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showPivotChartFilter="1" defaultThemeVersion="124226"/>
  <mc:AlternateContent xmlns:mc="http://schemas.openxmlformats.org/markup-compatibility/2006">
    <mc:Choice Requires="x15">
      <x15ac:absPath xmlns:x15ac="http://schemas.microsoft.com/office/spreadsheetml/2010/11/ac" url="\\SJIMSVFS1\Quality\Sistema\Cargo de clientes\2020\08. Agosto\"/>
    </mc:Choice>
  </mc:AlternateContent>
  <bookViews>
    <workbookView xWindow="0" yWindow="0" windowWidth="28800" windowHeight="12225" tabRatio="856" activeTab="4"/>
  </bookViews>
  <sheets>
    <sheet name="INSTRUCCIONES" sheetId="1" r:id="rId1"/>
    <sheet name="SUMMARY" sheetId="2" r:id="rId2"/>
    <sheet name="SUMMARY J" sheetId="3" state="hidden" r:id="rId3"/>
    <sheet name="Excel Query-Inv to be refre " sheetId="4" r:id="rId4"/>
    <sheet name="DO NOT remove - code define" sheetId="5" r:id="rId5"/>
    <sheet name="3rd Party Sort 2012 YTD" sheetId="6" r:id="rId6"/>
    <sheet name="Sorts Tab" sheetId="7" r:id="rId7"/>
    <sheet name="Sheet1" sheetId="8" r:id="rId8"/>
  </sheets>
  <definedNames>
    <definedName name="_xlnm._FilterDatabase" localSheetId="3" hidden="1">'Excel Query-Inv to be refre '!$A$5:$AI$27</definedName>
    <definedName name="_xlnm._FilterDatabase" localSheetId="6" hidden="1">'Sorts Tab'!$A$1:$AG$479</definedName>
    <definedName name="Z_12141AD9_9282_456F_BC96_9C03B2942FD1_.wvu.Cols" localSheetId="5" hidden="1">'3rd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12141AD9_9282_456F_BC96_9C03B2942FD1_.wvu.Cols" localSheetId="3" hidden="1">'Excel Query-Inv to be refre '!$B:$C,'Excel Query-Inv to be refre '!$I:$I,'Excel Query-Inv to be refre '!$U:$W,'Excel Query-Inv to be refre '!$Y:$Y,'Excel Query-Inv to be refre '!$AA:$AB</definedName>
    <definedName name="Z_12141AD9_9282_456F_BC96_9C03B2942FD1_.wvu.FilterData" localSheetId="3" hidden="1">'Excel Query-Inv to be refre '!$A$5:$AG$37</definedName>
    <definedName name="Z_12141AD9_9282_456F_BC96_9C03B2942FD1_.wvu.FilterData" localSheetId="6" hidden="1">'Sorts Tab'!$A$1:$AG$395</definedName>
    <definedName name="Z_28C05961_EFB7_4A2C_8106_D24CA1D51E36_.wvu.Cols" localSheetId="5" hidden="1">'3rd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28C05961_EFB7_4A2C_8106_D24CA1D51E36_.wvu.Cols" localSheetId="3" hidden="1">'Excel Query-Inv to be refre '!$B:$C,'Excel Query-Inv to be refre '!$I:$I,'Excel Query-Inv to be refre '!$P:$P,'Excel Query-Inv to be refre '!$U:$W,'Excel Query-Inv to be refre '!$Y:$Y,'Excel Query-Inv to be refre '!$AA:$AB</definedName>
    <definedName name="Z_28C05961_EFB7_4A2C_8106_D24CA1D51E36_.wvu.FilterData" localSheetId="3" hidden="1">'Excel Query-Inv to be refre '!$A$5:$AG$37</definedName>
    <definedName name="Z_28C05961_EFB7_4A2C_8106_D24CA1D51E36_.wvu.FilterData" localSheetId="6" hidden="1">'Sorts Tab'!$A$1:$AG$479</definedName>
    <definedName name="Z_3F743CB7_E65A_405F_AC6A_B6D515205D08_.wvu.FilterData" localSheetId="3" hidden="1">'Excel Query-Inv to be refre '!$A$5:$AG$37</definedName>
    <definedName name="Z_4B6C38BF_1E99_4380_864A_B29753E724E0_.wvu.Cols" localSheetId="5" hidden="1">'3rd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4B6C38BF_1E99_4380_864A_B29753E724E0_.wvu.Cols" localSheetId="3" hidden="1">'Excel Query-Inv to be refre '!$I:$I,'Excel Query-Inv to be refre '!$P:$P,'Excel Query-Inv to be refre '!$U:$W,'Excel Query-Inv to be refre '!$Y:$Y,'Excel Query-Inv to be refre '!$AA:$AB</definedName>
    <definedName name="Z_4B6C38BF_1E99_4380_864A_B29753E724E0_.wvu.FilterData" localSheetId="3" hidden="1">'Excel Query-Inv to be refre '!$A$5:$XEM$37</definedName>
    <definedName name="Z_4B6C38BF_1E99_4380_864A_B29753E724E0_.wvu.FilterData" localSheetId="6" hidden="1">'Sorts Tab'!$A$1:$AG$479</definedName>
    <definedName name="Z_56C9AD9C_E641_454D_8F3E_8F1981EF1DB1_.wvu.FilterData" localSheetId="3" hidden="1">'Excel Query-Inv to be refre '!$A$5:$AI$37</definedName>
    <definedName name="Z_5B11FFCA_6F88_4064_99BF_7EB1CD5D8DDC_.wvu.FilterData" localSheetId="3" hidden="1">'Excel Query-Inv to be refre '!$A$5:$XEN$37</definedName>
    <definedName name="Z_5FD5F3F3_0004_4666_A9FD_556C4AE5BA5F_.wvu.FilterData" localSheetId="3" hidden="1">'Excel Query-Inv to be refre '!$A$5:$AG$37</definedName>
    <definedName name="Z_63761811_4DC6_4BA7_870C_0A0D95E3BC30_.wvu.FilterData" localSheetId="3" hidden="1">'Excel Query-Inv to be refre '!$A$5:$AG$37</definedName>
    <definedName name="Z_7ADA1BB2_040D_4745_9335_707C92F7544C_.wvu.Cols" localSheetId="5" hidden="1">'3rd Party Sort 2012 YTD'!$B:$BX,'3rd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7ADA1BB2_040D_4745_9335_707C92F7544C_.wvu.Cols" localSheetId="3" hidden="1">'Excel Query-Inv to be refre '!$B:$C,'Excel Query-Inv to be refre '!$I:$I,'Excel Query-Inv to be refre '!$P:$P,'Excel Query-Inv to be refre '!$U:$W,'Excel Query-Inv to be refre '!$Y:$Y,'Excel Query-Inv to be refre '!$AA:$AB</definedName>
    <definedName name="Z_7ADA1BB2_040D_4745_9335_707C92F7544C_.wvu.FilterData" localSheetId="3" hidden="1">'Excel Query-Inv to be refre '!$A$5:$AG$37</definedName>
    <definedName name="Z_7ADA1BB2_040D_4745_9335_707C92F7544C_.wvu.FilterData" localSheetId="6" hidden="1">'Sorts Tab'!$A$1:$AG$1</definedName>
    <definedName name="Z_A10F7569_3013_4677_B78F_5E9B5E93C7C3_.wvu.Cols" localSheetId="5" hidden="1">'3rd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A10F7569_3013_4677_B78F_5E9B5E93C7C3_.wvu.Cols" localSheetId="3" hidden="1">'Excel Query-Inv to be refre '!$B:$C,'Excel Query-Inv to be refre '!$I:$I,'Excel Query-Inv to be refre '!$P:$P,'Excel Query-Inv to be refre '!$U:$W,'Excel Query-Inv to be refre '!$Y:$Y,'Excel Query-Inv to be refre '!$AA:$AB</definedName>
    <definedName name="Z_A10F7569_3013_4677_B78F_5E9B5E93C7C3_.wvu.FilterData" localSheetId="3" hidden="1">'Excel Query-Inv to be refre '!$A$5:$XEM$37</definedName>
    <definedName name="Z_A10F7569_3013_4677_B78F_5E9B5E93C7C3_.wvu.FilterData" localSheetId="6" hidden="1">'Sorts Tab'!$A$1:$AG$479</definedName>
    <definedName name="Z_A85E4FC2_8971_412B_ABD2_F8D004FF7CFC_.wvu.Cols" localSheetId="5" hidden="1">'3rd Party Sort 2012 YTD'!$B:$BX,'3rd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A85E4FC2_8971_412B_ABD2_F8D004FF7CFC_.wvu.Cols" localSheetId="3" hidden="1">'Excel Query-Inv to be refre '!$B:$C,'Excel Query-Inv to be refre '!$I:$I,'Excel Query-Inv to be refre '!$P:$P,'Excel Query-Inv to be refre '!$U:$W,'Excel Query-Inv to be refre '!$Y:$Y,'Excel Query-Inv to be refre '!$AA:$AB</definedName>
    <definedName name="Z_A85E4FC2_8971_412B_ABD2_F8D004FF7CFC_.wvu.FilterData" localSheetId="3" hidden="1">'Excel Query-Inv to be refre '!$A$5:$AG$37</definedName>
    <definedName name="Z_A85E4FC2_8971_412B_ABD2_F8D004FF7CFC_.wvu.FilterData" localSheetId="6" hidden="1">'Sorts Tab'!$A$1:$AG$1</definedName>
    <definedName name="Z_AFB34D2E_9E0A_4D55_AC39_6352F74F7847_.wvu.FilterData" localSheetId="3" hidden="1">'Excel Query-Inv to be refre '!$A$5:$AG$37</definedName>
    <definedName name="Z_B02A02F7_AC85_48BC_AB58_EF03371D0F17_.wvu.Cols" localSheetId="5" hidden="1">'3rd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B02A02F7_AC85_48BC_AB58_EF03371D0F17_.wvu.Cols" localSheetId="3" hidden="1">'Excel Query-Inv to be refre '!$I:$I,'Excel Query-Inv to be refre '!$P:$P,'Excel Query-Inv to be refre '!$U:$W,'Excel Query-Inv to be refre '!$Y:$Y,'Excel Query-Inv to be refre '!$AA:$AB</definedName>
    <definedName name="Z_B02A02F7_AC85_48BC_AB58_EF03371D0F17_.wvu.FilterData" localSheetId="3" hidden="1">'Excel Query-Inv to be refre '!$A$5:$AI$37</definedName>
    <definedName name="Z_B02A02F7_AC85_48BC_AB58_EF03371D0F17_.wvu.FilterData" localSheetId="6" hidden="1">'Sorts Tab'!$A$1:$AG$479</definedName>
    <definedName name="Z_B9FFC292_4E8E_41C0_9C70_8F5969C2AB05_.wvu.FilterData" localSheetId="3" hidden="1">'Excel Query-Inv to be refre '!$A$5:$AG$37</definedName>
    <definedName name="Z_C1E9D838_95A0_4E68_A8A5_0CE329E7C603_.wvu.Cols" localSheetId="5" hidden="1">'3rd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C1E9D838_95A0_4E68_A8A5_0CE329E7C603_.wvu.Cols" localSheetId="3" hidden="1">'Excel Query-Inv to be refre '!$B:$C,'Excel Query-Inv to be refre '!$I:$I,'Excel Query-Inv to be refre '!$P:$P,'Excel Query-Inv to be refre '!$U:$W,'Excel Query-Inv to be refre '!$Y:$Y,'Excel Query-Inv to be refre '!$AA:$AB</definedName>
    <definedName name="Z_C1E9D838_95A0_4E68_A8A5_0CE329E7C603_.wvu.FilterData" localSheetId="3" hidden="1">'Excel Query-Inv to be refre '!$A$5:$AG$37</definedName>
    <definedName name="Z_C1E9D838_95A0_4E68_A8A5_0CE329E7C603_.wvu.FilterData" localSheetId="6" hidden="1">'Sorts Tab'!$A$1:$AG$479</definedName>
    <definedName name="Z_D95ED282_F1F7_43D0_B3A9_9CDCEFA355ED_.wvu.FilterData" localSheetId="3" hidden="1">'Excel Query-Inv to be refre '!$A$5:$AG$37</definedName>
    <definedName name="Z_DA81C68A_DF40_40B4_8A08_D07759680A5E_.wvu.Cols" localSheetId="5" hidden="1">'3rd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DA81C68A_DF40_40B4_8A08_D07759680A5E_.wvu.Cols" localSheetId="3" hidden="1">'Excel Query-Inv to be refre '!$I:$I,'Excel Query-Inv to be refre '!$P:$P,'Excel Query-Inv to be refre '!$U:$W,'Excel Query-Inv to be refre '!$Y:$Y,'Excel Query-Inv to be refre '!$AA:$AB</definedName>
    <definedName name="Z_DA81C68A_DF40_40B4_8A08_D07759680A5E_.wvu.FilterData" localSheetId="3" hidden="1">'Excel Query-Inv to be refre '!$A$5:$AI$37</definedName>
    <definedName name="Z_DA81C68A_DF40_40B4_8A08_D07759680A5E_.wvu.FilterData" localSheetId="6" hidden="1">'Sorts Tab'!$A$1:$AG$479</definedName>
    <definedName name="Z_E17FD42E_1D59_439C_9AAB_085812F04A1A_.wvu.FilterData" localSheetId="3" hidden="1">'Excel Query-Inv to be refre '!$A$5:$AG$37</definedName>
    <definedName name="Z_E17FD42E_1D59_439C_9AAB_085812F04A1A_.wvu.FilterData" localSheetId="6" hidden="1">'Sorts Tab'!$A$1:$AG$395</definedName>
    <definedName name="Z_EE9C0F1B_7F23_4D07_B57F_B51AA2309528_.wvu.FilterData" localSheetId="3" hidden="1">'Excel Query-Inv to be refre '!$A$5:$XEM$37</definedName>
    <definedName name="Z_F045A4E6_7C73_45C8_9068_DDCF71E7FCD9_.wvu.Cols" localSheetId="5" hidden="1">'3rd Party Sort 2012 YTD'!$B:$BX,'3rd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F045A4E6_7C73_45C8_9068_DDCF71E7FCD9_.wvu.Cols" localSheetId="3" hidden="1">'Excel Query-Inv to be refre '!$B:$C,'Excel Query-Inv to be refre '!$I:$I,'Excel Query-Inv to be refre '!$P:$P,'Excel Query-Inv to be refre '!$U:$W,'Excel Query-Inv to be refre '!$Y:$Y,'Excel Query-Inv to be refre '!$AA:$AB</definedName>
    <definedName name="Z_F045A4E6_7C73_45C8_9068_DDCF71E7FCD9_.wvu.FilterData" localSheetId="3" hidden="1">'Excel Query-Inv to be refre '!$A$5:$AG$37</definedName>
    <definedName name="Z_F045A4E6_7C73_45C8_9068_DDCF71E7FCD9_.wvu.FilterData" localSheetId="6" hidden="1">'Sorts Tab'!$A$1:$AG$1</definedName>
    <definedName name="Z_FBD2E013_2B59_4FD5_8650_9DEA0A9A7F92_.wvu.Cols" localSheetId="5" hidden="1">'3rd Party Sort 2012 YTD'!$IX:$KB,'3rd Party Sort 2012 YTD'!$ST:$TX,'3rd Party Sort 2012 YTD'!$ACP:$ADT,'3rd Party Sort 2012 YTD'!$AML:$ANP,'3rd Party Sort 2012 YTD'!$AWH:$AXL,'3rd Party Sort 2012 YTD'!$BGD:$BHH,'3rd Party Sort 2012 YTD'!$BPZ:$BRD,'3rd Party Sort 2012 YTD'!$BZV:$CAZ,'3rd Party Sort 2012 YTD'!$CJR:$CKV,'3rd Party Sort 2012 YTD'!$CTN:$CUR,'3rd Party Sort 2012 YTD'!$DDJ:$DEN,'3rd Party Sort 2012 YTD'!$DNF:$DOJ,'3rd Party Sort 2012 YTD'!$DXB:$DYF,'3rd Party Sort 2012 YTD'!$EGX:$EIB,'3rd Party Sort 2012 YTD'!$EQT:$ERX,'3rd Party Sort 2012 YTD'!$FAP:$FBT,'3rd Party Sort 2012 YTD'!$FKL:$FLP,'3rd Party Sort 2012 YTD'!$FUH:$FVL,'3rd Party Sort 2012 YTD'!$GED:$GFH,'3rd Party Sort 2012 YTD'!$GNZ:$GPD,'3rd Party Sort 2012 YTD'!$GXV:$GYZ,'3rd Party Sort 2012 YTD'!$HHR:$HIV,'3rd Party Sort 2012 YTD'!$HRN:$HSR,'3rd Party Sort 2012 YTD'!$IBJ:$ICN,'3rd Party Sort 2012 YTD'!$ILF:$IMJ,'3rd Party Sort 2012 YTD'!$IVB:$IWF,'3rd Party Sort 2012 YTD'!$JEX:$JGB,'3rd Party Sort 2012 YTD'!$JOT:$JPX,'3rd Party Sort 2012 YTD'!$JYP:$JZT,'3rd Party Sort 2012 YTD'!$KIL:$KJP,'3rd Party Sort 2012 YTD'!$KSH:$KTL,'3rd Party Sort 2012 YTD'!$LCD:$LDH,'3rd Party Sort 2012 YTD'!$LLZ:$LND,'3rd Party Sort 2012 YTD'!$LVV:$LWZ,'3rd Party Sort 2012 YTD'!$MFR:$MGV,'3rd Party Sort 2012 YTD'!$MPN:$MQR,'3rd Party Sort 2012 YTD'!$MZJ:$NAN,'3rd Party Sort 2012 YTD'!$NJF:$NKJ,'3rd Party Sort 2012 YTD'!$NTB:$NUF,'3rd Party Sort 2012 YTD'!$OCX:$OEB,'3rd Party Sort 2012 YTD'!$OMT:$ONX,'3rd Party Sort 2012 YTD'!$OWP:$OXT,'3rd Party Sort 2012 YTD'!$PGL:$PHP,'3rd Party Sort 2012 YTD'!$PQH:$PRL,'3rd Party Sort 2012 YTD'!$QAD:$QBH,'3rd Party Sort 2012 YTD'!$QJZ:$QLD,'3rd Party Sort 2012 YTD'!$QTV:$QUZ,'3rd Party Sort 2012 YTD'!$RDR:$REV,'3rd Party Sort 2012 YTD'!$RNN:$ROR,'3rd Party Sort 2012 YTD'!$RXJ:$RYN,'3rd Party Sort 2012 YTD'!$SHF:$SIJ,'3rd Party Sort 2012 YTD'!$SRB:$SSF,'3rd Party Sort 2012 YTD'!$TAX:$TCB,'3rd Party Sort 2012 YTD'!$TKT:$TLX,'3rd Party Sort 2012 YTD'!$TUP:$TVT,'3rd Party Sort 2012 YTD'!$UEL:$UFP,'3rd Party Sort 2012 YTD'!$UOH:$UPL,'3rd Party Sort 2012 YTD'!$UYD:$UZH,'3rd Party Sort 2012 YTD'!$VHZ:$VJD,'3rd Party Sort 2012 YTD'!$VRV:$VSZ,'3rd Party Sort 2012 YTD'!$WBR:$WCV,'3rd Party Sort 2012 YTD'!$WLN:$WMR,'3rd Party Sort 2012 YTD'!$WVJ:$WWN</definedName>
    <definedName name="Z_FBD2E013_2B59_4FD5_8650_9DEA0A9A7F92_.wvu.Cols" localSheetId="3" hidden="1">'Excel Query-Inv to be refre '!$B:$B,'Excel Query-Inv to be refre '!$I:$I,'Excel Query-Inv to be refre '!$P:$P,'Excel Query-Inv to be refre '!$U:$W,'Excel Query-Inv to be refre '!$Y:$Y,'Excel Query-Inv to be refre '!$AA:$AB</definedName>
    <definedName name="Z_FBD2E013_2B59_4FD5_8650_9DEA0A9A7F92_.wvu.FilterData" localSheetId="3" hidden="1">'Excel Query-Inv to be refre '!$A$5:$AI$37</definedName>
    <definedName name="Z_FBD2E013_2B59_4FD5_8650_9DEA0A9A7F92_.wvu.FilterData" localSheetId="6" hidden="1">'Sorts Tab'!$A$1:$AG$479</definedName>
    <definedName name="Z_FDEE43D1_AC59_4F27_88DB_6FD905403057_.wvu.FilterData" localSheetId="3" hidden="1">'Excel Query-Inv to be refre '!$A$5:$AG$37</definedName>
  </definedNames>
  <calcPr calcId="162913"/>
  <customWorkbookViews>
    <customWorkbookView name="Gabriela Herrera - Vista personalizada" guid="{DA81C68A-DF40-40B4-8A08-D07759680A5E}" mergeInterval="0" personalView="1" maximized="1" xWindow="-8" yWindow="-8" windowWidth="1382" windowHeight="744" tabRatio="856" activeSheetId="4"/>
    <customWorkbookView name="Leticia Cendejas - Vista personalizada" guid="{28C05961-EFB7-4A2C-8106-D24CA1D51E36}" mergeInterval="0" personalView="1" maximized="1" xWindow="1358" yWindow="-8" windowWidth="1936" windowHeight="1056" tabRatio="856" activeSheetId="4"/>
    <customWorkbookView name="Jimmy Laiza - Personal View" guid="{4B6C38BF-1E99-4380-864A-B29753E724E0}" mergeInterval="0" personalView="1" maximized="1" xWindow="-8" yWindow="-8" windowWidth="1936" windowHeight="1056" activeSheetId="4"/>
    <customWorkbookView name="Alma Munoz - Vista personalizada" guid="{A85E4FC2-8971-412B-ABD2-F8D004FF7CFC}" mergeInterval="0" personalView="1" maximized="1" xWindow="-11" yWindow="-11" windowWidth="1942" windowHeight="1042" tabRatio="893" activeSheetId="2"/>
    <customWorkbookView name="Jesus Hinojosa - Vista personalizada" guid="{F045A4E6-7C73-45C8-9068-DDCF71E7FCD9}" mergeInterval="0" personalView="1" maximized="1" xWindow="1912" yWindow="-8" windowWidth="1936" windowHeight="1056" tabRatio="856" activeSheetId="4"/>
    <customWorkbookView name="Gabriela Herrera - Personal View" guid="{7ADA1BB2-040D-4745-9335-707C92F7544C}" mergeInterval="0" personalView="1" maximized="1" xWindow="-8" yWindow="-8" windowWidth="1382" windowHeight="744" tabRatio="856" activeSheetId="4"/>
    <customWorkbookView name="Daniel Ramos - Vista personalizada" guid="{B02A02F7-AC85-48BC-AB58-EF03371D0F17}" mergeInterval="0" personalView="1" maximized="1" xWindow="-1928" yWindow="-321" windowWidth="1936" windowHeight="1056" tabRatio="856" activeSheetId="4"/>
    <customWorkbookView name="Gabriela Zamudio - Vista personalizada" guid="{A10F7569-3013-4677-B78F-5E9B5E93C7C3}" mergeInterval="0" personalView="1" maximized="1" xWindow="1358" yWindow="-215" windowWidth="1936" windowHeight="1056" tabRatio="893" activeSheetId="4"/>
    <customWorkbookView name="Salvador Hurtado - Vista personalizada" guid="{C1E9D838-95A0-4E68-A8A5-0CE329E7C603}" mergeInterval="0" personalView="1" maximized="1" xWindow="-8" yWindow="-8" windowWidth="1936" windowHeight="1056" tabRatio="856" activeSheetId="4"/>
    <customWorkbookView name="Fernando Esquivel Ascencio - Vista personalizada" guid="{FBD2E013-2B59-4FD5-8650-9DEA0A9A7F92}" mergeInterval="0" personalView="1" maximized="1" xWindow="-8" yWindow="-8" windowWidth="1936" windowHeight="1056" tabRatio="856" activeSheetId="2"/>
  </customWorkbookViews>
  <pivotCaches>
    <pivotCache cacheId="0" r:id="rId9"/>
    <pivotCache cacheId="1" r:id="rId10"/>
    <pivotCache cacheId="2" r:id="rId11"/>
  </pivotCaches>
</workbook>
</file>

<file path=xl/calcChain.xml><?xml version="1.0" encoding="utf-8"?>
<calcChain xmlns="http://schemas.openxmlformats.org/spreadsheetml/2006/main">
  <c r="O25" i="4" l="1"/>
  <c r="O17" i="4" l="1"/>
  <c r="U1035" i="7" l="1"/>
  <c r="U1034" i="7"/>
  <c r="U1033" i="7"/>
  <c r="U1032" i="7"/>
  <c r="U1031" i="7"/>
  <c r="U1030" i="7"/>
  <c r="U1029" i="7"/>
  <c r="U1028" i="7"/>
  <c r="U1027" i="7"/>
  <c r="U1026" i="7"/>
  <c r="U1025" i="7"/>
  <c r="U1024" i="7"/>
  <c r="U1023" i="7"/>
  <c r="U1022" i="7"/>
  <c r="U1021" i="7"/>
  <c r="AG27" i="4" l="1"/>
  <c r="X25" i="4" l="1"/>
  <c r="X26" i="4"/>
  <c r="O26" i="4"/>
  <c r="H26" i="4"/>
  <c r="H25" i="4"/>
  <c r="X24" i="4" l="1"/>
  <c r="O24" i="4"/>
  <c r="H24" i="4"/>
  <c r="X23" i="4" l="1"/>
  <c r="X22" i="4"/>
  <c r="O23" i="4"/>
  <c r="O22" i="4"/>
  <c r="H23" i="4"/>
  <c r="H22" i="4"/>
  <c r="X21" i="4" l="1"/>
  <c r="X20" i="4"/>
  <c r="O21" i="4"/>
  <c r="O20" i="4"/>
  <c r="H21" i="4"/>
  <c r="H20" i="4"/>
  <c r="O19" i="4" l="1"/>
  <c r="O18" i="4"/>
  <c r="O16" i="4"/>
  <c r="O15" i="4"/>
  <c r="O14" i="4"/>
  <c r="O13" i="4"/>
  <c r="O11" i="4"/>
  <c r="X11" i="4"/>
  <c r="H11" i="4"/>
  <c r="X15" i="4"/>
  <c r="H15" i="4"/>
  <c r="X14" i="4"/>
  <c r="H14" i="4"/>
  <c r="X13" i="4"/>
  <c r="H13" i="4"/>
  <c r="X12" i="4"/>
  <c r="H12" i="4"/>
  <c r="H19" i="4"/>
  <c r="H18" i="4"/>
  <c r="H17" i="4"/>
  <c r="H16" i="4"/>
  <c r="X19" i="4"/>
  <c r="X18" i="4"/>
  <c r="X17" i="4"/>
  <c r="X16" i="4"/>
  <c r="X35" i="4"/>
  <c r="O35" i="4" l="1"/>
  <c r="H35" i="4"/>
  <c r="O10" i="4" l="1"/>
  <c r="S27" i="4" l="1"/>
  <c r="X10" i="4" l="1"/>
  <c r="H10" i="4"/>
  <c r="O6" i="4" l="1"/>
  <c r="H6" i="4"/>
  <c r="O8" i="4" l="1"/>
  <c r="O9" i="4"/>
  <c r="X8" i="4"/>
  <c r="X9" i="4"/>
  <c r="H9" i="4"/>
  <c r="H8" i="4"/>
  <c r="X7" i="4" l="1"/>
  <c r="O7" i="4"/>
  <c r="H7" i="4"/>
  <c r="X6" i="4" l="1"/>
  <c r="U378" i="7" l="1"/>
  <c r="U346" i="7"/>
  <c r="U345" i="7"/>
  <c r="U344" i="7"/>
  <c r="U343" i="7"/>
  <c r="U342" i="7"/>
  <c r="U341" i="7"/>
  <c r="U340" i="7"/>
  <c r="U339" i="7"/>
  <c r="U338" i="7"/>
  <c r="U337" i="7"/>
  <c r="R337" i="7"/>
  <c r="U336" i="7"/>
  <c r="R336" i="7"/>
  <c r="U335" i="7"/>
  <c r="R335" i="7"/>
  <c r="U334" i="7"/>
  <c r="R334" i="7"/>
  <c r="U333" i="7"/>
  <c r="R333" i="7"/>
  <c r="U332" i="7"/>
  <c r="R332" i="7"/>
  <c r="U331" i="7"/>
  <c r="R331" i="7"/>
  <c r="U330" i="7"/>
  <c r="R330" i="7"/>
  <c r="U329" i="7"/>
  <c r="R329" i="7"/>
  <c r="U328" i="7"/>
  <c r="R328" i="7"/>
  <c r="U327" i="7"/>
  <c r="R327" i="7"/>
  <c r="U326" i="7"/>
  <c r="R326" i="7"/>
  <c r="U325" i="7"/>
  <c r="R325" i="7"/>
  <c r="U324" i="7"/>
  <c r="R324" i="7"/>
  <c r="U323" i="7"/>
  <c r="R323" i="7"/>
  <c r="U322" i="7"/>
  <c r="R322" i="7"/>
  <c r="U321" i="7"/>
  <c r="R321" i="7"/>
  <c r="U320" i="7"/>
  <c r="R320" i="7"/>
  <c r="U319" i="7"/>
  <c r="R319" i="7"/>
  <c r="U318" i="7"/>
  <c r="R318" i="7"/>
  <c r="U317" i="7"/>
  <c r="R317" i="7"/>
  <c r="U316" i="7"/>
  <c r="R316" i="7"/>
  <c r="U315" i="7"/>
  <c r="R315" i="7"/>
  <c r="U314" i="7"/>
  <c r="R314" i="7"/>
  <c r="U313" i="7"/>
  <c r="R313" i="7"/>
  <c r="U312" i="7"/>
  <c r="R312" i="7"/>
  <c r="U311" i="7"/>
  <c r="R311" i="7"/>
  <c r="U310" i="7"/>
  <c r="R310" i="7"/>
  <c r="U309" i="7"/>
  <c r="R309" i="7"/>
  <c r="U308" i="7"/>
  <c r="R308" i="7"/>
  <c r="U307" i="7"/>
  <c r="R307" i="7"/>
  <c r="U306" i="7"/>
  <c r="R306" i="7"/>
  <c r="U305" i="7"/>
  <c r="R305" i="7"/>
  <c r="U304" i="7"/>
  <c r="R304" i="7"/>
  <c r="U303" i="7"/>
  <c r="R303" i="7"/>
  <c r="U302" i="7"/>
  <c r="R302" i="7"/>
  <c r="U301" i="7"/>
  <c r="R301" i="7"/>
  <c r="U300" i="7"/>
  <c r="R300" i="7"/>
  <c r="U299" i="7"/>
  <c r="R299" i="7"/>
  <c r="U298" i="7"/>
  <c r="R298" i="7"/>
  <c r="U297" i="7"/>
  <c r="R297" i="7"/>
  <c r="U296" i="7"/>
  <c r="R296" i="7"/>
  <c r="U295" i="7"/>
  <c r="R295" i="7"/>
  <c r="U294" i="7"/>
  <c r="R294" i="7"/>
  <c r="U293" i="7"/>
  <c r="R293" i="7"/>
  <c r="U292" i="7"/>
  <c r="R292" i="7"/>
  <c r="U291" i="7"/>
  <c r="R291" i="7"/>
  <c r="U290" i="7"/>
  <c r="R290" i="7"/>
  <c r="U289" i="7"/>
  <c r="R289" i="7"/>
  <c r="U288" i="7"/>
  <c r="R288" i="7"/>
  <c r="U287" i="7"/>
  <c r="R287" i="7"/>
  <c r="U286" i="7"/>
  <c r="R286" i="7"/>
  <c r="U285" i="7"/>
  <c r="R285" i="7"/>
  <c r="U284" i="7"/>
  <c r="R284" i="7"/>
  <c r="U283" i="7"/>
  <c r="R283" i="7"/>
  <c r="U282" i="7"/>
  <c r="S282" i="7"/>
  <c r="R282" i="7"/>
  <c r="S267" i="7"/>
  <c r="U267" i="7" s="1"/>
  <c r="R267" i="7"/>
  <c r="S266" i="7"/>
  <c r="U266" i="7" s="1"/>
  <c r="R266" i="7"/>
  <c r="S265" i="7"/>
  <c r="U265" i="7" s="1"/>
  <c r="R265" i="7"/>
  <c r="S264" i="7"/>
  <c r="U264" i="7" s="1"/>
  <c r="R264" i="7"/>
  <c r="S263" i="7"/>
  <c r="U263" i="7" s="1"/>
  <c r="R263" i="7"/>
  <c r="S262" i="7"/>
  <c r="U262" i="7" s="1"/>
  <c r="R262" i="7"/>
  <c r="S261" i="7"/>
  <c r="U261" i="7" s="1"/>
  <c r="R261" i="7"/>
  <c r="S260" i="7"/>
  <c r="U260" i="7" s="1"/>
  <c r="R260" i="7"/>
  <c r="S259" i="7"/>
  <c r="U259" i="7" s="1"/>
  <c r="R259" i="7"/>
  <c r="S258" i="7"/>
  <c r="U258" i="7" s="1"/>
  <c r="R258" i="7"/>
  <c r="S257" i="7"/>
  <c r="U257" i="7" s="1"/>
  <c r="R257" i="7"/>
  <c r="S256" i="7"/>
  <c r="U256" i="7" s="1"/>
  <c r="R256" i="7"/>
  <c r="R255" i="7"/>
  <c r="S255" i="7" s="1"/>
  <c r="U255" i="7" s="1"/>
  <c r="R254" i="7"/>
  <c r="S254" i="7" s="1"/>
  <c r="U254" i="7" s="1"/>
  <c r="R253" i="7"/>
  <c r="S253" i="7" s="1"/>
  <c r="U253" i="7" s="1"/>
  <c r="R252" i="7"/>
  <c r="S252" i="7" s="1"/>
  <c r="U252" i="7" s="1"/>
  <c r="R251" i="7"/>
  <c r="S251" i="7" s="1"/>
  <c r="U251" i="7" s="1"/>
  <c r="R250" i="7"/>
  <c r="S250" i="7" s="1"/>
  <c r="U250" i="7" s="1"/>
  <c r="R249" i="7"/>
  <c r="S249" i="7" s="1"/>
  <c r="U249" i="7" s="1"/>
  <c r="R248" i="7"/>
  <c r="S248" i="7" s="1"/>
  <c r="U248" i="7" s="1"/>
  <c r="R247" i="7"/>
  <c r="S247" i="7" s="1"/>
  <c r="U247" i="7" s="1"/>
  <c r="R246" i="7"/>
  <c r="S246" i="7" s="1"/>
  <c r="U246" i="7" s="1"/>
  <c r="R245" i="7"/>
  <c r="S245" i="7" s="1"/>
  <c r="U245" i="7" s="1"/>
  <c r="R244" i="7"/>
  <c r="S244" i="7" s="1"/>
  <c r="U244" i="7" s="1"/>
  <c r="R243" i="7"/>
  <c r="S243" i="7" s="1"/>
  <c r="U243" i="7" s="1"/>
  <c r="R242" i="7"/>
  <c r="S242" i="7" s="1"/>
  <c r="U242" i="7" s="1"/>
  <c r="R241" i="7"/>
  <c r="S241" i="7" s="1"/>
  <c r="U241" i="7" s="1"/>
  <c r="R240" i="7"/>
  <c r="S240" i="7" s="1"/>
  <c r="U240" i="7" s="1"/>
  <c r="R239" i="7"/>
  <c r="S239" i="7" s="1"/>
  <c r="U239" i="7" s="1"/>
  <c r="R238" i="7"/>
  <c r="S238" i="7" s="1"/>
  <c r="U238" i="7" s="1"/>
  <c r="R237" i="7"/>
  <c r="S237" i="7" s="1"/>
  <c r="U237" i="7" s="1"/>
  <c r="R236" i="7"/>
  <c r="S236" i="7" s="1"/>
  <c r="U236" i="7" s="1"/>
  <c r="R235" i="7"/>
  <c r="S235" i="7" s="1"/>
  <c r="U235" i="7" s="1"/>
  <c r="R234" i="7"/>
  <c r="S234" i="7" s="1"/>
  <c r="U234" i="7" s="1"/>
  <c r="R233" i="7"/>
  <c r="S233" i="7" s="1"/>
  <c r="U233" i="7" s="1"/>
  <c r="R232" i="7"/>
  <c r="S232" i="7" s="1"/>
  <c r="U232" i="7" s="1"/>
  <c r="R231" i="7"/>
  <c r="S231" i="7" s="1"/>
  <c r="U231" i="7" s="1"/>
  <c r="R230" i="7"/>
  <c r="S230" i="7" s="1"/>
  <c r="U230" i="7" s="1"/>
  <c r="S229" i="7"/>
  <c r="U229" i="7" s="1"/>
  <c r="R229" i="7"/>
  <c r="S228" i="7"/>
  <c r="U228" i="7" s="1"/>
  <c r="R228" i="7"/>
  <c r="S227" i="7"/>
  <c r="U227" i="7" s="1"/>
  <c r="R227" i="7"/>
  <c r="S226" i="7"/>
  <c r="U226" i="7" s="1"/>
  <c r="R226" i="7"/>
  <c r="S225" i="7"/>
  <c r="U225" i="7" s="1"/>
  <c r="R225" i="7"/>
  <c r="S224" i="7"/>
  <c r="U224" i="7" s="1"/>
  <c r="R224" i="7"/>
  <c r="S223" i="7"/>
  <c r="U223" i="7" s="1"/>
  <c r="R223" i="7"/>
  <c r="S222" i="7"/>
  <c r="U222" i="7" s="1"/>
  <c r="R222" i="7"/>
  <c r="S221" i="7"/>
  <c r="U221" i="7" s="1"/>
  <c r="R221" i="7"/>
  <c r="S220" i="7"/>
  <c r="U220" i="7" s="1"/>
  <c r="R220" i="7"/>
  <c r="S219" i="7"/>
  <c r="U219" i="7" s="1"/>
  <c r="R219" i="7"/>
  <c r="S218" i="7"/>
  <c r="U218" i="7" s="1"/>
  <c r="R218" i="7"/>
  <c r="S217" i="7"/>
  <c r="U217" i="7" s="1"/>
  <c r="R217" i="7"/>
  <c r="S216" i="7"/>
  <c r="U216" i="7" s="1"/>
  <c r="R216" i="7"/>
  <c r="S215" i="7"/>
  <c r="U215" i="7" s="1"/>
  <c r="R215" i="7"/>
  <c r="S214" i="7"/>
  <c r="U214" i="7" s="1"/>
  <c r="R214" i="7"/>
  <c r="S213" i="7"/>
  <c r="U213" i="7" s="1"/>
  <c r="R213" i="7"/>
  <c r="S212" i="7"/>
  <c r="U212" i="7" s="1"/>
  <c r="R212" i="7"/>
  <c r="S211" i="7"/>
  <c r="U211" i="7" s="1"/>
  <c r="R211" i="7"/>
  <c r="S210" i="7"/>
  <c r="U210" i="7" s="1"/>
  <c r="R210" i="7"/>
  <c r="S209" i="7"/>
  <c r="U209" i="7" s="1"/>
  <c r="R209" i="7"/>
  <c r="S208" i="7"/>
  <c r="U208" i="7" s="1"/>
  <c r="R208" i="7"/>
  <c r="S207" i="7"/>
  <c r="U207" i="7" s="1"/>
  <c r="R207" i="7"/>
  <c r="S206" i="7"/>
  <c r="U206" i="7" s="1"/>
  <c r="R206" i="7"/>
  <c r="S205" i="7"/>
  <c r="U205" i="7" s="1"/>
  <c r="R205" i="7"/>
  <c r="S204" i="7"/>
  <c r="U204" i="7" s="1"/>
  <c r="R204" i="7"/>
  <c r="S203" i="7"/>
  <c r="U203" i="7" s="1"/>
  <c r="R203" i="7"/>
  <c r="S202" i="7"/>
  <c r="U202" i="7" s="1"/>
  <c r="R202" i="7"/>
  <c r="S201" i="7"/>
  <c r="U201" i="7" s="1"/>
  <c r="R201" i="7"/>
  <c r="S200" i="7"/>
  <c r="U200" i="7" s="1"/>
  <c r="R200" i="7"/>
  <c r="S199" i="7"/>
  <c r="U199" i="7" s="1"/>
  <c r="R199" i="7"/>
  <c r="S198" i="7"/>
  <c r="U198" i="7" s="1"/>
  <c r="R198" i="7"/>
  <c r="R197" i="7"/>
  <c r="S197" i="7" s="1"/>
  <c r="U197" i="7" s="1"/>
  <c r="R196" i="7"/>
  <c r="S196" i="7" s="1"/>
  <c r="U196" i="7" s="1"/>
  <c r="R195" i="7"/>
  <c r="S195" i="7" s="1"/>
  <c r="U195" i="7" s="1"/>
  <c r="R194" i="7"/>
  <c r="S194" i="7" s="1"/>
  <c r="U194" i="7" s="1"/>
  <c r="R193" i="7"/>
  <c r="S193" i="7" s="1"/>
  <c r="U193" i="7" s="1"/>
  <c r="R192" i="7"/>
  <c r="S192" i="7" s="1"/>
  <c r="U192" i="7" s="1"/>
  <c r="R191" i="7"/>
  <c r="S191" i="7" s="1"/>
  <c r="U191" i="7" s="1"/>
  <c r="R190" i="7"/>
  <c r="S190" i="7" s="1"/>
  <c r="U190" i="7" s="1"/>
  <c r="R189" i="7"/>
  <c r="S189" i="7" s="1"/>
  <c r="U189" i="7" s="1"/>
  <c r="R188" i="7"/>
  <c r="S188" i="7" s="1"/>
  <c r="U188" i="7" s="1"/>
  <c r="R187" i="7"/>
  <c r="S187" i="7" s="1"/>
  <c r="U187" i="7" s="1"/>
  <c r="R186" i="7"/>
  <c r="S186" i="7" s="1"/>
  <c r="U186" i="7" s="1"/>
  <c r="R185" i="7"/>
  <c r="S185" i="7" s="1"/>
  <c r="U185" i="7" s="1"/>
  <c r="R184" i="7"/>
  <c r="S184" i="7" s="1"/>
  <c r="U184" i="7" s="1"/>
  <c r="R183" i="7"/>
  <c r="S183" i="7" s="1"/>
  <c r="U183" i="7" s="1"/>
  <c r="R182" i="7"/>
  <c r="S182" i="7" s="1"/>
  <c r="U182" i="7" s="1"/>
  <c r="R181" i="7"/>
  <c r="S181" i="7" s="1"/>
  <c r="U181" i="7" s="1"/>
  <c r="R180" i="7"/>
  <c r="S180" i="7" s="1"/>
  <c r="U180" i="7" s="1"/>
  <c r="R179" i="7"/>
  <c r="S179" i="7" s="1"/>
  <c r="U179" i="7" s="1"/>
  <c r="R178" i="7"/>
  <c r="S178" i="7" s="1"/>
  <c r="U178" i="7" s="1"/>
  <c r="R177" i="7"/>
  <c r="S177" i="7" s="1"/>
  <c r="U177" i="7" s="1"/>
  <c r="R176" i="7"/>
  <c r="S176" i="7" s="1"/>
  <c r="U176" i="7" s="1"/>
  <c r="R175" i="7"/>
  <c r="S175" i="7" s="1"/>
  <c r="U175" i="7" s="1"/>
  <c r="R174" i="7"/>
  <c r="S174" i="7" s="1"/>
  <c r="U174" i="7" s="1"/>
  <c r="R173" i="7"/>
  <c r="S173" i="7" s="1"/>
  <c r="U173" i="7" s="1"/>
  <c r="R172" i="7"/>
  <c r="S172" i="7" s="1"/>
  <c r="U172" i="7" s="1"/>
  <c r="R171" i="7"/>
  <c r="S171" i="7" s="1"/>
  <c r="U171" i="7" s="1"/>
  <c r="R170" i="7"/>
  <c r="S170" i="7" s="1"/>
  <c r="U170" i="7" s="1"/>
  <c r="R169" i="7"/>
  <c r="S169" i="7" s="1"/>
  <c r="U169" i="7" s="1"/>
  <c r="R168" i="7"/>
  <c r="S168" i="7" s="1"/>
  <c r="U168" i="7" s="1"/>
  <c r="R167" i="7"/>
  <c r="S167" i="7" s="1"/>
  <c r="U167" i="7" s="1"/>
  <c r="R166" i="7"/>
  <c r="S166" i="7" s="1"/>
  <c r="U166" i="7" s="1"/>
  <c r="R165" i="7"/>
  <c r="S165" i="7" s="1"/>
  <c r="U165" i="7" s="1"/>
  <c r="R164" i="7"/>
  <c r="S164" i="7" s="1"/>
  <c r="U164" i="7" s="1"/>
  <c r="R163" i="7"/>
  <c r="S163" i="7" s="1"/>
  <c r="U163" i="7" s="1"/>
  <c r="R162" i="7"/>
  <c r="S162" i="7" s="1"/>
  <c r="U162" i="7" s="1"/>
  <c r="R161" i="7"/>
  <c r="S161" i="7" s="1"/>
  <c r="U161" i="7" s="1"/>
  <c r="R160" i="7"/>
  <c r="S160" i="7" s="1"/>
  <c r="U160" i="7" s="1"/>
  <c r="R159" i="7"/>
  <c r="S159" i="7" s="1"/>
  <c r="U159" i="7" s="1"/>
  <c r="R158" i="7"/>
  <c r="S158" i="7" s="1"/>
  <c r="U158" i="7" s="1"/>
  <c r="R157" i="7"/>
  <c r="S157" i="7" s="1"/>
  <c r="U157" i="7" s="1"/>
  <c r="R156" i="7"/>
  <c r="S156" i="7" s="1"/>
  <c r="U156" i="7" s="1"/>
  <c r="R155" i="7"/>
  <c r="S155" i="7" s="1"/>
  <c r="U155" i="7" s="1"/>
  <c r="R154" i="7"/>
  <c r="S154" i="7" s="1"/>
  <c r="U154" i="7" s="1"/>
  <c r="R153" i="7"/>
  <c r="S153" i="7" s="1"/>
  <c r="U153" i="7" s="1"/>
  <c r="R152" i="7"/>
  <c r="S152" i="7" s="1"/>
  <c r="U152" i="7" s="1"/>
  <c r="R151" i="7"/>
  <c r="S151" i="7" s="1"/>
  <c r="U151" i="7" s="1"/>
  <c r="R150" i="7"/>
  <c r="S150" i="7" s="1"/>
  <c r="U150" i="7" s="1"/>
  <c r="R149" i="7"/>
  <c r="S149" i="7" s="1"/>
  <c r="U149" i="7" s="1"/>
  <c r="R148" i="7"/>
  <c r="S148" i="7" s="1"/>
  <c r="U148" i="7" s="1"/>
  <c r="R147" i="7"/>
  <c r="S147" i="7" s="1"/>
  <c r="U147" i="7" s="1"/>
  <c r="R146" i="7"/>
  <c r="S146" i="7" s="1"/>
  <c r="U146" i="7" s="1"/>
  <c r="R145" i="7"/>
  <c r="S145" i="7" s="1"/>
  <c r="U145" i="7" s="1"/>
  <c r="R144" i="7"/>
  <c r="S144" i="7" s="1"/>
  <c r="U144" i="7" s="1"/>
  <c r="R143" i="7"/>
  <c r="S143" i="7" s="1"/>
  <c r="U143" i="7" s="1"/>
  <c r="R142" i="7"/>
  <c r="S142" i="7" s="1"/>
  <c r="U142" i="7" s="1"/>
  <c r="R141" i="7"/>
  <c r="S141" i="7" s="1"/>
  <c r="U141" i="7" s="1"/>
  <c r="R140" i="7"/>
  <c r="S140" i="7" s="1"/>
  <c r="U140" i="7" s="1"/>
  <c r="R139" i="7"/>
  <c r="S139" i="7" s="1"/>
  <c r="U139" i="7" s="1"/>
  <c r="R138" i="7"/>
  <c r="S138" i="7" s="1"/>
  <c r="U138" i="7" s="1"/>
  <c r="R137" i="7"/>
  <c r="S137" i="7" s="1"/>
  <c r="U137" i="7" s="1"/>
  <c r="R136" i="7"/>
  <c r="S136" i="7" s="1"/>
  <c r="U136" i="7" s="1"/>
  <c r="R135" i="7"/>
  <c r="S135" i="7" s="1"/>
  <c r="U135" i="7" s="1"/>
  <c r="R134" i="7"/>
  <c r="S134" i="7" s="1"/>
  <c r="U134" i="7" s="1"/>
  <c r="R133" i="7"/>
  <c r="S133" i="7" s="1"/>
  <c r="U133" i="7" s="1"/>
  <c r="R132" i="7"/>
  <c r="S132" i="7" s="1"/>
  <c r="U132" i="7" s="1"/>
  <c r="R131" i="7"/>
  <c r="S131" i="7" s="1"/>
  <c r="U131" i="7" s="1"/>
  <c r="R130" i="7"/>
  <c r="S130" i="7" s="1"/>
  <c r="U130" i="7" s="1"/>
  <c r="R129" i="7"/>
  <c r="S129" i="7" s="1"/>
  <c r="U129" i="7" s="1"/>
  <c r="R128" i="7"/>
  <c r="S128" i="7" s="1"/>
  <c r="U128" i="7" s="1"/>
  <c r="R127" i="7"/>
  <c r="S127" i="7" s="1"/>
  <c r="U127" i="7" s="1"/>
  <c r="R126" i="7"/>
  <c r="S126" i="7" s="1"/>
  <c r="U126" i="7" s="1"/>
  <c r="R125" i="7"/>
  <c r="S125" i="7" s="1"/>
  <c r="U125" i="7" s="1"/>
  <c r="R124" i="7"/>
  <c r="S124" i="7" s="1"/>
  <c r="U124" i="7" s="1"/>
  <c r="R123" i="7"/>
  <c r="S123" i="7" s="1"/>
  <c r="U123" i="7" s="1"/>
  <c r="R122" i="7"/>
  <c r="S122" i="7" s="1"/>
  <c r="U122" i="7" s="1"/>
  <c r="R121" i="7"/>
  <c r="S121" i="7" s="1"/>
  <c r="U121" i="7" s="1"/>
  <c r="R120" i="7"/>
  <c r="S120" i="7" s="1"/>
  <c r="U120" i="7" s="1"/>
  <c r="R119" i="7"/>
  <c r="S119" i="7" s="1"/>
  <c r="U119" i="7" s="1"/>
  <c r="R118" i="7"/>
  <c r="S118" i="7" s="1"/>
  <c r="U118" i="7" s="1"/>
  <c r="R117" i="7"/>
  <c r="S117" i="7" s="1"/>
  <c r="U117" i="7" s="1"/>
  <c r="R116" i="7"/>
  <c r="S116" i="7" s="1"/>
  <c r="U116" i="7" s="1"/>
  <c r="R115" i="7"/>
  <c r="S115" i="7" s="1"/>
  <c r="U115" i="7" s="1"/>
  <c r="R114" i="7"/>
  <c r="S114" i="7" s="1"/>
  <c r="U114" i="7" s="1"/>
  <c r="R113" i="7"/>
  <c r="S113" i="7" s="1"/>
  <c r="U113" i="7" s="1"/>
  <c r="R112" i="7"/>
  <c r="S112" i="7" s="1"/>
  <c r="U112" i="7" s="1"/>
  <c r="R111" i="7"/>
  <c r="S111" i="7" s="1"/>
  <c r="U111" i="7" s="1"/>
  <c r="R110" i="7"/>
  <c r="S110" i="7" s="1"/>
  <c r="U110" i="7" s="1"/>
  <c r="R109" i="7"/>
  <c r="S109" i="7" s="1"/>
  <c r="U109" i="7" s="1"/>
  <c r="R108" i="7"/>
  <c r="S108" i="7" s="1"/>
  <c r="U108" i="7" s="1"/>
  <c r="R107" i="7"/>
  <c r="S107" i="7" s="1"/>
  <c r="U107" i="7" s="1"/>
  <c r="R106" i="7"/>
  <c r="S106" i="7" s="1"/>
  <c r="U106" i="7" s="1"/>
  <c r="R105" i="7"/>
  <c r="S105" i="7" s="1"/>
  <c r="U105" i="7" s="1"/>
  <c r="R104" i="7"/>
  <c r="S104" i="7" s="1"/>
  <c r="U104" i="7" s="1"/>
  <c r="R103" i="7"/>
  <c r="S103" i="7" s="1"/>
  <c r="U103" i="7" s="1"/>
  <c r="R102" i="7"/>
  <c r="S102" i="7" s="1"/>
  <c r="U102" i="7" s="1"/>
  <c r="R101" i="7"/>
  <c r="S101" i="7" s="1"/>
  <c r="U101" i="7" s="1"/>
  <c r="R100" i="7"/>
  <c r="S100" i="7" s="1"/>
  <c r="U100" i="7" s="1"/>
  <c r="R99" i="7"/>
  <c r="S99" i="7" s="1"/>
  <c r="U99" i="7" s="1"/>
  <c r="R98" i="7"/>
  <c r="S98" i="7" s="1"/>
  <c r="U98" i="7" s="1"/>
  <c r="R97" i="7"/>
  <c r="S97" i="7" s="1"/>
  <c r="U97" i="7" s="1"/>
  <c r="R96" i="7"/>
  <c r="S96" i="7" s="1"/>
  <c r="U96" i="7" s="1"/>
  <c r="R95" i="7"/>
  <c r="S95" i="7" s="1"/>
  <c r="U95" i="7" s="1"/>
  <c r="R94" i="7"/>
  <c r="S94" i="7" s="1"/>
  <c r="U94" i="7" s="1"/>
  <c r="R93" i="7"/>
  <c r="S93" i="7" s="1"/>
  <c r="U93" i="7" s="1"/>
  <c r="R92" i="7"/>
  <c r="S92" i="7" s="1"/>
  <c r="U92" i="7" s="1"/>
  <c r="R91" i="7"/>
  <c r="S91" i="7" s="1"/>
  <c r="U91" i="7" s="1"/>
  <c r="R90" i="7"/>
  <c r="S90" i="7" s="1"/>
  <c r="U90" i="7" s="1"/>
  <c r="R89" i="7"/>
  <c r="S89" i="7" s="1"/>
  <c r="U89" i="7" s="1"/>
  <c r="R88" i="7"/>
  <c r="S88" i="7" s="1"/>
  <c r="U88" i="7" s="1"/>
  <c r="R87" i="7"/>
  <c r="S87" i="7" s="1"/>
  <c r="U87" i="7" s="1"/>
  <c r="R86" i="7"/>
  <c r="S86" i="7" s="1"/>
  <c r="U86" i="7" s="1"/>
  <c r="R85" i="7"/>
  <c r="S85" i="7" s="1"/>
  <c r="U85" i="7" s="1"/>
  <c r="R84" i="7"/>
  <c r="S84" i="7" s="1"/>
  <c r="U84" i="7" s="1"/>
  <c r="R83" i="7"/>
  <c r="S83" i="7" s="1"/>
  <c r="U83" i="7" s="1"/>
  <c r="R82" i="7"/>
  <c r="S82" i="7" s="1"/>
  <c r="U82" i="7" s="1"/>
  <c r="R81" i="7"/>
  <c r="S81" i="7" s="1"/>
  <c r="U81" i="7" s="1"/>
  <c r="R80" i="7"/>
  <c r="S80" i="7" s="1"/>
  <c r="U80" i="7" s="1"/>
  <c r="R79" i="7"/>
  <c r="S79" i="7" s="1"/>
  <c r="U79" i="7" s="1"/>
  <c r="R78" i="7"/>
  <c r="S78" i="7" s="1"/>
  <c r="U78" i="7" s="1"/>
  <c r="R77" i="7"/>
  <c r="S77" i="7" s="1"/>
  <c r="U77" i="7" s="1"/>
  <c r="R76" i="7"/>
  <c r="S76" i="7" s="1"/>
  <c r="U76" i="7" s="1"/>
  <c r="R75" i="7"/>
  <c r="S75" i="7" s="1"/>
  <c r="U75" i="7" s="1"/>
  <c r="R74" i="7"/>
  <c r="S74" i="7" s="1"/>
  <c r="U74" i="7" s="1"/>
  <c r="R73" i="7"/>
  <c r="S73" i="7" s="1"/>
  <c r="U73" i="7" s="1"/>
  <c r="R72" i="7"/>
  <c r="S72" i="7" s="1"/>
  <c r="U72" i="7" s="1"/>
  <c r="R71" i="7"/>
  <c r="S71" i="7" s="1"/>
  <c r="U71" i="7" s="1"/>
  <c r="R70" i="7"/>
  <c r="S70" i="7" s="1"/>
  <c r="U70" i="7" s="1"/>
  <c r="R69" i="7"/>
  <c r="S69" i="7" s="1"/>
  <c r="U69" i="7" s="1"/>
  <c r="R68" i="7"/>
  <c r="S68" i="7" s="1"/>
  <c r="U68" i="7" s="1"/>
  <c r="R67" i="7"/>
  <c r="S67" i="7" s="1"/>
  <c r="U67" i="7" s="1"/>
  <c r="R66" i="7"/>
  <c r="S66" i="7" s="1"/>
  <c r="U66" i="7" s="1"/>
  <c r="R65" i="7"/>
  <c r="S65" i="7" s="1"/>
  <c r="U65" i="7" s="1"/>
  <c r="R64" i="7"/>
  <c r="S64" i="7" s="1"/>
  <c r="U64" i="7" s="1"/>
  <c r="R63" i="7"/>
  <c r="S63" i="7" s="1"/>
  <c r="U63" i="7" s="1"/>
  <c r="R62" i="7"/>
  <c r="S62" i="7" s="1"/>
  <c r="U62" i="7" s="1"/>
  <c r="R61" i="7"/>
  <c r="S61" i="7" s="1"/>
  <c r="U61" i="7" s="1"/>
  <c r="R60" i="7"/>
  <c r="S60" i="7" s="1"/>
  <c r="U60" i="7" s="1"/>
  <c r="R59" i="7"/>
  <c r="S59" i="7" s="1"/>
  <c r="U59" i="7" s="1"/>
  <c r="R58" i="7"/>
  <c r="S58" i="7" s="1"/>
  <c r="U58" i="7" s="1"/>
  <c r="R57" i="7"/>
  <c r="S57" i="7" s="1"/>
  <c r="U57" i="7" s="1"/>
  <c r="R56" i="7"/>
  <c r="S56" i="7" s="1"/>
  <c r="U56" i="7" s="1"/>
  <c r="R55" i="7"/>
  <c r="S55" i="7" s="1"/>
  <c r="U55" i="7" s="1"/>
  <c r="R54" i="7"/>
  <c r="S54" i="7" s="1"/>
  <c r="U54" i="7" s="1"/>
  <c r="R53" i="7"/>
  <c r="S53" i="7" s="1"/>
  <c r="U53" i="7" s="1"/>
  <c r="R17" i="7"/>
  <c r="S17" i="7" s="1"/>
  <c r="U17" i="7" s="1"/>
  <c r="R16" i="7"/>
  <c r="S16" i="7" s="1"/>
  <c r="U16" i="7" s="1"/>
  <c r="R15" i="7"/>
  <c r="S15" i="7" s="1"/>
  <c r="U15" i="7" s="1"/>
  <c r="R14" i="7"/>
  <c r="S14" i="7" s="1"/>
  <c r="U14" i="7" s="1"/>
  <c r="R13" i="7"/>
  <c r="S13" i="7" s="1"/>
  <c r="U13" i="7" s="1"/>
  <c r="R12" i="7"/>
  <c r="S12" i="7" s="1"/>
  <c r="U12" i="7" s="1"/>
  <c r="R11" i="7"/>
  <c r="S11" i="7" s="1"/>
  <c r="U11" i="7" s="1"/>
  <c r="R10" i="7"/>
  <c r="S10" i="7" s="1"/>
  <c r="U10" i="7" s="1"/>
  <c r="R9" i="7"/>
  <c r="S9" i="7" s="1"/>
  <c r="U9" i="7" s="1"/>
  <c r="R8" i="7"/>
  <c r="S8" i="7" s="1"/>
  <c r="U8" i="7" s="1"/>
  <c r="R7" i="7"/>
  <c r="S7" i="7" s="1"/>
  <c r="U7" i="7" s="1"/>
  <c r="R6" i="7"/>
  <c r="S6" i="7" s="1"/>
  <c r="U6" i="7" s="1"/>
  <c r="R5" i="7"/>
  <c r="S5" i="7" s="1"/>
  <c r="U5" i="7" s="1"/>
  <c r="R4" i="7"/>
  <c r="S4" i="7" s="1"/>
  <c r="U4" i="7" s="1"/>
  <c r="R3" i="7"/>
  <c r="S3" i="7" s="1"/>
  <c r="U3" i="7" s="1"/>
  <c r="R2" i="7"/>
  <c r="S2" i="7" s="1"/>
  <c r="U2" i="7" s="1"/>
</calcChain>
</file>

<file path=xl/comments1.xml><?xml version="1.0" encoding="utf-8"?>
<comments xmlns="http://schemas.openxmlformats.org/spreadsheetml/2006/main">
  <authors>
    <author>Gabriela Zamudio</author>
  </authors>
  <commentList>
    <comment ref="A5" authorId="0" shapeId="0">
      <text>
        <r>
          <rPr>
            <sz val="9"/>
            <color indexed="81"/>
            <rFont val="Tahoma"/>
            <family val="2"/>
          </rPr>
          <t>Numero de referencia del detallde pago, en dado caso que el cargo haya sido aplicado por el cliente</t>
        </r>
      </text>
    </comment>
    <comment ref="D5" authorId="0" shapeId="0">
      <text>
        <r>
          <rPr>
            <sz val="9"/>
            <color indexed="81"/>
            <rFont val="Tahoma"/>
            <family val="2"/>
          </rPr>
          <t xml:space="preserve">Fecha en la cual el cliente aplico el cargo
</t>
        </r>
      </text>
    </comment>
    <comment ref="E5" authorId="0" shapeId="0">
      <text>
        <r>
          <rPr>
            <b/>
            <sz val="9"/>
            <color indexed="81"/>
            <rFont val="Tahoma"/>
            <family val="2"/>
          </rPr>
          <t>Gabriela Zamudio:</t>
        </r>
        <r>
          <rPr>
            <sz val="9"/>
            <color indexed="81"/>
            <rFont val="Tahoma"/>
            <family val="2"/>
          </rPr>
          <t xml:space="preserve">
Colocar el mes cuando se origino el cargo</t>
        </r>
      </text>
    </comment>
    <comment ref="F5" authorId="0" shapeId="0">
      <text>
        <r>
          <rPr>
            <sz val="9"/>
            <color indexed="81"/>
            <rFont val="Tahoma"/>
            <family val="2"/>
          </rPr>
          <t>Colocar el año cuando se origino el cargo</t>
        </r>
      </text>
    </comment>
    <comment ref="G5" authorId="0" shapeId="0">
      <text>
        <r>
          <rPr>
            <sz val="9"/>
            <color indexed="81"/>
            <rFont val="Tahoma"/>
            <family val="2"/>
          </rPr>
          <t xml:space="preserve">Codigo del cliente
</t>
        </r>
      </text>
    </comment>
    <comment ref="H5" authorId="0" shapeId="0">
      <text>
        <r>
          <rPr>
            <b/>
            <sz val="9"/>
            <color indexed="81"/>
            <rFont val="Tahoma"/>
            <family val="2"/>
          </rPr>
          <t>Gabriela Zamudio:</t>
        </r>
        <r>
          <rPr>
            <sz val="9"/>
            <color indexed="81"/>
            <rFont val="Tahoma"/>
            <family val="2"/>
          </rPr>
          <t xml:space="preserve">
Nombre del cliente</t>
        </r>
      </text>
    </comment>
    <comment ref="J5" authorId="0" shapeId="0">
      <text>
        <r>
          <rPr>
            <sz val="9"/>
            <color indexed="81"/>
            <rFont val="Tahoma"/>
            <family val="2"/>
          </rPr>
          <t xml:space="preserve">*Se tiene que colocar el nombre de la locación en donde se genero el cargo.
* Para FCA es necesario colocar el numero de locación </t>
        </r>
      </text>
    </comment>
    <comment ref="K5" authorId="0" shapeId="0">
      <text>
        <r>
          <rPr>
            <sz val="9"/>
            <color indexed="81"/>
            <rFont val="Tahoma"/>
            <family val="2"/>
          </rPr>
          <t xml:space="preserve">En esta parte colocar la referencia del cargo, como por ejemplo el numero de PIR, AETC,DCP etc.
</t>
        </r>
      </text>
    </comment>
    <comment ref="L5" authorId="0" shapeId="0">
      <text>
        <r>
          <rPr>
            <sz val="9"/>
            <color indexed="81"/>
            <rFont val="Tahoma"/>
            <family val="2"/>
          </rPr>
          <t xml:space="preserve">I=Invoice
C=Credit
</t>
        </r>
      </text>
    </comment>
    <comment ref="M5" authorId="0" shapeId="0">
      <text>
        <r>
          <rPr>
            <b/>
            <sz val="9"/>
            <color indexed="81"/>
            <rFont val="Tahoma"/>
            <family val="2"/>
          </rPr>
          <t>Gabriela Zamudio:</t>
        </r>
        <r>
          <rPr>
            <sz val="9"/>
            <color indexed="81"/>
            <rFont val="Tahoma"/>
            <family val="2"/>
          </rPr>
          <t xml:space="preserve">
A=Accrual (provisión)
D=Debit (cargo aplicado por cliente)</t>
        </r>
      </text>
    </comment>
    <comment ref="N5" authorId="0" shapeId="0">
      <text>
        <r>
          <rPr>
            <sz val="9"/>
            <color indexed="81"/>
            <rFont val="Tahoma"/>
            <family val="2"/>
          </rPr>
          <t>*Colocar el tipo de codigo que le corresponde al cargo.
*En la pestaña DO NOT REMOVE-CODE DEFINE, se encuentra el listado de los codigos a utilizar.</t>
        </r>
      </text>
    </comment>
    <comment ref="Q5" authorId="0" shapeId="0">
      <text>
        <r>
          <rPr>
            <sz val="9"/>
            <color indexed="81"/>
            <rFont val="Tahoma"/>
            <family val="2"/>
          </rPr>
          <t xml:space="preserve">*Colocar el número de parte que este ligado con el cargo
</t>
        </r>
      </text>
    </comment>
    <comment ref="R5" authorId="0" shapeId="0">
      <text>
        <r>
          <rPr>
            <sz val="9"/>
            <color indexed="81"/>
            <rFont val="Tahoma"/>
            <family val="2"/>
          </rPr>
          <t xml:space="preserve">*Descripción del numero de parte.
</t>
        </r>
      </text>
    </comment>
    <comment ref="S5" authorId="0" shapeId="0">
      <text>
        <r>
          <rPr>
            <sz val="9"/>
            <color indexed="81"/>
            <rFont val="Tahoma"/>
            <family val="2"/>
          </rPr>
          <t>Colocar el monto del cargo sin IVA</t>
        </r>
      </text>
    </comment>
    <comment ref="Z5" authorId="0" shapeId="0">
      <text>
        <r>
          <rPr>
            <sz val="9"/>
            <color indexed="81"/>
            <rFont val="Tahoma"/>
            <family val="2"/>
          </rPr>
          <t xml:space="preserve">*Nombe del resposable del area
</t>
        </r>
      </text>
    </comment>
    <comment ref="AC5" authorId="0" shapeId="0">
      <text>
        <r>
          <rPr>
            <sz val="9"/>
            <color indexed="81"/>
            <rFont val="Tahoma"/>
            <family val="2"/>
          </rPr>
          <t>*Descripción detalla del cargo.</t>
        </r>
      </text>
    </comment>
    <comment ref="AD5" authorId="0" shapeId="0">
      <text>
        <r>
          <rPr>
            <sz val="9"/>
            <color indexed="81"/>
            <rFont val="Tahoma"/>
            <family val="2"/>
          </rPr>
          <t xml:space="preserve">*La razón o el porque se genero el cargo
</t>
        </r>
      </text>
    </comment>
    <comment ref="AE5" authorId="0" shapeId="0">
      <text>
        <r>
          <rPr>
            <sz val="9"/>
            <color indexed="81"/>
            <rFont val="Tahoma"/>
            <family val="2"/>
          </rPr>
          <t xml:space="preserve">*Contramedidas a realizar para evitar el cargo 
</t>
        </r>
      </text>
    </comment>
    <comment ref="AF5" authorId="0" shapeId="0">
      <text>
        <r>
          <rPr>
            <sz val="9"/>
            <color indexed="81"/>
            <rFont val="Tahoma"/>
            <family val="2"/>
          </rPr>
          <t xml:space="preserve">*Comentarios adicionales
</t>
        </r>
      </text>
    </comment>
  </commentList>
</comments>
</file>

<file path=xl/sharedStrings.xml><?xml version="1.0" encoding="utf-8"?>
<sst xmlns="http://schemas.openxmlformats.org/spreadsheetml/2006/main" count="5828" uniqueCount="565">
  <si>
    <t>RDR</t>
  </si>
  <si>
    <t>DPC</t>
  </si>
  <si>
    <t>DPF</t>
  </si>
  <si>
    <t>Ext</t>
  </si>
  <si>
    <t>Put cursor in cell A6</t>
  </si>
  <si>
    <t>INV#</t>
  </si>
  <si>
    <t>YR</t>
  </si>
  <si>
    <t>SHIP TO Name</t>
  </si>
  <si>
    <t>CPO#</t>
  </si>
  <si>
    <t>I/C</t>
  </si>
  <si>
    <t>Part#</t>
  </si>
  <si>
    <t>Part Desc</t>
  </si>
  <si>
    <t>Rsn</t>
  </si>
  <si>
    <t>Cde</t>
  </si>
  <si>
    <t>Mo</t>
  </si>
  <si>
    <t>CUST</t>
  </si>
  <si>
    <t>BillTo#</t>
  </si>
  <si>
    <t>Price</t>
  </si>
  <si>
    <t>Defect Product Charge</t>
  </si>
  <si>
    <t>Damaged Product Freight</t>
  </si>
  <si>
    <t>ADM</t>
  </si>
  <si>
    <t>CLC</t>
  </si>
  <si>
    <t>Customer Labor Charge</t>
  </si>
  <si>
    <t>CMC</t>
  </si>
  <si>
    <t>Other Customer Charge</t>
  </si>
  <si>
    <t>PF</t>
  </si>
  <si>
    <t>Premium Freight</t>
  </si>
  <si>
    <t>Recg Discrepancy</t>
  </si>
  <si>
    <t>OEW</t>
  </si>
  <si>
    <t>Warranty</t>
  </si>
  <si>
    <t>Code Definition</t>
  </si>
  <si>
    <t>ZZ</t>
  </si>
  <si>
    <t>Can be used for any stock location in MGDAT only</t>
  </si>
  <si>
    <t>Unit cost</t>
  </si>
  <si>
    <t>Qty Shipped</t>
  </si>
  <si>
    <t>Ext Cost</t>
  </si>
  <si>
    <t>Location</t>
  </si>
  <si>
    <t>FORD MOTOR COMPANY</t>
  </si>
  <si>
    <t>Total general</t>
  </si>
  <si>
    <t>Champion
Name</t>
  </si>
  <si>
    <t>Date
Closed</t>
  </si>
  <si>
    <t>Status</t>
  </si>
  <si>
    <t>Issue
Description</t>
  </si>
  <si>
    <t>ROOT
Cause</t>
  </si>
  <si>
    <t>Countermeasure</t>
  </si>
  <si>
    <t>Comments</t>
  </si>
  <si>
    <t>AMOUNTS VALUED 
AT FINANCIAL
STATMENTS RATE</t>
  </si>
  <si>
    <t>Suma de Price</t>
  </si>
  <si>
    <t>QUALITY COSTS</t>
  </si>
  <si>
    <t>x</t>
  </si>
  <si>
    <t>Etiquetas de fila</t>
  </si>
  <si>
    <t>Suma de AMOUNTS VALUED 
AT FINANCIAL
STATMENTS RATE</t>
  </si>
  <si>
    <t>Suma de TOTAL USD</t>
  </si>
  <si>
    <t>Month</t>
  </si>
  <si>
    <t>VENDOR NAME / PLANT</t>
  </si>
  <si>
    <t>To resh, select DATA then RESH</t>
  </si>
  <si>
    <t>Date</t>
  </si>
  <si>
    <t>Mes</t>
  </si>
  <si>
    <t>RECEIVE</t>
  </si>
  <si>
    <t>LINE</t>
  </si>
  <si>
    <t>VENDOR</t>
  </si>
  <si>
    <t>VENDOR NAME</t>
  </si>
  <si>
    <t>PLANTA</t>
  </si>
  <si>
    <t>PACKING SHIP</t>
  </si>
  <si>
    <t>PO</t>
  </si>
  <si>
    <t>PO LINE</t>
  </si>
  <si>
    <t>ORDER UNIT</t>
  </si>
  <si>
    <t>QTY RECEIVED</t>
  </si>
  <si>
    <t>LOC</t>
  </si>
  <si>
    <t>UNIT PRICE</t>
  </si>
  <si>
    <t>P UNIT</t>
  </si>
  <si>
    <t>SUBTOTAL</t>
  </si>
  <si>
    <t>TAX</t>
  </si>
  <si>
    <t>TOTAL</t>
  </si>
  <si>
    <t>TIPO DE CAMBIO</t>
  </si>
  <si>
    <t>TOTAL USD</t>
  </si>
  <si>
    <t>TAX CODE</t>
  </si>
  <si>
    <t>ACCOUNT</t>
  </si>
  <si>
    <t>CURRENCY</t>
  </si>
  <si>
    <t>DESCRIPTION</t>
  </si>
  <si>
    <t>EXCH RATE</t>
  </si>
  <si>
    <t>MEXICAN PESOS</t>
  </si>
  <si>
    <t>Total Variance</t>
  </si>
  <si>
    <t>Total Inventory</t>
  </si>
  <si>
    <t>VOUCHER</t>
  </si>
  <si>
    <t>RECD BY</t>
  </si>
  <si>
    <t>STD UNIT COST</t>
  </si>
  <si>
    <t>TERMS CODE</t>
  </si>
  <si>
    <t>HRS</t>
  </si>
  <si>
    <t>DFTMRO</t>
  </si>
  <si>
    <t>PS</t>
  </si>
  <si>
    <t>SERVICIOS DE ASEGURAMIENTO DE</t>
  </si>
  <si>
    <t>SER</t>
  </si>
  <si>
    <t>20-6252-00</t>
  </si>
  <si>
    <t>US</t>
  </si>
  <si>
    <t>PIC GROUP INC., THE</t>
  </si>
  <si>
    <t>STRATOSPHERE QUALITY MEXICO S</t>
  </si>
  <si>
    <t>SERVICIOS INTEGRALES DE CALIDA</t>
  </si>
  <si>
    <t>Servicio de inspeccion</t>
  </si>
  <si>
    <t>THE PIC GROUP INC</t>
  </si>
  <si>
    <t>IRC SOLUCIONES S DE RL DE CV</t>
  </si>
  <si>
    <t>QUALTUM NAFTA SA DE CV</t>
  </si>
  <si>
    <t>PC</t>
  </si>
  <si>
    <t>Nissan Carrocerias</t>
  </si>
  <si>
    <t>Year: 2019</t>
  </si>
  <si>
    <t>20024-B</t>
  </si>
  <si>
    <t>FCA US LLC</t>
  </si>
  <si>
    <t>Nissan Civac Aguscalientes</t>
  </si>
  <si>
    <t>SERVICIO DE INSPECCION Y/O</t>
  </si>
  <si>
    <t>Servicio de isnpeccion H60A Y</t>
  </si>
  <si>
    <t>Servicio de isnpeccion</t>
  </si>
  <si>
    <t>Flex-N-Gate SJI</t>
  </si>
  <si>
    <t>B-326</t>
  </si>
  <si>
    <t>Inspeccion de tornillo</t>
  </si>
  <si>
    <t>B-325</t>
  </si>
  <si>
    <t>Insp.y retrabajo de blanks</t>
  </si>
  <si>
    <t>inspección tornillo</t>
  </si>
  <si>
    <t>Inpeccion de tow hook</t>
  </si>
  <si>
    <t>Saltillo Chrysler</t>
  </si>
  <si>
    <t>Servicios de inspeccion</t>
  </si>
  <si>
    <t>Servicio de inspeccion por</t>
  </si>
  <si>
    <t>AMN INTERNATIONAL SA DE CV</t>
  </si>
  <si>
    <t>FCA Saltillo</t>
  </si>
  <si>
    <t>Servicios de inspeccion y</t>
  </si>
  <si>
    <t>January 19</t>
  </si>
  <si>
    <t>C43147</t>
  </si>
  <si>
    <t>C40177</t>
  </si>
  <si>
    <t>C43552</t>
  </si>
  <si>
    <t>C41623</t>
  </si>
  <si>
    <t>C41084</t>
  </si>
  <si>
    <t>C40598</t>
  </si>
  <si>
    <t>A-2466</t>
  </si>
  <si>
    <t>Servicio de Safe Luanch</t>
  </si>
  <si>
    <t>DJ MCA Bumper/GM Bumper</t>
  </si>
  <si>
    <t>Q3 ELECTROMECANICOS SA DE CV</t>
  </si>
  <si>
    <t>Servicios de inspeccion para</t>
  </si>
  <si>
    <t>Servicio de Sorteo/ SafeLunch</t>
  </si>
  <si>
    <t>DJ RR &amp; FR MCA Bumper</t>
  </si>
  <si>
    <t>Defensa RR T1XX/Bumper FR</t>
  </si>
  <si>
    <t>B-329</t>
  </si>
  <si>
    <t>inspeccion tuerca 11514517</t>
  </si>
  <si>
    <t>A-1741</t>
  </si>
  <si>
    <t>S385989</t>
  </si>
  <si>
    <t>INVOICE NUMBER S385989, CHASSI</t>
  </si>
  <si>
    <t>S367028</t>
  </si>
  <si>
    <t>INVOICE NUMBER S367028, ELECTR</t>
  </si>
  <si>
    <t>S367728</t>
  </si>
  <si>
    <t>INVOICE NUMBER S367728, BATTER</t>
  </si>
  <si>
    <t>S371193</t>
  </si>
  <si>
    <t>INVOICE NUMBER S371193, ELECTR</t>
  </si>
  <si>
    <t>S372611</t>
  </si>
  <si>
    <t>INVOICE NUMBER S372611, ELECTR</t>
  </si>
  <si>
    <t>S368590</t>
  </si>
  <si>
    <t>INVOICE NUMBER S368590, ELECTR</t>
  </si>
  <si>
    <t>February 19</t>
  </si>
  <si>
    <t>A-2474</t>
  </si>
  <si>
    <t>Servicio de Safe Launch para</t>
  </si>
  <si>
    <t>Servicio de Inspeccion</t>
  </si>
  <si>
    <t>Strap Gasoline / Electrical</t>
  </si>
  <si>
    <t>Servicio de Sorteo</t>
  </si>
  <si>
    <t>Chasis Ctrl Modul</t>
  </si>
  <si>
    <t>CALIDAD DEL NORTE SC</t>
  </si>
  <si>
    <t>C44716</t>
  </si>
  <si>
    <t>Servicio de sorteo e planta Ni</t>
  </si>
  <si>
    <t>C44715</t>
  </si>
  <si>
    <t>C44714</t>
  </si>
  <si>
    <t>PTI QUALITY CONTAINMENT SOLUTI</t>
  </si>
  <si>
    <t>sorteo de defensas ensambladas</t>
  </si>
  <si>
    <t>Sorteo de defensas en DJ 2019</t>
  </si>
  <si>
    <t>Travel Expenses</t>
  </si>
  <si>
    <t>Perdien</t>
  </si>
  <si>
    <t>March 19</t>
  </si>
  <si>
    <t>INDUSTRIAS NAVAR S DE R.L DE C</t>
  </si>
  <si>
    <t>Fabricación de  perfilometro p ara medir deformaciones en las defensas  del proyecto de  FC A &amp;amp; GM</t>
  </si>
  <si>
    <t>HR</t>
  </si>
  <si>
    <t>SERVICIO DE CONTENCION INTERNA FNG SAN JOSE ITURBIDE</t>
  </si>
  <si>
    <t>SERVICIO DE SORTEO SAFE LUNCH  Costo por Hora : $80MXN Costo NO Incluye Supervisor Qualtum,asigna 1 Supervisor por cada 4 Personas Horarios de Trabajo : Lunes a Sabado Turnos : 1,2 y 3er Turno,segun lo designe Flex N Gate NO ESTA AUTORIZADO TIEMPOEXTRA Inluye: EPP, Transporte,</t>
  </si>
  <si>
    <t>Servicio de isnpeccion inspectores x turno / Lunes - Domingo / 3 turnos/Proyecto NISSAN CELDA 600,7 Y8 PED 1 Y 2, L02B</t>
  </si>
  <si>
    <t>Defensa RR T1XX/Bumper FR Chevy/Bumper FR GMC Se labora 2 turnos de 12 horas de lunes a domingo con 3 operadores por turno.</t>
  </si>
  <si>
    <t>Aguascalientes A1 &amp; A2</t>
  </si>
  <si>
    <t>C49454</t>
  </si>
  <si>
    <t>Servicos de inspeccion y retrabajo por reclamos de cliente. 2 personas x turno/ 8 hrs Lunes a Sabado 288hrs por semana</t>
  </si>
  <si>
    <t>C48940</t>
  </si>
  <si>
    <t>C48571</t>
  </si>
  <si>
    <t>C46322</t>
  </si>
  <si>
    <t>C46811</t>
  </si>
  <si>
    <t>C46734</t>
  </si>
  <si>
    <t>C48939</t>
  </si>
  <si>
    <t>C46167</t>
  </si>
  <si>
    <t>C46705</t>
  </si>
  <si>
    <t>C46706</t>
  </si>
  <si>
    <t>C46812</t>
  </si>
  <si>
    <t>C46813</t>
  </si>
  <si>
    <t>C47475</t>
  </si>
  <si>
    <t>C48572</t>
  </si>
  <si>
    <t>C48573</t>
  </si>
  <si>
    <t>SERVICIOS TOLANO SA DE CV</t>
  </si>
  <si>
    <t>T4659</t>
  </si>
  <si>
    <t>REMISION 020441-01, CERTIFICAC ION DE MATERIAL EN METALSA SAL TILLO POR DEFECTO: MATERIAL ME ZCLADO, DEL 08/01/2019 AL 15/0 1/2019</t>
  </si>
  <si>
    <t>T4582</t>
  </si>
  <si>
    <t>Servicios de isnpeccion</t>
  </si>
  <si>
    <t>Frame DJ 2019, certificación d e material por pieza y en ensa mble (secuenciado) por defecto falta de cordón de soldadura en Metalsa, Saltillo. Fechas d el 15/Feb/2019 al 21/Feb/2019</t>
  </si>
  <si>
    <t>PER DIEM / ALIMENTOS</t>
  </si>
  <si>
    <t>INSPECTION HOUR</t>
  </si>
  <si>
    <t>Supervisor SERVICE</t>
  </si>
  <si>
    <t>Kick off Meeting</t>
  </si>
  <si>
    <t>HOTEL EXPENSES</t>
  </si>
  <si>
    <t>Transportation</t>
  </si>
  <si>
    <t>STRATOSPHERE QUALITY,LLC</t>
  </si>
  <si>
    <t>Fort Wayne</t>
  </si>
  <si>
    <t>S398753</t>
  </si>
  <si>
    <t>Servicio de inspeccion proyecto de tuerca extra en el electrical ctrl module</t>
  </si>
  <si>
    <t>S400081</t>
  </si>
  <si>
    <t>INVOICE NUMBER S367028, ELECTR ONIC MODULE BKT 23388048 RE-TA P THREADS, UNABLE TO RE-TAP TH READS GM FORT WAYNE, FROM 8/27 /2018 TO 9/9/2018. PROJECT # 170542</t>
  </si>
  <si>
    <t>INVOICE NUMBER S367728, BATTER Y TRAY M8X1.25 BOLT WILL NOT T HREAD INTO NUT GM DECON (FLINT SPECIAL SERVICES) FROM 8/27/2 018 TO 8/29/2018 PROJECT 170111</t>
  </si>
  <si>
    <t>INVOICE NUMBER S368590, ELECTR ONIC MODULE BKT 23388048 RE-TA P THREADS, UNABLE TO RE-TAP TH READS GM FORT WAYNE FROM 9/10/ 2018 TO 9/14/2018. PROJECT # 170542</t>
  </si>
  <si>
    <t>INVOICE NUMBER S371193, ELECTR ONIC MODULE BKT 23388048 RE-TA P THREADS, UNABLE TO RE-TAP TH READS GM FORT WAYNE FROM 9/26/ 2018 TO 9/29/2018 PROJECT 170542</t>
  </si>
  <si>
    <t>INVOICE NUMBER S372611, ELECTR ONIC MODULE BKT 23388048 WINKI NG WELD NUT GM FORT WAYNE FROM 10/02/2018 TO 10/04/2018. PROJECT NUMBER 170542</t>
  </si>
  <si>
    <t>INVOICE NUMBER S385989, CHASSI S CONTROL MODULE BRKT 84468444 RE-TAP THREADS FROM 12/13/2018 TO 12/14/2018 PROJECT # 176770</t>
  </si>
  <si>
    <t>S386296</t>
  </si>
  <si>
    <t>INVOICE NUMBER S386296, CHASSI S CONTROL MODULE BRKT 84468444 RE-TAP THREADS FROM 12/17/2018 TO 12/19/2018 PROJECT # 176770</t>
  </si>
  <si>
    <t>S366720</t>
  </si>
  <si>
    <t>INVOICE NUMBER S366720, CHASSI S CONTROL MODULE BRKT 84468444 RE-TAP THREADS GM FORT WAYNE. FROM 8/23/2018 TO 8/25/2018 PROJECT # 170542</t>
  </si>
  <si>
    <t>S363734</t>
  </si>
  <si>
    <t>INVOICE NUMBER S363734, BATTER Y TRAY M8X1.25 BOLT WILL NOT T HREAD INTO NUT GM DECON (FLINT SPECIAL SERVICES) FROM 8/20/2 018 TO 8/24/2018 PROJECT # 170111</t>
  </si>
  <si>
    <t>Abril 19</t>
  </si>
  <si>
    <t>FABRICACION DE PERNOS DE TAMA; O Y POSICION (SE REQUIERE PROV EEDOR EN PLANTA PARA AFINAR DE TALLES DEL CAMBIO)</t>
  </si>
  <si>
    <t>SERVICIO DE SORTEO/CONTENCION EXTERNA  PLANTA NISSAN A1/A2  Costo por Hora : $100MXN Horarios de Trabajo : Lunes a Sabado Turnos : 1,2 y 3er Turno,segun lo designe Flex N Gate NO ESTA AUTORIZADO TIEMPOEXTRA Inluye: EPP, Transporte, lo designe Flex N Gate NO ESTA AUTORIZADO TIEMPOEXTRA Inluye: EPP, Transporte,Comida Proveedor DEBE entregar : -Reporte de hallazgos durante -Reporte de hallazgos durante el servicio -Reporte de Inspeccion haciend o mencion del reclamo - Factura debera estar Firmada por Gerente de CAlidad y Gerente de Planta</t>
  </si>
  <si>
    <t>Servicios de aseguramiento de Calidad Muñing</t>
  </si>
  <si>
    <t>C50853</t>
  </si>
  <si>
    <t>C50854</t>
  </si>
  <si>
    <t>C50855</t>
  </si>
  <si>
    <t>C50856</t>
  </si>
  <si>
    <t>C49613</t>
  </si>
  <si>
    <t>C49455</t>
  </si>
  <si>
    <t>Calidad del norte</t>
  </si>
  <si>
    <t>T4726</t>
  </si>
  <si>
    <t>CONTENCIÓN EN METALSA SALTILLO POR FALTANTE DE CORDÓN EN FRA ME NP 68362292AB, FECHAS DEL 2 2/05/2019 AL 05/03/2019. CONTE NCIÓN EN AREA DE SECUENCIADO, 1 PERSONA POR TURNO, 2 TURNOS DE 12 HORAS DE LUN A SAB.</t>
  </si>
  <si>
    <t>USI217867</t>
  </si>
  <si>
    <t>Inspector Sorter</t>
  </si>
  <si>
    <t>Sorter overtime</t>
  </si>
  <si>
    <t>PTI Quality Containment Solutions, LLC</t>
  </si>
  <si>
    <t>104694,</t>
  </si>
  <si>
    <t>101386, 101473</t>
  </si>
  <si>
    <t xml:space="preserve"> 104806, 104857</t>
  </si>
  <si>
    <t>105095
105087</t>
  </si>
  <si>
    <t>1903100-11-15</t>
  </si>
  <si>
    <t>P&amp;S Ingenieria Electromecanicas SA de CV</t>
  </si>
  <si>
    <t>Servicios Tolano SA de CV</t>
  </si>
  <si>
    <t>STRATOSPHERE QUALITY MEXICO S  DE RL DE CV</t>
  </si>
  <si>
    <t xml:space="preserve">101826
</t>
  </si>
  <si>
    <t>Stratosphere quality, LLC.</t>
  </si>
  <si>
    <t>S407567</t>
  </si>
  <si>
    <t>May 19</t>
  </si>
  <si>
    <t>GMLLCH-B</t>
  </si>
  <si>
    <t>NISMXP-B</t>
  </si>
  <si>
    <t>NISSAN MEXICANA SA DE CV</t>
  </si>
  <si>
    <t>GENERAL MOTORS DE MEXICO S. DE</t>
  </si>
  <si>
    <t>Calidad</t>
  </si>
  <si>
    <t>Logistica</t>
  </si>
  <si>
    <t>Compartido</t>
  </si>
  <si>
    <t xml:space="preserve">FAVOR DE NO ELIMINAR INFORMACION </t>
  </si>
  <si>
    <t>20022-B</t>
  </si>
  <si>
    <t>FCA MEXICO SA DE CV</t>
  </si>
  <si>
    <t>NISSERV</t>
  </si>
  <si>
    <t>NISSAN NORTH AMERICA SERVICE</t>
  </si>
  <si>
    <t>Agregar 1600 usd de GM premium freight AETC</t>
  </si>
  <si>
    <t>Aplication date</t>
  </si>
  <si>
    <t>Nota: Las columnas marcadas en color verde son campos obligatorios de las cuales se tienen que propocionar información.</t>
  </si>
  <si>
    <t>A/D</t>
  </si>
  <si>
    <t>Month: August</t>
  </si>
  <si>
    <t>D</t>
  </si>
  <si>
    <t>Year</t>
  </si>
  <si>
    <t>Nombre de la columna</t>
  </si>
  <si>
    <t>Responsable</t>
  </si>
  <si>
    <t>Finanzas</t>
  </si>
  <si>
    <t>En esta parte colocar la referencia del cargo, como por ejemplo el numero de PIR, AETC,DCP etc.</t>
  </si>
  <si>
    <t>I=Invoice / C=Credit</t>
  </si>
  <si>
    <t>A=Accrual (provisión)
D=Debit (cargo aplicado por cliente)</t>
  </si>
  <si>
    <t>Logística / Calidad</t>
  </si>
  <si>
    <t>Esta formulado</t>
  </si>
  <si>
    <t>Colocar el número de parte que este ligado con el cargo</t>
  </si>
  <si>
    <t>Descripción del numero de parte.</t>
  </si>
  <si>
    <t>Accrual: Logística / Calidad
Debit:Finanzas</t>
  </si>
  <si>
    <t>Descripción detalla del cargo.</t>
  </si>
  <si>
    <t>Amounts valued 
at financial
statments rate</t>
  </si>
  <si>
    <t>RootT
Cause</t>
  </si>
  <si>
    <t>Colocar el tipo de codigo que le corresponde al cargo.
En la pestaña DO NOT REMOVE-CODE DEFINE se encuentra el listado de los codigos a utilizar.</t>
  </si>
  <si>
    <t>Codigo del cliente, en la pestaña DO NOT REMOVE-CODE DEFINE se encuentra el listado de los codigos a utilizar.</t>
  </si>
  <si>
    <t>Nombre del cliente  (formulado).</t>
  </si>
  <si>
    <t>Nombe del resposable del area.</t>
  </si>
  <si>
    <t>Colocar el monto del cargo sin IVA.</t>
  </si>
  <si>
    <t>Se tiene que colocar el nombre de la locación en donde se genero el cargo.
Para FCA es necesario colocar el numero de locación.</t>
  </si>
  <si>
    <t>Colocar el mes cuando se origino el cargo.</t>
  </si>
  <si>
    <t>Colocar el año cuando se origino el cargo.</t>
  </si>
  <si>
    <t>Fecha en la cual el cliente aplico el cargo en el pago recibido, en caso de que el cargo haya sido aplicado por el cliente.</t>
  </si>
  <si>
    <t>Se coloca el número de referencia del detallde pago, en dado caso que el cargo haya sido aplicado por el cliente.</t>
  </si>
  <si>
    <t>La razón o el porque se genero el cargo.</t>
  </si>
  <si>
    <t>Contramedidas a realizar para evitar el cargo .</t>
  </si>
  <si>
    <t>Comentarios adicionales.</t>
  </si>
  <si>
    <t>Monto valuado al Tipo de cambio del cierre de mes.</t>
  </si>
  <si>
    <t>Customer Name</t>
  </si>
  <si>
    <t>FLEX-N-GATE HERMOSILLO S DE RL</t>
  </si>
  <si>
    <t>10537-B</t>
  </si>
  <si>
    <t>GALVANOPLASTIA Y PINTURA DE</t>
  </si>
  <si>
    <t>LUNKOMEX S DE RL DE CV</t>
  </si>
  <si>
    <t>10550-B</t>
  </si>
  <si>
    <t>NISSAN EXPORTS DE MEXICO S.de</t>
  </si>
  <si>
    <t>VENTR-B</t>
  </si>
  <si>
    <t>VENTRAMEX S DE RL DE CV</t>
  </si>
  <si>
    <t>30038-B</t>
  </si>
  <si>
    <t>FLEX-N-GATE ARGENTINA S.R.L.</t>
  </si>
  <si>
    <t>30021-B</t>
  </si>
  <si>
    <t>FLEX-N-GATE ESPAñA S.L.</t>
  </si>
  <si>
    <t>20001-B</t>
  </si>
  <si>
    <t>30028-B</t>
  </si>
  <si>
    <t>FLEX-N-GATE MEXICO PLASTICOS</t>
  </si>
  <si>
    <t>30050-B</t>
  </si>
  <si>
    <t>FLEXNGATE PLASTICOS S.L.</t>
  </si>
  <si>
    <t>30052-B</t>
  </si>
  <si>
    <t>FORD ESPANA S.L.</t>
  </si>
  <si>
    <t>30053-B</t>
  </si>
  <si>
    <t>FORD LIO HO MOTOR CO LTD.</t>
  </si>
  <si>
    <t>30047-B</t>
  </si>
  <si>
    <t>30046-B</t>
  </si>
  <si>
    <t>FORD MOTOR COMPANY SA DE CV</t>
  </si>
  <si>
    <t>30054-B</t>
  </si>
  <si>
    <t>FORD WERKE GMBH</t>
  </si>
  <si>
    <t>GMNAL-B</t>
  </si>
  <si>
    <t>GENERAL MOTORS LLC</t>
  </si>
  <si>
    <t>20005-B</t>
  </si>
  <si>
    <t>GENERAL MOTORS SERVICE PARTS O</t>
  </si>
  <si>
    <t>20002-B</t>
  </si>
  <si>
    <t>20015-B</t>
  </si>
  <si>
    <t>MASTERGUARD II</t>
  </si>
  <si>
    <t>30049-B</t>
  </si>
  <si>
    <t>METALSA SA DE CV</t>
  </si>
  <si>
    <t>NISNOR-1</t>
  </si>
  <si>
    <t>NISSAN NORTH AMERICA INC</t>
  </si>
  <si>
    <t>NISTC-B</t>
  </si>
  <si>
    <t>NISSAN TECHNICAL CENTER NORTH</t>
  </si>
  <si>
    <t>20041-B</t>
  </si>
  <si>
    <t>NISSAN TRADING CO LTD</t>
  </si>
  <si>
    <t>30033-B</t>
  </si>
  <si>
    <t>SHAPE CORP MEXICO S DE RL DE</t>
  </si>
  <si>
    <t>SRC-B</t>
  </si>
  <si>
    <t>SRC AUTOMOTIVE,INC</t>
  </si>
  <si>
    <t>20012-B</t>
  </si>
  <si>
    <t>TOYOTA MOTOR ENGINEERING &amp;</t>
  </si>
  <si>
    <t>20007-B</t>
  </si>
  <si>
    <t>TOYOTA MOTOR MANUFACTURING</t>
  </si>
  <si>
    <t>VENCHU-B</t>
  </si>
  <si>
    <t>VENCHURS</t>
  </si>
  <si>
    <t>30026-B</t>
  </si>
  <si>
    <t>VENTRA IONIA MAIN, LLC</t>
  </si>
  <si>
    <t>30045-B</t>
  </si>
  <si>
    <t>VENTRA PLASTICS RUSSELVILLE</t>
  </si>
  <si>
    <t>30048-B</t>
  </si>
  <si>
    <t>VOLKSWAGEN DE MEXICO SA DE CV</t>
  </si>
  <si>
    <t>Moneda</t>
  </si>
  <si>
    <t>BillTo #</t>
  </si>
  <si>
    <t>Intrucción de llenado</t>
  </si>
  <si>
    <t>Descripción del codigo (formulado).</t>
  </si>
  <si>
    <t>C</t>
  </si>
  <si>
    <t>Accrual</t>
  </si>
  <si>
    <t>No incuir garantias accrual</t>
  </si>
  <si>
    <t>Jul 19</t>
  </si>
  <si>
    <t>Jun 19</t>
  </si>
  <si>
    <t>Inspeccion en Laredo txs por b arrenos eclipsados en Towing H itch de Toyota (2 dias 2 perso nas turno de 11 hrs, TOTAL DE 44 HRS)</t>
  </si>
  <si>
    <t>CERTIFICACIÓN DE MATERIAL EN FCA SALTILLO POR DEFECTOS: FALTA DE BRACKETS Y PERLA DE SOLDADURA EN BARRENO, NP 68366 481AB Y 68361868AB. NCT's 19 901299, 19 901305 y 19 901306. FECHA DE INICIO 11/ABR/2019</t>
  </si>
  <si>
    <t>A-1976</t>
  </si>
  <si>
    <t>Certificación Cowl side por re clamo de cliente 3CPR Project # 55799, número de parte 68366 479AC Y 68366478AD, fecha de r eclamo 18/Mar/2019. Contención en FCA Saltillo</t>
  </si>
  <si>
    <t>A-1973</t>
  </si>
  <si>
    <t>Project ID: 55121 FCA Plant: 08475 - Saltillo Truck Assembly Supplier: 43034 - FLEX N GATE MEXICO S DE RL DE CV Primary Part Number: 68366481AB Part Description: PLENUM LWR NCT Ticket Number: 19900316 Description: Wrong srew</t>
  </si>
  <si>
    <t>A-1969</t>
  </si>
  <si>
    <t>SERVICIO DE INSPECCION PLANTA : METALSA  Costo por Hora : $120 MXN Costo NO Incluye Supervisor se asigna 1 Supervisor por cada 4 Personas Horarios de Trabajo : Lunes a Sabado Turnos : 1,2 y 3er Turno,segun lo designe Flex N Gate NO ESTA AUTORIZADO TIEMPOEXTRA Inluye: EPP, Transporte, Proveedor DEBE entregar la sig documentacion : -Reporte de hallazgos durante el servicio -Reporte de Inspeccion hacien o mencion del reclamo - Factura debera estar firmada por Gerente de Calidad y Gerente de planta para su Ingreso al Almacen Mro</t>
  </si>
  <si>
    <t>T4750</t>
  </si>
  <si>
    <t>Project ID: 55878 FCA Plant: 08475 - Saltillo Truck Assembly Supplier: 43034 - FLEX N GATE Description:Split Primary Part Number: 68361868AB Part Description: DASH COMP NCT Ticket Number: 19901112</t>
  </si>
  <si>
    <t>A-1977</t>
  </si>
  <si>
    <t>A-1981</t>
  </si>
  <si>
    <t>Aditional from project 176770 chasis control module brkt 84468444, Re-tap threads from 12/17/2018 to 1/1/2019</t>
  </si>
  <si>
    <t>S388396</t>
  </si>
  <si>
    <t>S388965</t>
  </si>
  <si>
    <t>CERTIFICATION OF MATERIAL IN GM FORT WAYNE DUE TO NUT WITH OBSTRUCTION IN 84468444 (CHASS IS CONTROL MODULE).576 PIECES IN GM + IN TRANSIT</t>
  </si>
  <si>
    <t>S409661</t>
  </si>
  <si>
    <t>S412023</t>
  </si>
  <si>
    <t>S410810</t>
  </si>
  <si>
    <t>S405853</t>
  </si>
  <si>
    <t>Certificación de material en FCA Saltillo por reclamo de cliente NCT 19 902091, defecto falta de stud en dash panel NP 68361868AB. Fecha de inicio 17/Jun/2019 Project # 56943</t>
  </si>
  <si>
    <t>A-2113</t>
  </si>
  <si>
    <t>Project ID: 56463 FCA Plant: 08475 - Saltillo Truck Assembly Primary Part Number: 6MS84GXHAC Part Description: VEHICLE IMPACT FRT NCT Ticket Number: 19901620 NCT Issue Description: MISSING HOLE, FOR HEATING HARNESS PIN</t>
  </si>
  <si>
    <t>A-1978</t>
  </si>
  <si>
    <t>Blanket</t>
  </si>
  <si>
    <t>P412978</t>
  </si>
  <si>
    <t>P409572</t>
  </si>
  <si>
    <t>Qualtum Natfa  SA de CV</t>
  </si>
  <si>
    <t>AMN International</t>
  </si>
  <si>
    <t>C51381</t>
  </si>
  <si>
    <t>C51380</t>
  </si>
  <si>
    <t>Servicio de Inspeccion y Retrabajo por reclaso del Cliente / PLANTA NISSAN CARROCERIAS, CIVAC,COMPASS, El Servicio Incluye: EPP,Supervisor, Reporte Diario Transporte Horarios de Trabajo : Turnos : 1,2 y 3er Turno,segun lo designe Flex N Gate NO ESTA AUTORIZADO TIEMPOEXTRA Proveedor DEBE entregar la sig documentacion : -Reporte de hallazgos durante el servicio -Reporte de Inspeccion haciend o mencion del reclamo - Factura debe estar Firmada por el Gerente de Calidad y Gerente de Planta</t>
  </si>
  <si>
    <t>C52396</t>
  </si>
  <si>
    <t>C51896</t>
  </si>
  <si>
    <t>Aug 19</t>
  </si>
  <si>
    <t>SHENYANG JIAC AUTOMOTIVE ENGIN</t>
  </si>
  <si>
    <t>C53878</t>
  </si>
  <si>
    <t>1907293-27-29</t>
  </si>
  <si>
    <t>A-1812</t>
  </si>
  <si>
    <t>Servicio de Inspeccion y</t>
  </si>
  <si>
    <t>SERVICIO DE CONTENCION</t>
  </si>
  <si>
    <t>SERVICIO DE SORTEO</t>
  </si>
  <si>
    <t>SERVICIO DE SORTEO/CONTENCION</t>
  </si>
  <si>
    <t>Certificacion de piezas en pla</t>
  </si>
  <si>
    <t>Plenum DJ BIW 2019, Inspección</t>
  </si>
  <si>
    <t>Contencion Externa 51908 0C041</t>
  </si>
  <si>
    <t>Contencion Externa ILN China Acrual Mala Identificacion</t>
  </si>
  <si>
    <t>Contencion Externa Mal ensamble Frame DP</t>
  </si>
  <si>
    <t>Contencion Externa Guitarra Paso de Agua</t>
  </si>
  <si>
    <t>Contencion Externa Cargo por inspeccion externa Nissan</t>
  </si>
  <si>
    <t>Contencion Externa RC 103</t>
  </si>
  <si>
    <t>COSMETIC DEFECTS</t>
  </si>
  <si>
    <t>PTS sensor disconnected</t>
  </si>
  <si>
    <t>Defect in paint of  bumper</t>
  </si>
  <si>
    <t>BUMPER IMPACT  RR PRESENT DEFORMATION UNDER PAINT AT ZONE A ,CAUSING A GAP OF 2MM - 3MM</t>
  </si>
  <si>
    <t>Missing hole in bumper FRT</t>
  </si>
  <si>
    <t>STAINS IN BUMPER FRT/RR</t>
  </si>
  <si>
    <t>Fissured panel</t>
  </si>
  <si>
    <t>CARGO 365</t>
  </si>
  <si>
    <t xml:space="preserve">INSPECCION CALIDAD  22466     </t>
  </si>
  <si>
    <t>Sep 19</t>
  </si>
  <si>
    <t>CORP</t>
  </si>
  <si>
    <t xml:space="preserve">The PIC Group Inc. </t>
  </si>
  <si>
    <t>STRATOSPHERE</t>
  </si>
  <si>
    <t>BOR</t>
  </si>
  <si>
    <t>Back orders</t>
  </si>
  <si>
    <t>Oct 19</t>
  </si>
  <si>
    <t>Nov 19</t>
  </si>
  <si>
    <t>MXP GL</t>
  </si>
  <si>
    <t>Total Prov USD</t>
  </si>
  <si>
    <t>Total Prov MXP</t>
  </si>
  <si>
    <t>Dif USD</t>
  </si>
  <si>
    <t>Cta GL</t>
  </si>
  <si>
    <t>Notas</t>
  </si>
  <si>
    <t>Dic 19</t>
  </si>
  <si>
    <t>Ene 20</t>
  </si>
  <si>
    <t>ARS Quality Controls</t>
  </si>
  <si>
    <t>Feb 20</t>
  </si>
  <si>
    <t>GLOBAL LIAISON</t>
  </si>
  <si>
    <t>QR (Proveedor nuevo en Brasil)</t>
  </si>
  <si>
    <t>30027-B</t>
  </si>
  <si>
    <t>Mar 20</t>
  </si>
  <si>
    <t xml:space="preserve">Quality Review Servicos Automotivos LTDA-ME </t>
  </si>
  <si>
    <t>Trigo</t>
  </si>
  <si>
    <t>QUALITY SOLUTION SASHIDA &amp; CRU</t>
  </si>
  <si>
    <t>Valores</t>
  </si>
  <si>
    <t>AMOUNTS VALUED AT FINANCIAL STATMENTS RATE</t>
  </si>
  <si>
    <t>(en blanco)</t>
  </si>
  <si>
    <t>Apr 20</t>
  </si>
  <si>
    <t>Year: 2020</t>
  </si>
  <si>
    <t>NISHTL-B</t>
  </si>
  <si>
    <t>May 20</t>
  </si>
  <si>
    <t xml:space="preserve">SCSI (Suzhous) Quality Services Co. </t>
  </si>
  <si>
    <t>Jun20</t>
  </si>
  <si>
    <t>TOYOTA MOTOR ENGINEERING &amp;.</t>
  </si>
  <si>
    <t>20012-B2</t>
  </si>
  <si>
    <t>Jul20</t>
  </si>
  <si>
    <t>#N/A</t>
  </si>
  <si>
    <t>SC2296676</t>
  </si>
  <si>
    <t>NLD257237</t>
  </si>
  <si>
    <t>S200015560325001</t>
  </si>
  <si>
    <t>July</t>
  </si>
  <si>
    <t xml:space="preserve">03250  Quality Engineering Center </t>
  </si>
  <si>
    <t>NCT 20001556</t>
  </si>
  <si>
    <t>A</t>
  </si>
  <si>
    <t>68449341AA</t>
  </si>
  <si>
    <t xml:space="preserve">SET HALOGEN FOG LAMP BEZEL W/O PA RH/LH </t>
  </si>
  <si>
    <t>Juan Guadiana</t>
  </si>
  <si>
    <t>Incomplete set of parts</t>
  </si>
  <si>
    <t>packaging with not standarized metod to pack</t>
  </si>
  <si>
    <t>Contention started and finished</t>
  </si>
  <si>
    <t>Desperdicio y Manejo de material</t>
  </si>
  <si>
    <t>August</t>
  </si>
  <si>
    <t>GM RR BPR S/E CHR W/O RPA,SBZ</t>
  </si>
  <si>
    <t>Silao</t>
  </si>
  <si>
    <t xml:space="preserve">ERS RMO                       </t>
  </si>
  <si>
    <t xml:space="preserve">55277451AE        </t>
  </si>
  <si>
    <t xml:space="preserve">1DW69RXFAE        </t>
  </si>
  <si>
    <t xml:space="preserve">1DW691AUAE        </t>
  </si>
  <si>
    <t>DS RR BUMPER</t>
  </si>
  <si>
    <t>DMNPRC0526202013</t>
  </si>
  <si>
    <t>SC2299756</t>
  </si>
  <si>
    <t>HP-0000000035681</t>
  </si>
  <si>
    <t>HP-0000000035610</t>
  </si>
  <si>
    <t>CHEVY FRT BPR BLACK W: FOG, TW</t>
  </si>
  <si>
    <t xml:space="preserve">Premium freight shipments </t>
  </si>
  <si>
    <t>Miguel Celedon</t>
  </si>
  <si>
    <t>Total Premium Freight</t>
  </si>
  <si>
    <t>Total Recg Discrepancy</t>
  </si>
  <si>
    <t>Total Defect Product Charge</t>
  </si>
  <si>
    <t>Nissan planta A2</t>
  </si>
  <si>
    <t>Daniel Ramos</t>
  </si>
  <si>
    <t xml:space="preserve">RDR </t>
  </si>
  <si>
    <t>Doesn´t apply</t>
  </si>
  <si>
    <t>Doesn´t Apply</t>
  </si>
  <si>
    <t xml:space="preserve">Evidence sent by e-mail, they received material complete, the charge doesn´t apply, evidence sent by e-mail to Gabriela Zamudio to request money back. </t>
  </si>
  <si>
    <t>68196533AA</t>
  </si>
  <si>
    <t>Air dam</t>
  </si>
  <si>
    <t>Plant 03135</t>
  </si>
  <si>
    <t xml:space="preserve">Nissan Toluca </t>
  </si>
  <si>
    <t>Nissan Toluca refaccioens</t>
  </si>
  <si>
    <t>Etiquetas no cumplen vs AIAG</t>
  </si>
  <si>
    <t>customer Labor Charge</t>
  </si>
  <si>
    <t>Total Customer Labor Charge</t>
  </si>
  <si>
    <t>SC2300314</t>
  </si>
  <si>
    <t>96889 GMM</t>
  </si>
  <si>
    <t>Some part numbers</t>
  </si>
  <si>
    <t>Some part descriptions</t>
  </si>
  <si>
    <t>Warranty Bill Charge</t>
  </si>
  <si>
    <t>Supplier Credit Note</t>
  </si>
  <si>
    <t>GM RR BPR S/E SATIN ST. W/SG;</t>
  </si>
  <si>
    <t>Total Warranty</t>
  </si>
  <si>
    <t>Total Other Customer Charge</t>
  </si>
  <si>
    <t>S200019950325001</t>
  </si>
  <si>
    <t>Total #N/A</t>
  </si>
  <si>
    <t>03250
Quality Engineering center</t>
  </si>
  <si>
    <t>NCT 20001995</t>
  </si>
  <si>
    <t xml:space="preserve"> 6QB391Z0AB </t>
  </si>
  <si>
    <t>Bumper frt chrome</t>
  </si>
  <si>
    <t>Jorge Matehuala</t>
  </si>
  <si>
    <t>Wrong parts in package</t>
  </si>
  <si>
    <t>Cuatitlan</t>
  </si>
  <si>
    <t>RDR100017</t>
  </si>
  <si>
    <t>LJ8B   R280A54 AF</t>
  </si>
  <si>
    <t>Quarter Inr</t>
  </si>
  <si>
    <t>Carlos Trejo</t>
  </si>
  <si>
    <t>Falta de 2 piezas en un Rack</t>
  </si>
  <si>
    <t>Contenedor incompleto se embarca</t>
  </si>
  <si>
    <t>Pasar todos los racks por Dock audit antes de envio</t>
  </si>
  <si>
    <t>04/09/2020 -Invalid serial nuimber in the ASN. The IAG labels are not in service AIAG
label format. See attached the correct serive AIAG label format and
work with your team to correct the labels for future shipments</t>
  </si>
  <si>
    <t>Desperdicio De Material</t>
  </si>
  <si>
    <t>SAWRP 8662 DEBIT 274590</t>
  </si>
  <si>
    <t>68377143AB</t>
  </si>
  <si>
    <t>Center step pad</t>
  </si>
  <si>
    <t>Matt Dhom</t>
  </si>
  <si>
    <t>Under investigation</t>
  </si>
  <si>
    <t>SAWRP 8662 DEBIT 274591</t>
  </si>
  <si>
    <t>68384255AB</t>
  </si>
  <si>
    <t>License plate</t>
  </si>
  <si>
    <t>SAWRP 8662 DEBIT 274592</t>
  </si>
  <si>
    <t>NCTs</t>
  </si>
  <si>
    <t>Supplier issue</t>
  </si>
  <si>
    <t>Agost</t>
  </si>
  <si>
    <t>1DW69RXFAE</t>
  </si>
  <si>
    <t>L bracket out of spec</t>
  </si>
  <si>
    <t>Bumpers Frt &amp; rr, various defects</t>
  </si>
  <si>
    <t>Various part numbers</t>
  </si>
  <si>
    <t>Mopar, Wrong parts in package</t>
  </si>
  <si>
    <t>Bumper rr, bracket out of spec</t>
  </si>
  <si>
    <t>Nota de crédito</t>
  </si>
  <si>
    <t>Faltante de 2 piezas en un rack</t>
  </si>
  <si>
    <t>Various</t>
  </si>
  <si>
    <t>Various PN</t>
  </si>
  <si>
    <t>Ago20</t>
  </si>
  <si>
    <t>Cargo provisionado</t>
  </si>
  <si>
    <t>Sort</t>
  </si>
  <si>
    <t>sorteos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</si>
</sst>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Red]\-&quot;$&quot;#,##0"/>
    <numFmt numFmtId="44" formatCode="_-&quot;$&quot;* #,##0.00_-;\-&quot;$&quot;* #,##0.00_-;_-&quot;$&quot;* &quot;-&quot;??_-;_-@_-"/>
    <numFmt numFmtId="43" formatCode="_-* #,##0.00_-;\-* #,##0.00_-;_-* &quot;-&quot;??_-;_-@_-"/>
    <numFmt numFmtId="164" formatCode="_(&quot;$&quot;* #,##0.00_);_(&quot;$&quot;* \(#,##0.00\);_(&quot;$&quot;* &quot;-&quot;??_);_(@_)"/>
    <numFmt numFmtId="165" formatCode="#,##0.0000"/>
    <numFmt numFmtId="166" formatCode="0_ ;[Red]\-0\ "/>
    <numFmt numFmtId="167" formatCode="#,##0.00_ ;[Red]\-#,##0.00\ "/>
    <numFmt numFmtId="168" formatCode="#,##0_ ;\-#,##0\ "/>
    <numFmt numFmtId="169" formatCode="#,##0.0000_ ;[Red]\-#,##0.0000\ "/>
  </numFmts>
  <fonts count="46" x14ac:knownFonts="1">
    <font>
      <sz val="11"/>
      <color theme="1"/>
      <name val="Calibri"/>
      <family val="2"/>
      <scheme val="minor"/>
    </font>
    <font>
      <sz val="11"/>
      <color theme="1"/>
      <name val="Calibri"/>
      <family val="2"/>
      <scheme val="minor"/>
    </font>
    <font>
      <sz val="11"/>
      <color rgb="FF92D050"/>
      <name val="Calibri"/>
      <family val="2"/>
      <scheme val="minor"/>
    </font>
    <font>
      <sz val="11"/>
      <color theme="9" tint="-0.249977111117893"/>
      <name val="Calibri"/>
      <family val="2"/>
      <scheme val="minor"/>
    </font>
    <font>
      <sz val="10"/>
      <name val="Arial"/>
      <family val="2"/>
    </font>
    <font>
      <b/>
      <sz val="11"/>
      <color theme="1"/>
      <name val="Calibri"/>
      <family val="2"/>
      <scheme val="minor"/>
    </font>
    <font>
      <b/>
      <sz val="20"/>
      <color theme="1"/>
      <name val="Calibri"/>
      <family val="2"/>
      <scheme val="minor"/>
    </font>
    <font>
      <sz val="10"/>
      <name val="Arial"/>
      <family val="2"/>
    </font>
    <font>
      <sz val="10"/>
      <name val="Arial"/>
      <family val="2"/>
    </font>
    <font>
      <b/>
      <sz val="10"/>
      <name val="Calibri"/>
      <family val="2"/>
      <scheme val="minor"/>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FF0000"/>
      <name val="Arial"/>
      <family val="2"/>
    </font>
    <font>
      <b/>
      <sz val="10"/>
      <name val="Arial"/>
      <family val="2"/>
    </font>
    <font>
      <sz val="10"/>
      <name val="Arial"/>
      <family val="2"/>
    </font>
    <font>
      <sz val="10"/>
      <name val="Arial"/>
      <family val="2"/>
    </font>
    <font>
      <b/>
      <sz val="11"/>
      <color theme="0"/>
      <name val="Calibri"/>
      <family val="2"/>
      <scheme val="minor"/>
    </font>
    <font>
      <b/>
      <sz val="11"/>
      <color indexed="18"/>
      <name val="Calibri"/>
      <family val="2"/>
      <scheme val="minor"/>
    </font>
    <font>
      <sz val="11"/>
      <name val="Calibri"/>
      <family val="2"/>
      <scheme val="minor"/>
    </font>
    <font>
      <b/>
      <sz val="11"/>
      <color rgb="FF0070C0"/>
      <name val="Calibri"/>
      <family val="2"/>
      <scheme val="minor"/>
    </font>
    <font>
      <sz val="11"/>
      <color theme="4" tint="-0.249977111117893"/>
      <name val="Calibri"/>
      <family val="2"/>
      <scheme val="minor"/>
    </font>
    <font>
      <sz val="10"/>
      <color theme="1"/>
      <name val="Tahoma"/>
      <family val="2"/>
    </font>
    <font>
      <sz val="9"/>
      <color indexed="81"/>
      <name val="Tahoma"/>
      <family val="2"/>
    </font>
    <font>
      <b/>
      <sz val="9"/>
      <color indexed="81"/>
      <name val="Tahoma"/>
      <family val="2"/>
    </font>
    <font>
      <sz val="11"/>
      <color rgb="FFC00000"/>
      <name val="Calibri"/>
      <family val="2"/>
      <scheme val="minor"/>
    </font>
    <font>
      <b/>
      <sz val="20"/>
      <name val="Calibri"/>
      <family val="2"/>
      <scheme val="minor"/>
    </font>
    <font>
      <b/>
      <sz val="1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
      <b/>
      <sz val="14"/>
      <color theme="0"/>
      <name val="Calibri"/>
      <family val="2"/>
      <scheme val="minor"/>
    </font>
    <font>
      <b/>
      <sz val="12"/>
      <color theme="1"/>
      <name val="Calibri"/>
      <family val="2"/>
      <scheme val="minor"/>
    </font>
    <font>
      <sz val="12"/>
      <name val="Calibri"/>
      <family val="2"/>
      <scheme val="minor"/>
    </font>
    <font>
      <b/>
      <sz val="12"/>
      <name val="Calibri"/>
      <family val="2"/>
      <scheme val="minor"/>
    </font>
    <font>
      <b/>
      <sz val="14"/>
      <name val="Calibri"/>
      <family val="2"/>
      <scheme val="minor"/>
    </font>
    <font>
      <sz val="11"/>
      <color indexed="8"/>
      <name val="Calibri"/>
      <family val="2"/>
      <scheme val="minor"/>
    </font>
    <font>
      <sz val="10"/>
      <color theme="4" tint="-0.249977111117893"/>
      <name val="Century Gothic"/>
      <family val="2"/>
    </font>
    <font>
      <sz val="8"/>
      <color theme="1"/>
      <name val="Calibri"/>
      <family val="2"/>
      <scheme val="minor"/>
    </font>
    <font>
      <b/>
      <sz val="12"/>
      <color rgb="FFC00000"/>
      <name val="Calibri"/>
      <family val="2"/>
      <scheme val="minor"/>
    </font>
    <font>
      <sz val="11"/>
      <color rgb="FF000000"/>
      <name val="Calibri"/>
      <family val="2"/>
    </font>
    <font>
      <b/>
      <sz val="11"/>
      <name val="Calibri"/>
      <family val="2"/>
    </font>
  </fonts>
  <fills count="10">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4"/>
      </patternFill>
    </fill>
    <fill>
      <patternFill patternType="solid">
        <fgColor rgb="FFFFC000"/>
        <bgColor indexed="64"/>
      </patternFill>
    </fill>
    <fill>
      <patternFill patternType="solid">
        <fgColor theme="4" tint="-0.249977111117893"/>
        <bgColor indexed="64"/>
      </patternFill>
    </fill>
  </fills>
  <borders count="40">
    <border>
      <left/>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23"/>
      </top>
      <bottom style="medium">
        <color indexed="23"/>
      </bottom>
      <diagonal/>
    </border>
    <border>
      <left/>
      <right/>
      <top style="thin">
        <color indexed="23"/>
      </top>
      <bottom/>
      <diagonal/>
    </border>
    <border>
      <left/>
      <right/>
      <top style="medium">
        <color indexed="64"/>
      </top>
      <bottom/>
      <diagonal/>
    </border>
    <border>
      <left/>
      <right/>
      <top/>
      <bottom style="medium">
        <color indexed="64"/>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medium">
        <color indexed="64"/>
      </right>
      <top/>
      <bottom/>
      <diagonal/>
    </border>
    <border>
      <left/>
      <right/>
      <top style="thin">
        <color indexed="64"/>
      </top>
      <bottom style="double">
        <color indexed="64"/>
      </bottom>
      <diagonal/>
    </border>
  </borders>
  <cellStyleXfs count="22">
    <xf numFmtId="0" fontId="0" fillId="0" borderId="0"/>
    <xf numFmtId="164" fontId="1" fillId="0" borderId="0" applyFont="0" applyFill="0" applyBorder="0" applyAlignment="0" applyProtection="0"/>
    <xf numFmtId="43" fontId="1" fillId="0" borderId="0" applyFont="0" applyFill="0" applyBorder="0" applyAlignment="0" applyProtection="0"/>
    <xf numFmtId="0" fontId="4"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0" fontId="7" fillId="0" borderId="0"/>
    <xf numFmtId="44" fontId="1" fillId="0" borderId="0" applyFont="0" applyFill="0" applyBorder="0" applyAlignment="0" applyProtection="0"/>
    <xf numFmtId="0" fontId="8" fillId="0" borderId="0"/>
    <xf numFmtId="0" fontId="10" fillId="0" borderId="0"/>
    <xf numFmtId="0" fontId="11" fillId="0" borderId="0"/>
    <xf numFmtId="0" fontId="12" fillId="0" borderId="0"/>
    <xf numFmtId="0" fontId="13" fillId="0" borderId="0"/>
    <xf numFmtId="0" fontId="14" fillId="0" borderId="0"/>
    <xf numFmtId="0" fontId="15" fillId="0" borderId="0"/>
    <xf numFmtId="0" fontId="18" fillId="0" borderId="0"/>
    <xf numFmtId="0" fontId="19" fillId="0" borderId="0"/>
    <xf numFmtId="0" fontId="25" fillId="0" borderId="0"/>
    <xf numFmtId="0" fontId="31" fillId="7" borderId="0" applyNumberFormat="0" applyBorder="0" applyAlignment="0" applyProtection="0"/>
    <xf numFmtId="43" fontId="40" fillId="0" borderId="0" applyFont="0" applyFill="0" applyBorder="0" applyAlignment="0" applyProtection="0"/>
    <xf numFmtId="9" fontId="1" fillId="0" borderId="0" applyFont="0" applyFill="0" applyBorder="0" applyAlignment="0" applyProtection="0"/>
  </cellStyleXfs>
  <cellXfs count="265">
    <xf numFmtId="0" fontId="0" fillId="0" borderId="0" xfId="0"/>
    <xf numFmtId="0" fontId="0" fillId="0" borderId="0" xfId="0" applyAlignment="1">
      <alignment horizontal="center"/>
    </xf>
    <xf numFmtId="0" fontId="0" fillId="0" borderId="0" xfId="0" applyBorder="1"/>
    <xf numFmtId="0" fontId="0" fillId="0" borderId="0" xfId="0" applyAlignment="1">
      <alignment horizontal="left"/>
    </xf>
    <xf numFmtId="0" fontId="0" fillId="0" borderId="0" xfId="0" applyAlignment="1">
      <alignment horizontal="left" indent="1"/>
    </xf>
    <xf numFmtId="43" fontId="0" fillId="0" borderId="0" xfId="2" applyFont="1"/>
    <xf numFmtId="0" fontId="0" fillId="0" borderId="1" xfId="0" applyBorder="1"/>
    <xf numFmtId="0" fontId="0" fillId="0" borderId="2" xfId="0" applyBorder="1"/>
    <xf numFmtId="0" fontId="5" fillId="0" borderId="3" xfId="0" applyFont="1" applyBorder="1"/>
    <xf numFmtId="0" fontId="0" fillId="0" borderId="0" xfId="0" applyAlignment="1">
      <alignment horizontal="left" indent="2"/>
    </xf>
    <xf numFmtId="43" fontId="0" fillId="0" borderId="0" xfId="0" applyNumberFormat="1"/>
    <xf numFmtId="0" fontId="0" fillId="0" borderId="0" xfId="0" applyAlignment="1">
      <alignment wrapText="1"/>
    </xf>
    <xf numFmtId="0" fontId="0" fillId="0" borderId="0" xfId="0" pivotButton="1" applyAlignment="1">
      <alignment horizontal="center" vertical="center" wrapText="1"/>
    </xf>
    <xf numFmtId="0" fontId="0" fillId="0" borderId="0" xfId="0" applyAlignment="1">
      <alignment horizontal="center" vertical="center" wrapText="1"/>
    </xf>
    <xf numFmtId="43" fontId="0" fillId="0" borderId="0" xfId="2" applyFont="1" applyBorder="1"/>
    <xf numFmtId="0" fontId="5" fillId="0" borderId="0" xfId="0" applyFont="1" applyBorder="1"/>
    <xf numFmtId="0" fontId="5" fillId="0" borderId="0" xfId="0" applyFont="1"/>
    <xf numFmtId="0" fontId="4" fillId="0" borderId="0" xfId="3"/>
    <xf numFmtId="0" fontId="16" fillId="0" borderId="0" xfId="3" applyFont="1"/>
    <xf numFmtId="0" fontId="17" fillId="0" borderId="0" xfId="3" applyFont="1"/>
    <xf numFmtId="0" fontId="0" fillId="0" borderId="9" xfId="0" applyFill="1" applyBorder="1" applyAlignment="1"/>
    <xf numFmtId="164" fontId="0" fillId="0" borderId="0" xfId="1" applyFont="1"/>
    <xf numFmtId="0" fontId="0" fillId="3" borderId="0" xfId="0" applyFont="1" applyFill="1"/>
    <xf numFmtId="0" fontId="21" fillId="0" borderId="8" xfId="0" applyFont="1" applyFill="1" applyBorder="1" applyAlignment="1">
      <alignment horizontal="center" vertical="center" wrapText="1"/>
    </xf>
    <xf numFmtId="164" fontId="21" fillId="0" borderId="8" xfId="1" applyFont="1" applyFill="1" applyBorder="1" applyAlignment="1">
      <alignment horizontal="center" vertical="center" wrapText="1"/>
    </xf>
    <xf numFmtId="43" fontId="21" fillId="0" borderId="8" xfId="2" applyFont="1" applyFill="1" applyBorder="1" applyAlignment="1">
      <alignment horizontal="center" vertical="center" wrapText="1"/>
    </xf>
    <xf numFmtId="0" fontId="0" fillId="0" borderId="0" xfId="0" applyAlignment="1">
      <alignment vertical="center" wrapText="1"/>
    </xf>
    <xf numFmtId="0" fontId="0" fillId="0" borderId="0" xfId="0" applyFill="1"/>
    <xf numFmtId="0" fontId="0" fillId="0" borderId="0" xfId="0" applyAlignment="1">
      <alignment horizontal="right"/>
    </xf>
    <xf numFmtId="0" fontId="24" fillId="0" borderId="0" xfId="0" applyFont="1"/>
    <xf numFmtId="0" fontId="0" fillId="0" borderId="0" xfId="0" applyAlignment="1">
      <alignment horizontal="center" vertical="center"/>
    </xf>
    <xf numFmtId="0" fontId="22" fillId="0" borderId="1" xfId="0" applyFont="1" applyBorder="1"/>
    <xf numFmtId="0" fontId="22" fillId="0" borderId="2" xfId="0" applyFont="1" applyBorder="1"/>
    <xf numFmtId="0" fontId="30" fillId="0" borderId="3" xfId="0" applyFont="1" applyBorder="1"/>
    <xf numFmtId="0" fontId="22" fillId="0" borderId="0" xfId="0" applyFont="1"/>
    <xf numFmtId="43" fontId="22" fillId="0" borderId="0" xfId="2" applyFont="1"/>
    <xf numFmtId="0" fontId="28" fillId="8" borderId="0" xfId="0" applyFont="1" applyFill="1" applyAlignment="1">
      <alignment horizontal="center"/>
    </xf>
    <xf numFmtId="0" fontId="28" fillId="8" borderId="0" xfId="0" applyFont="1" applyFill="1"/>
    <xf numFmtId="0" fontId="22" fillId="0" borderId="0" xfId="0" pivotButton="1" applyFont="1"/>
    <xf numFmtId="0" fontId="2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xf>
    <xf numFmtId="0" fontId="33" fillId="0" borderId="0" xfId="0" applyFont="1" applyAlignment="1">
      <alignment vertical="center"/>
    </xf>
    <xf numFmtId="0" fontId="33" fillId="0" borderId="0" xfId="0" applyFont="1"/>
    <xf numFmtId="0" fontId="33" fillId="0" borderId="0" xfId="0" applyFont="1" applyBorder="1"/>
    <xf numFmtId="0" fontId="39" fillId="0" borderId="0" xfId="0" applyFont="1" applyFill="1" applyBorder="1" applyAlignment="1">
      <alignment horizontal="center" vertical="center"/>
    </xf>
    <xf numFmtId="0" fontId="39" fillId="0" borderId="0" xfId="0" applyFont="1" applyFill="1" applyBorder="1" applyAlignment="1" applyProtection="1">
      <alignment horizontal="center" vertical="center"/>
    </xf>
    <xf numFmtId="0" fontId="39" fillId="0" borderId="0" xfId="0" applyFont="1" applyFill="1" applyBorder="1" applyAlignment="1" applyProtection="1">
      <alignment horizontal="center" vertical="center"/>
      <protection locked="0"/>
    </xf>
    <xf numFmtId="44" fontId="39" fillId="0" borderId="0" xfId="8" applyFont="1" applyFill="1" applyBorder="1" applyAlignment="1" applyProtection="1">
      <alignment horizontal="center" vertical="center"/>
      <protection locked="0"/>
    </xf>
    <xf numFmtId="0" fontId="39" fillId="0" borderId="0" xfId="0" applyFont="1" applyFill="1" applyBorder="1" applyAlignment="1" applyProtection="1">
      <alignment horizontal="center" vertical="center" wrapText="1"/>
      <protection locked="0"/>
    </xf>
    <xf numFmtId="0" fontId="37" fillId="0" borderId="12" xfId="0" applyFont="1" applyFill="1" applyBorder="1" applyAlignment="1">
      <alignment horizontal="center" vertical="center"/>
    </xf>
    <xf numFmtId="0" fontId="32" fillId="0" borderId="13" xfId="0" applyFont="1" applyBorder="1" applyAlignment="1">
      <alignment vertical="center" wrapText="1"/>
    </xf>
    <xf numFmtId="0" fontId="32" fillId="0" borderId="14" xfId="0" applyFont="1" applyBorder="1" applyAlignment="1">
      <alignment horizontal="center" vertical="center"/>
    </xf>
    <xf numFmtId="0" fontId="37" fillId="0" borderId="15" xfId="0" applyFont="1" applyFill="1" applyBorder="1" applyAlignment="1">
      <alignment horizontal="center" vertical="center"/>
    </xf>
    <xf numFmtId="0" fontId="32" fillId="0" borderId="16" xfId="0" applyFont="1" applyBorder="1" applyAlignment="1">
      <alignment vertical="center" wrapText="1"/>
    </xf>
    <xf numFmtId="0" fontId="32" fillId="0" borderId="17" xfId="0" applyFont="1" applyBorder="1" applyAlignment="1">
      <alignment horizontal="center" vertical="center"/>
    </xf>
    <xf numFmtId="0" fontId="32" fillId="0" borderId="16" xfId="0" applyFont="1" applyBorder="1" applyAlignment="1">
      <alignment vertical="center"/>
    </xf>
    <xf numFmtId="0" fontId="37" fillId="0" borderId="15" xfId="0" applyFont="1" applyFill="1" applyBorder="1" applyAlignment="1">
      <alignment horizontal="center" vertical="center" wrapText="1"/>
    </xf>
    <xf numFmtId="0" fontId="37" fillId="0" borderId="15" xfId="0" applyFont="1" applyFill="1" applyBorder="1" applyAlignment="1" applyProtection="1">
      <alignment horizontal="center" vertical="center"/>
      <protection locked="0"/>
    </xf>
    <xf numFmtId="0" fontId="37" fillId="0" borderId="15" xfId="0" applyFont="1" applyFill="1" applyBorder="1" applyAlignment="1" applyProtection="1">
      <alignment horizontal="center" vertical="center"/>
    </xf>
    <xf numFmtId="0" fontId="32" fillId="0" borderId="17" xfId="0" applyFont="1" applyBorder="1" applyAlignment="1">
      <alignment horizontal="center" vertical="center" wrapText="1"/>
    </xf>
    <xf numFmtId="0" fontId="37" fillId="0" borderId="15" xfId="0" applyFont="1" applyFill="1" applyBorder="1" applyAlignment="1" applyProtection="1">
      <alignment horizontal="center" vertical="center" wrapText="1"/>
      <protection locked="0"/>
    </xf>
    <xf numFmtId="43" fontId="37" fillId="0" borderId="18" xfId="2" applyFont="1" applyFill="1" applyBorder="1" applyAlignment="1" applyProtection="1">
      <alignment horizontal="center" vertical="center" wrapText="1"/>
      <protection locked="0"/>
    </xf>
    <xf numFmtId="0" fontId="32" fillId="0" borderId="19" xfId="0" applyFont="1" applyBorder="1" applyAlignment="1">
      <alignment vertical="center"/>
    </xf>
    <xf numFmtId="0" fontId="32" fillId="0" borderId="20" xfId="0" applyFont="1" applyBorder="1" applyAlignment="1">
      <alignment horizontal="center" vertical="center"/>
    </xf>
    <xf numFmtId="0" fontId="35" fillId="7" borderId="21" xfId="19" applyFont="1" applyBorder="1" applyAlignment="1">
      <alignment horizontal="center" vertical="center"/>
    </xf>
    <xf numFmtId="0" fontId="35" fillId="7" borderId="22" xfId="19" applyFont="1" applyBorder="1" applyAlignment="1">
      <alignment horizontal="center" vertical="center"/>
    </xf>
    <xf numFmtId="0" fontId="35" fillId="7" borderId="23" xfId="19" applyFont="1" applyBorder="1" applyAlignment="1">
      <alignment horizontal="center" vertical="center"/>
    </xf>
    <xf numFmtId="43" fontId="20" fillId="9" borderId="0" xfId="2" applyFont="1" applyFill="1" applyAlignment="1">
      <alignment horizontal="center" vertical="center" wrapText="1"/>
    </xf>
    <xf numFmtId="0" fontId="22" fillId="0" borderId="0" xfId="0" applyFont="1" applyAlignment="1">
      <alignment horizontal="center" wrapText="1"/>
    </xf>
    <xf numFmtId="43" fontId="22" fillId="0" borderId="0" xfId="2" applyFont="1" applyAlignment="1">
      <alignment horizontal="center"/>
    </xf>
    <xf numFmtId="0" fontId="38" fillId="0" borderId="0" xfId="0" pivotButton="1" applyFont="1" applyAlignment="1">
      <alignment horizontal="center" vertical="center" wrapText="1"/>
    </xf>
    <xf numFmtId="0" fontId="0" fillId="0" borderId="0" xfId="0" applyAlignment="1">
      <alignment vertical="center"/>
    </xf>
    <xf numFmtId="0" fontId="0" fillId="0" borderId="0" xfId="0" applyFill="1" applyBorder="1"/>
    <xf numFmtId="16" fontId="0" fillId="0" borderId="0" xfId="0" applyNumberFormat="1"/>
    <xf numFmtId="6" fontId="0" fillId="0" borderId="0" xfId="0" applyNumberFormat="1"/>
    <xf numFmtId="0" fontId="0" fillId="0" borderId="24" xfId="0" applyFill="1" applyBorder="1" applyAlignment="1"/>
    <xf numFmtId="0" fontId="0" fillId="0" borderId="24" xfId="0" applyBorder="1"/>
    <xf numFmtId="43" fontId="0" fillId="0" borderId="24" xfId="2" applyFont="1" applyBorder="1"/>
    <xf numFmtId="44" fontId="0" fillId="0" borderId="24" xfId="8" applyFont="1" applyFill="1" applyBorder="1" applyAlignment="1"/>
    <xf numFmtId="44" fontId="0" fillId="0" borderId="24" xfId="8" applyFont="1" applyFill="1" applyBorder="1"/>
    <xf numFmtId="0" fontId="0" fillId="0" borderId="24" xfId="0" applyFill="1" applyBorder="1" applyAlignment="1">
      <alignment horizontal="right"/>
    </xf>
    <xf numFmtId="43" fontId="0" fillId="0" borderId="24" xfId="2" applyFont="1" applyFill="1" applyBorder="1"/>
    <xf numFmtId="0" fontId="0" fillId="0" borderId="24" xfId="0" applyFill="1" applyBorder="1"/>
    <xf numFmtId="0" fontId="0" fillId="0" borderId="24" xfId="0" applyNumberFormat="1" applyFill="1" applyBorder="1" applyAlignment="1">
      <alignment horizontal="left"/>
    </xf>
    <xf numFmtId="0" fontId="0" fillId="0" borderId="24" xfId="0" applyNumberFormat="1" applyBorder="1"/>
    <xf numFmtId="1" fontId="0" fillId="0" borderId="24" xfId="0" applyNumberFormat="1" applyBorder="1"/>
    <xf numFmtId="166" fontId="0" fillId="0" borderId="24" xfId="0" applyNumberFormat="1" applyBorder="1"/>
    <xf numFmtId="49" fontId="0" fillId="0" borderId="24" xfId="0" applyNumberFormat="1" applyFill="1" applyBorder="1" applyAlignment="1"/>
    <xf numFmtId="14" fontId="0" fillId="0" borderId="24" xfId="0" applyNumberFormat="1" applyBorder="1"/>
    <xf numFmtId="166" fontId="0" fillId="0" borderId="24" xfId="0" applyNumberFormat="1" applyFill="1" applyBorder="1" applyAlignment="1">
      <alignment horizontal="left"/>
    </xf>
    <xf numFmtId="166" fontId="0" fillId="0" borderId="24" xfId="0" applyNumberFormat="1" applyFill="1" applyBorder="1"/>
    <xf numFmtId="1" fontId="0" fillId="0" borderId="24" xfId="0" applyNumberFormat="1" applyFill="1" applyBorder="1"/>
    <xf numFmtId="14" fontId="0" fillId="0" borderId="24" xfId="0" applyNumberFormat="1" applyFill="1" applyBorder="1"/>
    <xf numFmtId="0" fontId="24" fillId="0" borderId="24" xfId="0" applyFont="1" applyBorder="1"/>
    <xf numFmtId="164" fontId="24" fillId="0" borderId="24" xfId="1" applyFont="1" applyBorder="1"/>
    <xf numFmtId="0" fontId="24" fillId="0" borderId="24" xfId="0" applyFont="1" applyBorder="1" applyAlignment="1">
      <alignment horizontal="left"/>
    </xf>
    <xf numFmtId="49" fontId="24" fillId="0" borderId="24" xfId="0" applyNumberFormat="1" applyFont="1" applyFill="1" applyBorder="1" applyAlignment="1"/>
    <xf numFmtId="14" fontId="41" fillId="0" borderId="24" xfId="0" applyNumberFormat="1" applyFont="1" applyBorder="1" applyAlignment="1">
      <alignment horizontal="center" vertical="center"/>
    </xf>
    <xf numFmtId="166" fontId="24" fillId="0" borderId="24" xfId="0" applyNumberFormat="1" applyFont="1" applyBorder="1"/>
    <xf numFmtId="164" fontId="0" fillId="0" borderId="24" xfId="1" applyFont="1" applyBorder="1"/>
    <xf numFmtId="0" fontId="0" fillId="0" borderId="24" xfId="0" applyBorder="1" applyAlignment="1">
      <alignment horizontal="right"/>
    </xf>
    <xf numFmtId="164" fontId="0" fillId="0" borderId="24" xfId="1" applyFont="1" applyFill="1" applyBorder="1" applyAlignment="1"/>
    <xf numFmtId="0" fontId="0" fillId="3" borderId="24" xfId="0" applyNumberFormat="1" applyFill="1" applyBorder="1" applyAlignment="1">
      <alignment horizontal="left"/>
    </xf>
    <xf numFmtId="0" fontId="0" fillId="0" borderId="0" xfId="0" applyFill="1" applyBorder="1" applyAlignment="1">
      <alignment horizontal="center"/>
    </xf>
    <xf numFmtId="0" fontId="28" fillId="8" borderId="0" xfId="0" applyFont="1" applyFill="1" applyAlignment="1">
      <alignment horizontal="center" vertical="center"/>
    </xf>
    <xf numFmtId="0" fontId="38" fillId="0" borderId="0" xfId="0" pivotButton="1" applyFont="1" applyAlignment="1">
      <alignment horizontal="center" vertical="center"/>
    </xf>
    <xf numFmtId="0" fontId="36" fillId="0" borderId="0" xfId="0" applyFont="1" applyAlignment="1">
      <alignment horizontal="center" vertical="center"/>
    </xf>
    <xf numFmtId="6" fontId="0" fillId="0" borderId="24" xfId="2" applyNumberFormat="1" applyFont="1" applyFill="1" applyBorder="1" applyAlignment="1"/>
    <xf numFmtId="6" fontId="0" fillId="0" borderId="24" xfId="2" applyNumberFormat="1" applyFont="1" applyBorder="1"/>
    <xf numFmtId="6" fontId="24" fillId="0" borderId="24" xfId="2" applyNumberFormat="1" applyFont="1" applyBorder="1"/>
    <xf numFmtId="6" fontId="0" fillId="0" borderId="24" xfId="2" applyNumberFormat="1" applyFont="1" applyFill="1" applyBorder="1"/>
    <xf numFmtId="6" fontId="0" fillId="0" borderId="0" xfId="0" applyNumberFormat="1" applyFill="1"/>
    <xf numFmtId="9" fontId="0" fillId="0" borderId="0" xfId="21" applyFont="1"/>
    <xf numFmtId="49" fontId="0" fillId="0" borderId="25" xfId="0" applyNumberFormat="1" applyBorder="1"/>
    <xf numFmtId="166" fontId="0" fillId="0" borderId="25" xfId="0" applyNumberFormat="1" applyFill="1" applyBorder="1" applyAlignment="1"/>
    <xf numFmtId="166" fontId="0" fillId="0" borderId="25" xfId="0" applyNumberFormat="1" applyBorder="1"/>
    <xf numFmtId="6" fontId="0" fillId="0" borderId="25" xfId="2" applyNumberFormat="1" applyFont="1" applyBorder="1"/>
    <xf numFmtId="0" fontId="0" fillId="0" borderId="25" xfId="0" applyBorder="1"/>
    <xf numFmtId="0" fontId="0" fillId="0" borderId="26" xfId="0" applyBorder="1"/>
    <xf numFmtId="6" fontId="0" fillId="0" borderId="26" xfId="0" applyNumberFormat="1" applyBorder="1"/>
    <xf numFmtId="6" fontId="0" fillId="0" borderId="29" xfId="0" applyNumberFormat="1" applyBorder="1"/>
    <xf numFmtId="6" fontId="0" fillId="0" borderId="30" xfId="0" applyNumberFormat="1" applyBorder="1"/>
    <xf numFmtId="0" fontId="0" fillId="0" borderId="31" xfId="0" applyBorder="1"/>
    <xf numFmtId="6" fontId="0" fillId="0" borderId="31" xfId="0" applyNumberFormat="1" applyBorder="1"/>
    <xf numFmtId="6" fontId="0" fillId="0" borderId="32" xfId="0" applyNumberFormat="1" applyBorder="1"/>
    <xf numFmtId="0" fontId="5" fillId="0" borderId="26" xfId="0" pivotButton="1" applyFont="1" applyBorder="1"/>
    <xf numFmtId="0" fontId="20" fillId="2" borderId="26" xfId="0" applyFont="1" applyFill="1" applyBorder="1"/>
    <xf numFmtId="0" fontId="20" fillId="2" borderId="29" xfId="0" applyFont="1" applyFill="1" applyBorder="1"/>
    <xf numFmtId="0" fontId="20" fillId="2" borderId="30" xfId="0" applyFont="1" applyFill="1" applyBorder="1"/>
    <xf numFmtId="0" fontId="20" fillId="2" borderId="27" xfId="0" applyFont="1" applyFill="1" applyBorder="1"/>
    <xf numFmtId="0" fontId="20" fillId="2" borderId="28" xfId="0" applyFont="1" applyFill="1" applyBorder="1"/>
    <xf numFmtId="0" fontId="5" fillId="0" borderId="33" xfId="0" applyFont="1" applyBorder="1"/>
    <xf numFmtId="0" fontId="23" fillId="0" borderId="26" xfId="0" pivotButton="1" applyFont="1" applyBorder="1"/>
    <xf numFmtId="6" fontId="5" fillId="0" borderId="33" xfId="0" applyNumberFormat="1" applyFont="1" applyBorder="1"/>
    <xf numFmtId="6" fontId="5" fillId="0" borderId="34" xfId="0" applyNumberFormat="1" applyFont="1" applyBorder="1"/>
    <xf numFmtId="6" fontId="5" fillId="0" borderId="35" xfId="0" applyNumberFormat="1" applyFont="1" applyBorder="1"/>
    <xf numFmtId="0" fontId="0" fillId="0" borderId="0" xfId="0" applyAlignment="1"/>
    <xf numFmtId="14" fontId="0" fillId="0" borderId="36" xfId="0" applyNumberFormat="1" applyBorder="1"/>
    <xf numFmtId="49" fontId="0" fillId="0" borderId="36" xfId="0" applyNumberFormat="1" applyFill="1" applyBorder="1" applyAlignment="1"/>
    <xf numFmtId="166" fontId="0" fillId="0" borderId="36" xfId="0" applyNumberFormat="1" applyBorder="1"/>
    <xf numFmtId="0" fontId="0" fillId="0" borderId="36" xfId="0" applyNumberFormat="1" applyFill="1" applyBorder="1" applyAlignment="1">
      <alignment horizontal="left"/>
    </xf>
    <xf numFmtId="164" fontId="0" fillId="0" borderId="36" xfId="1" applyFont="1" applyBorder="1"/>
    <xf numFmtId="164" fontId="0" fillId="0" borderId="0" xfId="1" applyFont="1" applyFill="1" applyBorder="1" applyAlignment="1"/>
    <xf numFmtId="6" fontId="0" fillId="0" borderId="36" xfId="2" applyNumberFormat="1" applyFont="1" applyBorder="1"/>
    <xf numFmtId="0" fontId="0" fillId="0" borderId="36" xfId="0" applyBorder="1"/>
    <xf numFmtId="0" fontId="0" fillId="0" borderId="36" xfId="0" applyFill="1" applyBorder="1" applyAlignment="1"/>
    <xf numFmtId="0" fontId="0" fillId="0" borderId="36" xfId="0" applyNumberFormat="1" applyBorder="1"/>
    <xf numFmtId="0" fontId="0" fillId="3" borderId="0" xfId="0" applyFill="1" applyAlignment="1"/>
    <xf numFmtId="0" fontId="28" fillId="8" borderId="0" xfId="0" applyFont="1" applyFill="1" applyAlignment="1">
      <alignment horizontal="left"/>
    </xf>
    <xf numFmtId="0" fontId="0" fillId="4" borderId="0" xfId="0" applyFill="1" applyAlignment="1"/>
    <xf numFmtId="0" fontId="36" fillId="3" borderId="0" xfId="0" applyFont="1" applyFill="1"/>
    <xf numFmtId="0" fontId="0" fillId="5" borderId="0" xfId="0" applyFill="1" applyAlignment="1"/>
    <xf numFmtId="0" fontId="0" fillId="0" borderId="0" xfId="0" applyFill="1" applyBorder="1" applyAlignment="1"/>
    <xf numFmtId="43" fontId="0" fillId="0" borderId="0" xfId="2" applyFont="1" applyFill="1" applyBorder="1" applyAlignment="1"/>
    <xf numFmtId="43" fontId="0" fillId="0" borderId="0" xfId="2" applyFont="1" applyAlignment="1"/>
    <xf numFmtId="43" fontId="0" fillId="0" borderId="0" xfId="2" applyFont="1" applyAlignment="1">
      <alignment vertical="center"/>
    </xf>
    <xf numFmtId="167" fontId="0" fillId="0" borderId="0" xfId="0" applyNumberFormat="1"/>
    <xf numFmtId="167" fontId="0" fillId="0" borderId="0" xfId="0" applyNumberFormat="1" applyFill="1" applyBorder="1"/>
    <xf numFmtId="0" fontId="22" fillId="0" borderId="36" xfId="0" applyFont="1" applyFill="1" applyBorder="1" applyAlignment="1">
      <alignment horizontal="left" vertical="center"/>
    </xf>
    <xf numFmtId="0" fontId="0" fillId="0" borderId="36" xfId="0" applyFont="1" applyFill="1" applyBorder="1" applyAlignment="1">
      <alignment horizontal="left" vertical="center"/>
    </xf>
    <xf numFmtId="0" fontId="0" fillId="0" borderId="36" xfId="0" applyFont="1" applyFill="1" applyBorder="1" applyAlignment="1">
      <alignment horizontal="left"/>
    </xf>
    <xf numFmtId="0" fontId="0" fillId="0" borderId="36" xfId="0" applyFont="1" applyFill="1" applyBorder="1" applyAlignment="1">
      <alignment horizontal="center" vertical="center"/>
    </xf>
    <xf numFmtId="0" fontId="22" fillId="0" borderId="36" xfId="0" applyFont="1" applyFill="1" applyBorder="1" applyAlignment="1">
      <alignment horizontal="center" vertical="center"/>
    </xf>
    <xf numFmtId="167" fontId="22" fillId="0" borderId="36" xfId="2" applyNumberFormat="1" applyFont="1" applyFill="1" applyBorder="1" applyAlignment="1">
      <alignment horizontal="left" vertical="center"/>
    </xf>
    <xf numFmtId="17" fontId="22" fillId="0" borderId="36" xfId="0" applyNumberFormat="1" applyFont="1" applyFill="1" applyBorder="1" applyAlignment="1">
      <alignment horizontal="left" vertical="center"/>
    </xf>
    <xf numFmtId="43" fontId="22" fillId="0" borderId="36" xfId="0" applyNumberFormat="1" applyFont="1" applyFill="1" applyBorder="1" applyAlignment="1">
      <alignment horizontal="left" vertical="center"/>
    </xf>
    <xf numFmtId="43" fontId="22" fillId="0" borderId="36" xfId="2" applyFont="1" applyFill="1" applyBorder="1" applyAlignment="1">
      <alignment horizontal="left" vertical="center"/>
    </xf>
    <xf numFmtId="0" fontId="22" fillId="0" borderId="0" xfId="0" applyFont="1" applyFill="1" applyAlignment="1">
      <alignment horizontal="center" vertical="center"/>
    </xf>
    <xf numFmtId="168" fontId="0" fillId="0" borderId="0" xfId="2" applyNumberFormat="1" applyFont="1" applyAlignment="1">
      <alignment horizontal="right"/>
    </xf>
    <xf numFmtId="0" fontId="0" fillId="0" borderId="0" xfId="0" applyFill="1" applyAlignment="1"/>
    <xf numFmtId="167" fontId="0" fillId="0" borderId="0" xfId="0" applyNumberFormat="1" applyFill="1"/>
    <xf numFmtId="0" fontId="0" fillId="0" borderId="0" xfId="0" applyFill="1" applyBorder="1" applyAlignment="1">
      <alignment horizontal="right"/>
    </xf>
    <xf numFmtId="0" fontId="0" fillId="3" borderId="0" xfId="0" applyFill="1" applyAlignment="1">
      <alignment horizontal="left"/>
    </xf>
    <xf numFmtId="0" fontId="34" fillId="3" borderId="0" xfId="0" applyFont="1" applyFill="1" applyAlignment="1"/>
    <xf numFmtId="0" fontId="43" fillId="8" borderId="0" xfId="0" applyFont="1" applyFill="1" applyAlignment="1"/>
    <xf numFmtId="0" fontId="0" fillId="8" borderId="0" xfId="0" applyFill="1" applyAlignment="1"/>
    <xf numFmtId="0" fontId="22" fillId="0" borderId="9" xfId="0" applyFont="1" applyFill="1" applyBorder="1" applyAlignment="1"/>
    <xf numFmtId="166" fontId="0" fillId="0" borderId="36" xfId="0" applyNumberFormat="1" applyFill="1" applyBorder="1" applyAlignment="1"/>
    <xf numFmtId="6" fontId="0" fillId="0" borderId="36" xfId="2" applyNumberFormat="1" applyFont="1" applyFill="1" applyBorder="1"/>
    <xf numFmtId="2" fontId="0" fillId="0" borderId="0" xfId="0" applyNumberFormat="1"/>
    <xf numFmtId="6" fontId="22" fillId="0" borderId="0" xfId="0" applyNumberFormat="1" applyFont="1"/>
    <xf numFmtId="0" fontId="0" fillId="3" borderId="0" xfId="0" applyFill="1"/>
    <xf numFmtId="14" fontId="0" fillId="0" borderId="36" xfId="0" applyNumberFormat="1" applyFont="1" applyFill="1" applyBorder="1" applyAlignment="1">
      <alignment horizontal="center" vertical="center"/>
    </xf>
    <xf numFmtId="14" fontId="22" fillId="0" borderId="36" xfId="0" applyNumberFormat="1" applyFont="1" applyFill="1" applyBorder="1" applyAlignment="1">
      <alignment horizontal="center" vertical="center"/>
    </xf>
    <xf numFmtId="43" fontId="22" fillId="0" borderId="0" xfId="0" applyNumberFormat="1" applyFont="1"/>
    <xf numFmtId="0" fontId="30" fillId="0" borderId="0" xfId="0" applyFont="1" applyAlignment="1">
      <alignment horizontal="center" vertical="center"/>
    </xf>
    <xf numFmtId="0" fontId="9" fillId="0" borderId="0" xfId="0" applyFont="1" applyAlignment="1">
      <alignment horizontal="center" wrapText="1"/>
    </xf>
    <xf numFmtId="0" fontId="2" fillId="0" borderId="0" xfId="0" applyFont="1" applyAlignment="1">
      <alignment horizontal="center"/>
    </xf>
    <xf numFmtId="0" fontId="42" fillId="0" borderId="0" xfId="0" applyFont="1" applyAlignment="1">
      <alignment horizontal="center"/>
    </xf>
    <xf numFmtId="0" fontId="28" fillId="0" borderId="0" xfId="0" applyFont="1" applyAlignment="1">
      <alignment horizontal="center"/>
    </xf>
    <xf numFmtId="0" fontId="3" fillId="0" borderId="0" xfId="0" applyFont="1" applyAlignment="1">
      <alignment horizontal="center"/>
    </xf>
    <xf numFmtId="0" fontId="42" fillId="0" borderId="0" xfId="0" applyFont="1" applyFill="1" applyBorder="1" applyAlignment="1">
      <alignment horizontal="center"/>
    </xf>
    <xf numFmtId="43" fontId="0" fillId="0" borderId="0" xfId="2" applyNumberFormat="1" applyFont="1"/>
    <xf numFmtId="167" fontId="5" fillId="0" borderId="39" xfId="2" applyNumberFormat="1" applyFont="1" applyFill="1" applyBorder="1"/>
    <xf numFmtId="0" fontId="22" fillId="0" borderId="0" xfId="0" applyFont="1" applyFill="1" applyAlignment="1">
      <alignment horizontal="left" vertical="center"/>
    </xf>
    <xf numFmtId="4" fontId="44" fillId="0" borderId="0" xfId="0" applyNumberFormat="1" applyFont="1" applyAlignment="1">
      <alignment horizontal="right" vertical="center"/>
    </xf>
    <xf numFmtId="43" fontId="0" fillId="0" borderId="0" xfId="2" applyFont="1" applyAlignment="1">
      <alignment horizontal="left"/>
    </xf>
    <xf numFmtId="169" fontId="0" fillId="0" borderId="0" xfId="0" applyNumberFormat="1" applyFill="1"/>
    <xf numFmtId="17" fontId="22" fillId="0" borderId="36" xfId="0" applyNumberFormat="1" applyFont="1" applyFill="1" applyBorder="1" applyAlignment="1">
      <alignment horizontal="left" vertical="center" wrapText="1"/>
    </xf>
    <xf numFmtId="0" fontId="22" fillId="0" borderId="36" xfId="0" applyFont="1" applyFill="1" applyBorder="1" applyAlignment="1">
      <alignment horizontal="left" vertical="center" wrapText="1"/>
    </xf>
    <xf numFmtId="0" fontId="22" fillId="0" borderId="36" xfId="0" quotePrefix="1" applyFont="1" applyFill="1" applyBorder="1" applyAlignment="1">
      <alignment horizontal="left" vertical="center"/>
    </xf>
    <xf numFmtId="0" fontId="22" fillId="0" borderId="36" xfId="0" applyFont="1" applyFill="1" applyBorder="1" applyAlignment="1">
      <alignment vertical="center"/>
    </xf>
    <xf numFmtId="0" fontId="0" fillId="0" borderId="36" xfId="0" applyFont="1" applyBorder="1"/>
    <xf numFmtId="0" fontId="0" fillId="0" borderId="36" xfId="0" quotePrefix="1" applyFont="1" applyFill="1" applyBorder="1" applyAlignment="1">
      <alignment horizontal="center"/>
    </xf>
    <xf numFmtId="0" fontId="22" fillId="0" borderId="36" xfId="0" applyFont="1" applyFill="1" applyBorder="1" applyAlignment="1">
      <alignment horizontal="left"/>
    </xf>
    <xf numFmtId="0" fontId="22" fillId="0" borderId="36" xfId="0" applyFont="1" applyBorder="1" applyAlignment="1">
      <alignment horizontal="left"/>
    </xf>
    <xf numFmtId="0" fontId="22" fillId="0" borderId="36" xfId="0" applyFont="1" applyBorder="1"/>
    <xf numFmtId="0" fontId="38" fillId="6" borderId="37" xfId="0" applyFont="1" applyFill="1" applyBorder="1" applyAlignment="1">
      <alignment horizontal="center" vertical="center"/>
    </xf>
    <xf numFmtId="0" fontId="38" fillId="0" borderId="37" xfId="0" applyFont="1" applyFill="1" applyBorder="1" applyAlignment="1">
      <alignment horizontal="center" vertical="center"/>
    </xf>
    <xf numFmtId="0" fontId="38" fillId="6" borderId="37" xfId="0" applyFont="1" applyFill="1" applyBorder="1" applyAlignment="1">
      <alignment horizontal="center" vertical="center" wrapText="1"/>
    </xf>
    <xf numFmtId="0" fontId="38" fillId="6" borderId="37" xfId="0" applyFont="1" applyFill="1" applyBorder="1" applyAlignment="1" applyProtection="1">
      <alignment horizontal="center" vertical="center"/>
      <protection locked="0"/>
    </xf>
    <xf numFmtId="167" fontId="38" fillId="6" borderId="37" xfId="0" applyNumberFormat="1" applyFont="1" applyFill="1" applyBorder="1" applyAlignment="1" applyProtection="1">
      <alignment horizontal="center" vertical="center"/>
    </xf>
    <xf numFmtId="0" fontId="38" fillId="0" borderId="37" xfId="0" applyFont="1" applyFill="1" applyBorder="1" applyAlignment="1" applyProtection="1">
      <alignment horizontal="center" vertical="center"/>
    </xf>
    <xf numFmtId="0" fontId="38" fillId="0" borderId="37" xfId="0" applyFont="1" applyFill="1" applyBorder="1" applyAlignment="1" applyProtection="1">
      <alignment horizontal="center" vertical="center"/>
      <protection locked="0"/>
    </xf>
    <xf numFmtId="44" fontId="38" fillId="0" borderId="37" xfId="8" applyFont="1" applyFill="1" applyBorder="1" applyAlignment="1" applyProtection="1">
      <alignment horizontal="center" vertical="center"/>
      <protection locked="0"/>
    </xf>
    <xf numFmtId="0" fontId="38" fillId="6" borderId="37" xfId="0" applyFont="1" applyFill="1" applyBorder="1" applyAlignment="1" applyProtection="1">
      <alignment horizontal="center" vertical="center" wrapText="1"/>
      <protection locked="0"/>
    </xf>
    <xf numFmtId="0" fontId="38" fillId="0" borderId="37" xfId="0" applyFont="1" applyFill="1" applyBorder="1" applyAlignment="1" applyProtection="1">
      <alignment horizontal="center" vertical="center" wrapText="1"/>
      <protection locked="0"/>
    </xf>
    <xf numFmtId="43" fontId="38" fillId="0" borderId="37" xfId="2" applyFont="1" applyFill="1" applyBorder="1" applyAlignment="1" applyProtection="1">
      <alignment horizontal="center" vertical="center" wrapText="1"/>
      <protection locked="0"/>
    </xf>
    <xf numFmtId="0" fontId="38" fillId="8" borderId="0" xfId="0" applyFont="1" applyFill="1" applyAlignment="1">
      <alignment horizontal="center" vertical="center" wrapText="1"/>
    </xf>
    <xf numFmtId="43" fontId="38" fillId="8" borderId="0" xfId="2" applyFont="1" applyFill="1" applyAlignment="1">
      <alignment horizontal="center" vertical="center" wrapText="1"/>
    </xf>
    <xf numFmtId="0" fontId="38" fillId="0" borderId="0" xfId="0" applyFont="1" applyAlignment="1">
      <alignment horizontal="center" vertical="center" wrapText="1"/>
    </xf>
    <xf numFmtId="0" fontId="0" fillId="0" borderId="36" xfId="0" applyFont="1" applyFill="1" applyBorder="1" applyAlignment="1">
      <alignment horizontal="center" vertical="center" wrapText="1"/>
    </xf>
    <xf numFmtId="0" fontId="22" fillId="0" borderId="36" xfId="13" applyFont="1" applyBorder="1"/>
    <xf numFmtId="167" fontId="30" fillId="0" borderId="36" xfId="2" applyNumberFormat="1" applyFont="1" applyFill="1" applyBorder="1" applyAlignment="1">
      <alignment horizontal="left" vertical="center"/>
    </xf>
    <xf numFmtId="0" fontId="22" fillId="0" borderId="36" xfId="0" applyFont="1" applyFill="1" applyBorder="1" applyAlignment="1">
      <alignment horizontal="center" vertical="center" wrapText="1"/>
    </xf>
    <xf numFmtId="14" fontId="0" fillId="0" borderId="36" xfId="0" applyNumberFormat="1" applyFont="1" applyFill="1" applyBorder="1" applyAlignment="1">
      <alignment horizontal="center" vertical="center" wrapText="1"/>
    </xf>
    <xf numFmtId="0" fontId="0" fillId="0" borderId="36" xfId="0" applyFont="1" applyFill="1" applyBorder="1" applyAlignment="1">
      <alignment horizontal="left" vertical="center" wrapText="1"/>
    </xf>
    <xf numFmtId="0" fontId="22" fillId="0" borderId="36" xfId="0" applyFont="1" applyBorder="1" applyAlignment="1">
      <alignment horizontal="left" vertical="center" wrapText="1"/>
    </xf>
    <xf numFmtId="167" fontId="22" fillId="0" borderId="36" xfId="2" applyNumberFormat="1" applyFont="1" applyFill="1" applyBorder="1" applyAlignment="1">
      <alignment horizontal="left" vertical="center" wrapText="1"/>
    </xf>
    <xf numFmtId="43" fontId="22" fillId="0" borderId="36" xfId="2" applyFont="1" applyFill="1" applyBorder="1" applyAlignment="1">
      <alignment horizontal="left" vertical="center" wrapText="1"/>
    </xf>
    <xf numFmtId="43" fontId="22" fillId="0" borderId="36" xfId="0" applyNumberFormat="1" applyFont="1" applyFill="1" applyBorder="1" applyAlignment="1">
      <alignment horizontal="left" vertical="center" wrapText="1"/>
    </xf>
    <xf numFmtId="0" fontId="22" fillId="0" borderId="0" xfId="0" applyFont="1" applyFill="1" applyAlignment="1">
      <alignment horizontal="center" vertical="center" wrapText="1"/>
    </xf>
    <xf numFmtId="0" fontId="22" fillId="0" borderId="36" xfId="0" applyFont="1" applyBorder="1" applyAlignment="1">
      <alignment vertical="center"/>
    </xf>
    <xf numFmtId="0" fontId="0" fillId="3" borderId="36" xfId="0" applyFill="1" applyBorder="1"/>
    <xf numFmtId="43" fontId="0" fillId="3" borderId="36" xfId="2" applyFont="1" applyFill="1" applyBorder="1"/>
    <xf numFmtId="0" fontId="22" fillId="3" borderId="36" xfId="0" applyFont="1" applyFill="1" applyBorder="1" applyAlignment="1">
      <alignment horizontal="center"/>
    </xf>
    <xf numFmtId="6" fontId="0" fillId="0" borderId="0" xfId="2" applyNumberFormat="1" applyFont="1" applyFill="1" applyBorder="1"/>
    <xf numFmtId="0" fontId="30" fillId="0" borderId="36" xfId="0" applyFont="1" applyFill="1" applyBorder="1" applyAlignment="1">
      <alignment horizontal="center" vertical="center"/>
    </xf>
    <xf numFmtId="14" fontId="5" fillId="0" borderId="36" xfId="0" applyNumberFormat="1" applyFont="1" applyFill="1" applyBorder="1" applyAlignment="1">
      <alignment horizontal="center" vertical="center"/>
    </xf>
    <xf numFmtId="14" fontId="5" fillId="0" borderId="36" xfId="0" applyNumberFormat="1" applyFont="1" applyFill="1" applyBorder="1" applyAlignment="1">
      <alignment horizontal="left" vertical="center"/>
    </xf>
    <xf numFmtId="0" fontId="30" fillId="0" borderId="36" xfId="0" applyFont="1" applyFill="1" applyBorder="1" applyAlignment="1">
      <alignment horizontal="left" vertical="center"/>
    </xf>
    <xf numFmtId="0" fontId="30" fillId="0" borderId="36" xfId="0" applyFont="1" applyFill="1" applyBorder="1" applyAlignment="1">
      <alignment horizontal="left"/>
    </xf>
    <xf numFmtId="0" fontId="5" fillId="0" borderId="36" xfId="0" applyFont="1" applyFill="1" applyBorder="1" applyAlignment="1">
      <alignment horizontal="center" vertical="center"/>
    </xf>
    <xf numFmtId="0" fontId="5" fillId="0" borderId="36" xfId="0" applyFont="1" applyFill="1" applyBorder="1" applyAlignment="1">
      <alignment horizontal="center" vertical="center" wrapText="1"/>
    </xf>
    <xf numFmtId="0" fontId="45" fillId="0" borderId="36" xfId="0" applyFont="1" applyBorder="1"/>
    <xf numFmtId="17" fontId="30" fillId="0" borderId="36" xfId="0" applyNumberFormat="1" applyFont="1" applyFill="1" applyBorder="1" applyAlignment="1">
      <alignment horizontal="left" vertical="center"/>
    </xf>
    <xf numFmtId="43" fontId="30" fillId="0" borderId="36" xfId="2" applyFont="1" applyFill="1" applyBorder="1" applyAlignment="1">
      <alignment horizontal="left" vertical="center"/>
    </xf>
    <xf numFmtId="43" fontId="30" fillId="0" borderId="36" xfId="0" applyNumberFormat="1" applyFont="1" applyFill="1" applyBorder="1" applyAlignment="1">
      <alignment horizontal="left" vertical="center"/>
    </xf>
    <xf numFmtId="0" fontId="30" fillId="0" borderId="0" xfId="0" applyFont="1" applyFill="1" applyAlignment="1">
      <alignment horizontal="center" vertical="center"/>
    </xf>
    <xf numFmtId="0" fontId="22" fillId="0" borderId="0" xfId="0" applyFont="1" applyAlignment="1">
      <alignment vertical="center"/>
    </xf>
    <xf numFmtId="6" fontId="22" fillId="0" borderId="0" xfId="0" applyNumberFormat="1" applyFont="1" applyAlignment="1">
      <alignment vertical="center"/>
    </xf>
    <xf numFmtId="43" fontId="22" fillId="0" borderId="0" xfId="0" applyNumberFormat="1" applyFont="1" applyAlignment="1">
      <alignment vertical="center"/>
    </xf>
    <xf numFmtId="43" fontId="29" fillId="0" borderId="0" xfId="2" applyFont="1" applyBorder="1" applyAlignment="1">
      <alignment horizontal="center" vertical="center"/>
    </xf>
    <xf numFmtId="43" fontId="29" fillId="0" borderId="38" xfId="2" applyFont="1" applyBorder="1" applyAlignment="1">
      <alignment horizontal="center" vertical="center"/>
    </xf>
    <xf numFmtId="43" fontId="29" fillId="0" borderId="11" xfId="2" applyFont="1" applyBorder="1" applyAlignment="1">
      <alignment horizontal="center" vertical="center"/>
    </xf>
    <xf numFmtId="43" fontId="29" fillId="0" borderId="6" xfId="2" applyFont="1" applyBorder="1" applyAlignment="1">
      <alignment horizontal="center" vertical="center"/>
    </xf>
    <xf numFmtId="43" fontId="30" fillId="0" borderId="7" xfId="2" applyFont="1" applyBorder="1" applyAlignment="1">
      <alignment horizontal="center" vertical="center"/>
    </xf>
    <xf numFmtId="43" fontId="30" fillId="0" borderId="4" xfId="2" applyFont="1" applyBorder="1" applyAlignment="1">
      <alignment horizontal="center" vertical="center"/>
    </xf>
    <xf numFmtId="43" fontId="6" fillId="0" borderId="10" xfId="2" applyFont="1" applyBorder="1" applyAlignment="1">
      <alignment horizontal="center" vertical="center"/>
    </xf>
    <xf numFmtId="43" fontId="6" fillId="0" borderId="5" xfId="2" applyFont="1" applyBorder="1" applyAlignment="1">
      <alignment horizontal="center" vertical="center"/>
    </xf>
    <xf numFmtId="43" fontId="6" fillId="0" borderId="11" xfId="2" applyFont="1" applyBorder="1" applyAlignment="1">
      <alignment horizontal="center" vertical="center"/>
    </xf>
    <xf numFmtId="43" fontId="6" fillId="0" borderId="6" xfId="2" applyFont="1" applyBorder="1" applyAlignment="1">
      <alignment horizontal="center" vertical="center"/>
    </xf>
    <xf numFmtId="43" fontId="5" fillId="0" borderId="7" xfId="2" applyFont="1" applyBorder="1" applyAlignment="1">
      <alignment horizontal="left" vertical="center"/>
    </xf>
    <xf numFmtId="43" fontId="5" fillId="0" borderId="4" xfId="2" applyFont="1" applyBorder="1" applyAlignment="1">
      <alignment horizontal="left" vertical="center"/>
    </xf>
  </cellXfs>
  <cellStyles count="22">
    <cellStyle name="Énfasis1" xfId="19" builtinId="29"/>
    <cellStyle name="Millares" xfId="2" builtinId="3"/>
    <cellStyle name="Millares 2" xfId="6"/>
    <cellStyle name="Millares 5" xfId="20"/>
    <cellStyle name="Millares 7 2" xfId="4"/>
    <cellStyle name="Moneda" xfId="1" builtinId="4"/>
    <cellStyle name="Moneda 2" xfId="8"/>
    <cellStyle name="Normal" xfId="0" builtinId="0"/>
    <cellStyle name="Normal 10" xfId="14"/>
    <cellStyle name="Normal 11" xfId="15"/>
    <cellStyle name="Normal 12" xfId="16"/>
    <cellStyle name="Normal 13" xfId="17"/>
    <cellStyle name="Normal 2" xfId="3"/>
    <cellStyle name="Normal 2 2" xfId="18"/>
    <cellStyle name="Normal 3" xfId="5"/>
    <cellStyle name="Normal 4" xfId="7"/>
    <cellStyle name="Normal 5" xfId="9"/>
    <cellStyle name="Normal 6" xfId="10"/>
    <cellStyle name="Normal 7" xfId="11"/>
    <cellStyle name="Normal 8" xfId="12"/>
    <cellStyle name="Normal 9" xfId="13"/>
    <cellStyle name="Porcentaje" xfId="21" builtinId="5"/>
  </cellStyles>
  <dxfs count="76">
    <dxf>
      <fill>
        <patternFill patternType="none">
          <bgColor auto="1"/>
        </patternFill>
      </fill>
    </dxf>
    <dxf>
      <numFmt numFmtId="10" formatCode="&quot;$&quot;#,##0;[Red]\-&quot;$&quot;#,##0"/>
    </dxf>
    <dxf>
      <font>
        <color rgb="FF0070C0"/>
      </font>
    </dxf>
    <dxf>
      <font>
        <b/>
      </font>
    </dxf>
    <dxf>
      <font>
        <b/>
      </font>
    </dxf>
    <dxf>
      <font>
        <b/>
      </font>
    </dxf>
    <dxf>
      <font>
        <color theme="0"/>
      </font>
    </dxf>
    <dxf>
      <font>
        <color theme="0"/>
      </font>
    </dxf>
    <dxf>
      <fill>
        <patternFill patternType="solid">
          <bgColor rgb="FF0070C0"/>
        </patternFill>
      </fill>
    </dxf>
    <dxf>
      <fill>
        <patternFill patternType="solid">
          <bgColor rgb="FF0070C0"/>
        </patternFill>
      </fill>
    </dxf>
    <dxf>
      <font>
        <color theme="0"/>
      </font>
    </dxf>
    <dxf>
      <font>
        <color theme="0"/>
      </font>
    </dxf>
    <dxf>
      <font>
        <color theme="0"/>
      </font>
    </dxf>
    <dxf>
      <font>
        <color theme="0"/>
      </font>
    </dxf>
    <dxf>
      <font>
        <color theme="0"/>
      </font>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ont>
        <b/>
      </font>
    </dxf>
    <dxf>
      <font>
        <b/>
      </font>
    </dxf>
    <dxf>
      <font>
        <b/>
      </font>
    </dxf>
    <dxf>
      <font>
        <b/>
      </font>
    </dxf>
    <dxf>
      <font>
        <b/>
      </font>
    </dxf>
    <dxf>
      <font>
        <b/>
      </font>
    </dxf>
    <dxf>
      <font>
        <b/>
      </font>
    </dxf>
    <dxf>
      <font>
        <b/>
      </font>
    </dxf>
    <dxf>
      <numFmt numFmtId="170" formatCode="0.00_ ;[Red]\-0.00\ "/>
    </dxf>
    <dxf>
      <numFmt numFmtId="35" formatCode="_-* #,##0.00_-;\-* #,##0.00_-;_-* &quot;-&quot;??_-;_-@_-"/>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vertical="center"/>
    </dxf>
    <dxf>
      <font>
        <sz val="10"/>
      </font>
    </dxf>
    <dxf>
      <font>
        <b/>
      </font>
    </dxf>
    <dxf>
      <alignment horizontal="center"/>
    </dxf>
    <dxf>
      <alignment wrapText="1"/>
    </dxf>
    <dxf>
      <font>
        <b/>
      </font>
    </dxf>
    <dxf>
      <alignment vertical="center"/>
    </dxf>
    <dxf>
      <alignment horizontal="center"/>
    </dxf>
    <dxf>
      <numFmt numFmtId="10" formatCode="&quot;$&quot;#,##0;[Red]\-&quot;$&quot;#,##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2"/>
      </font>
    </dxf>
    <dxf>
      <font>
        <sz val="12"/>
      </font>
    </dxf>
    <dxf>
      <font>
        <sz val="12"/>
      </font>
    </dxf>
    <dxf>
      <font>
        <sz val="12"/>
      </font>
    </dxf>
    <dxf>
      <font>
        <sz val="12"/>
      </font>
    </dxf>
    <dxf>
      <alignment horizontal="center" readingOrder="0"/>
    </dxf>
    <dxf>
      <alignment horizontal="center" readingOrder="0"/>
    </dxf>
    <dxf>
      <alignment horizontal="center" readingOrder="0"/>
    </dxf>
    <dxf>
      <alignment horizontal="center" readingOrder="0"/>
    </dxf>
    <dxf>
      <alignment horizontal="center" readingOrder="0"/>
    </dxf>
    <dxf>
      <font>
        <b/>
      </font>
    </dxf>
    <dxf>
      <font>
        <b/>
      </font>
    </dxf>
    <dxf>
      <font>
        <b/>
      </font>
    </dxf>
    <dxf>
      <font>
        <b/>
      </font>
    </dxf>
    <dxf>
      <font>
        <b/>
      </font>
    </dxf>
    <dxf>
      <alignment horizontal="center" readingOrder="0"/>
    </dxf>
    <dxf>
      <alignment horizontal="center" readingOrder="0"/>
    </dxf>
    <dxf>
      <font>
        <color auto="1"/>
      </font>
    </dxf>
    <dxf>
      <numFmt numFmtId="35" formatCode="_-* #,##0.00_-;\-* #,##0.00_-;_-* &quot;-&quot;??_-;_-@_-"/>
    </dxf>
    <dxf>
      <alignment vertical="center" readingOrder="0"/>
    </dxf>
    <dxf>
      <alignment horizontal="center" readingOrder="0"/>
    </dxf>
    <dxf>
      <alignment wrapText="1" readingOrder="0"/>
    </dxf>
  </dxfs>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134415</xdr:colOff>
      <xdr:row>0</xdr:row>
      <xdr:rowOff>120650</xdr:rowOff>
    </xdr:from>
    <xdr:to>
      <xdr:col>0</xdr:col>
      <xdr:colOff>1740307</xdr:colOff>
      <xdr:row>1</xdr:row>
      <xdr:rowOff>269873</xdr:rowOff>
    </xdr:to>
    <xdr:pic>
      <xdr:nvPicPr>
        <xdr:cNvPr id="2" name="Picture 7" descr="gray-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4415" y="120650"/>
          <a:ext cx="1605892" cy="33972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134415</xdr:colOff>
      <xdr:row>0</xdr:row>
      <xdr:rowOff>120650</xdr:rowOff>
    </xdr:from>
    <xdr:to>
      <xdr:col>0</xdr:col>
      <xdr:colOff>1740307</xdr:colOff>
      <xdr:row>1</xdr:row>
      <xdr:rowOff>269873</xdr:rowOff>
    </xdr:to>
    <xdr:pic>
      <xdr:nvPicPr>
        <xdr:cNvPr id="2" name="Picture 7" descr="gray-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4415" y="120650"/>
          <a:ext cx="1605892" cy="339723"/>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Fernando Esquivel Ascencio" refreshedDate="44075.875518055553" createdVersion="4" refreshedVersion="6" minRefreshableVersion="3" recordCount="29">
  <cacheSource type="worksheet">
    <worksheetSource ref="A5:AG37" sheet="Excel Query-Inv to be refre "/>
  </cacheSource>
  <cacheFields count="33">
    <cacheField name="INV#" numFmtId="0">
      <sharedItems containsBlank="1" containsMixedTypes="1" containsNumber="1" containsInteger="1" minValue="423436" maxValue="5100032724"/>
    </cacheField>
    <cacheField name="YR" numFmtId="0">
      <sharedItems containsNonDate="0" containsString="0" containsBlank="1"/>
    </cacheField>
    <cacheField name="Mo" numFmtId="0">
      <sharedItems containsNonDate="0" containsString="0" containsBlank="1"/>
    </cacheField>
    <cacheField name="Aplication date" numFmtId="0">
      <sharedItems containsNonDate="0" containsDate="1" containsString="0" containsBlank="1" minDate="2020-08-03T00:00:00" maxDate="2020-09-01T00:00:00"/>
    </cacheField>
    <cacheField name="Month" numFmtId="0">
      <sharedItems containsBlank="1"/>
    </cacheField>
    <cacheField name="Year" numFmtId="0">
      <sharedItems containsString="0" containsBlank="1" containsNumber="1" containsInteger="1" minValue="2020" maxValue="2020"/>
    </cacheField>
    <cacheField name="BillTo#" numFmtId="0">
      <sharedItems containsBlank="1"/>
    </cacheField>
    <cacheField name="Location" numFmtId="0">
      <sharedItems containsBlank="1" count="12">
        <s v="FCA MEXICO SA DE CV"/>
        <s v="GENERAL MOTORS DE MEXICO S. DE"/>
        <s v="GENERAL MOTORS LLC"/>
        <s v="FCA US LLC"/>
        <s v="NISSAN NORTH AMERICA SERVICE"/>
        <s v="NISSAN MEXICANA SA DE CV"/>
        <s v="FORD MOTOR COMPANY SA DE CV"/>
        <s v="FORD MOTOR COMPANY"/>
        <m/>
        <s v="TOYOTA MOTOR ENGINEERING &amp;." u="1"/>
        <e v="#N/A" u="1"/>
        <s v="GENERAL MOTORS LLC            " u="1"/>
      </sharedItems>
    </cacheField>
    <cacheField name="CUST" numFmtId="0">
      <sharedItems containsNonDate="0" containsString="0" containsBlank="1"/>
    </cacheField>
    <cacheField name="SHIP TO Name" numFmtId="0">
      <sharedItems containsBlank="1" containsMixedTypes="1" containsNumber="1" containsInteger="1" minValue="3111" maxValue="3111" count="10">
        <s v="FCA MEXICO SA DE CV"/>
        <s v="Silao"/>
        <m/>
        <s v="03250  Quality Engineering Center "/>
        <s v="Nissan Toluca "/>
        <s v="Nissan planta A2"/>
        <s v="Plant 03135"/>
        <s v="03250_x000a_Quality Engineering center"/>
        <s v="Cuatitlan"/>
        <n v="3111" u="1"/>
      </sharedItems>
    </cacheField>
    <cacheField name="CPO#" numFmtId="0">
      <sharedItems containsBlank="1"/>
    </cacheField>
    <cacheField name="I/C" numFmtId="0">
      <sharedItems containsBlank="1"/>
    </cacheField>
    <cacheField name="A/D" numFmtId="0">
      <sharedItems containsBlank="1"/>
    </cacheField>
    <cacheField name="Cde" numFmtId="0">
      <sharedItems containsBlank="1"/>
    </cacheField>
    <cacheField name="Code Definition" numFmtId="0">
      <sharedItems containsBlank="1" count="9">
        <s v="Recg Discrepancy"/>
        <s v="Customer Labor Charge"/>
        <s v="Premium Freight"/>
        <s v="Defect Product Charge"/>
        <s v="Other Customer Charge"/>
        <s v="Warranty"/>
        <e v="#N/A"/>
        <m/>
        <s v="Damaged Product Freight" u="1"/>
      </sharedItems>
    </cacheField>
    <cacheField name="Rsn" numFmtId="0">
      <sharedItems containsNonDate="0" containsString="0" containsBlank="1"/>
    </cacheField>
    <cacheField name="Part#" numFmtId="0">
      <sharedItems containsBlank="1" containsMixedTypes="1" containsNumber="1" containsInteger="1" minValue="23388705" maxValue="84588547"/>
    </cacheField>
    <cacheField name="Part Desc" numFmtId="0">
      <sharedItems containsBlank="1"/>
    </cacheField>
    <cacheField name="Price" numFmtId="0">
      <sharedItems containsString="0" containsBlank="1" containsNumber="1" minValue="-11701.314928547195" maxValue="-11.198275862068964"/>
    </cacheField>
    <cacheField name="ZZ" numFmtId="0">
      <sharedItems containsString="0" containsBlank="1" containsNumber="1" containsInteger="1" minValue="-1" maxValue="-1"/>
    </cacheField>
    <cacheField name="Unit cost" numFmtId="0">
      <sharedItems containsNonDate="0" containsString="0" containsBlank="1"/>
    </cacheField>
    <cacheField name="Qty Shipped" numFmtId="0">
      <sharedItems containsNonDate="0" containsString="0" containsBlank="1"/>
    </cacheField>
    <cacheField name="Ext Cost" numFmtId="0">
      <sharedItems containsNonDate="0" containsString="0" containsBlank="1"/>
    </cacheField>
    <cacheField name="Ext" numFmtId="0">
      <sharedItems containsString="0" containsBlank="1" containsNumber="1" minValue="11.198275862068964" maxValue="3235.93"/>
    </cacheField>
    <cacheField name="x" numFmtId="0">
      <sharedItems containsNonDate="0" containsString="0" containsBlank="1"/>
    </cacheField>
    <cacheField name="Champion_x000a_Name" numFmtId="0">
      <sharedItems containsBlank="1"/>
    </cacheField>
    <cacheField name="Date_x000a_Closed" numFmtId="0">
      <sharedItems containsNonDate="0" containsString="0" containsBlank="1"/>
    </cacheField>
    <cacheField name="Status" numFmtId="0">
      <sharedItems containsNonDate="0" containsString="0" containsBlank="1"/>
    </cacheField>
    <cacheField name="Issue_x000a_Description" numFmtId="0">
      <sharedItems containsBlank="1"/>
    </cacheField>
    <cacheField name="ROOT_x000a_Cause" numFmtId="0">
      <sharedItems containsBlank="1"/>
    </cacheField>
    <cacheField name="Countermeasure" numFmtId="0">
      <sharedItems containsBlank="1"/>
    </cacheField>
    <cacheField name="Comments" numFmtId="0">
      <sharedItems containsBlank="1"/>
    </cacheField>
    <cacheField name="AMOUNTS VALUED _x000a_AT FINANCIAL_x000a_STATMENTS RATE" numFmtId="0">
      <sharedItems containsString="0" containsBlank="1" containsNumber="1" minValue="-11850.751887791508" maxValue="-11.183776990151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ose Becerra" refreshedDate="44076.481782291667" createdVersion="4" refreshedVersion="6" minRefreshableVersion="3" recordCount="1082">
  <cacheSource type="worksheet">
    <worksheetSource ref="A1:AG1048576" sheet="Sorts Tab"/>
  </cacheSource>
  <cacheFields count="33">
    <cacheField name="Date" numFmtId="0">
      <sharedItems containsNonDate="0" containsDate="1" containsString="0" containsBlank="1" minDate="2019-01-09T00:00:00" maxDate="2019-08-31T00:00:00"/>
    </cacheField>
    <cacheField name="Mes" numFmtId="0">
      <sharedItems containsBlank="1" count="21">
        <s v="January 19"/>
        <s v="February 19"/>
        <s v="March 19"/>
        <s v="Abril 19"/>
        <s v="May 19"/>
        <s v="Jun 19"/>
        <s v="Jul 19"/>
        <s v="Aug 19"/>
        <s v="Sep 19"/>
        <s v="Oct 19"/>
        <s v="Nov 19"/>
        <s v="Dic 19"/>
        <s v="Ene 20"/>
        <s v="Feb 20"/>
        <s v="Mar 20"/>
        <s v="Apr 20"/>
        <s v="May 20"/>
        <s v="Jun20"/>
        <s v="Jul20"/>
        <s v="Ago20"/>
        <m/>
      </sharedItems>
    </cacheField>
    <cacheField name="RECEIVE" numFmtId="0">
      <sharedItems containsString="0" containsBlank="1" containsNumber="1" containsInteger="1" minValue="399940" maxValue="427873"/>
    </cacheField>
    <cacheField name="LINE" numFmtId="0">
      <sharedItems containsString="0" containsBlank="1" containsNumber="1" containsInteger="1" minValue="1" maxValue="5"/>
    </cacheField>
    <cacheField name="VENDOR" numFmtId="0">
      <sharedItems containsString="0" containsBlank="1" containsNumber="1" containsInteger="1" minValue="10948" maxValue="23757"/>
    </cacheField>
    <cacheField name="VENDOR NAME" numFmtId="0">
      <sharedItems containsBlank="1" count="38">
        <s v="SERVICIOS INTEGRALES DE CALIDA"/>
        <s v="QUALTUM NAFTA SA DE CV"/>
        <s v="IRC SOLUCIONES S DE RL DE CV"/>
        <s v="SERVICIOS DE ASEGURAMIENTO DE"/>
        <s v="Q3 ELECTROMECANICOS SA DE CV"/>
        <s v="STRATOSPHERE QUALITY MEXICO S"/>
        <s v="CALIDAD DEL NORTE SC"/>
        <s v="PTI QUALITY CONTAINMENT SOLUTI"/>
        <s v="INDUSTRIAS NAVAR S DE R.L DE C"/>
        <s v="SERVICIOS TOLANO SA DE CV"/>
        <s v="STRATOSPHERE QUALITY,LLC"/>
        <s v="Servicios de aseguramiento de Calidad Muñing"/>
        <s v="Calidad del norte"/>
        <s v="THE PIC GROUP INC"/>
        <s v="PTI Quality Containment Solutions, LLC"/>
        <s v="SHENYANG JIAC AUTOMOTIVE ENGIN"/>
        <s v="P&amp;S Ingenieria Electromecanicas SA de CV"/>
        <s v="STRATOSPHERE QUALITY MEXICO S  DE RL DE CV"/>
        <s v="Stratosphere quality, LLC."/>
        <s v="AMN International"/>
        <s v="Qualtum Natfa  SA de CV"/>
        <s v="AMN INTERNATIONAL SA DE CV"/>
        <s v="PIC GROUP INC., THE"/>
        <s v="CARGO 365"/>
        <s v="The PIC Group Inc. "/>
        <s v="STRATOSPHERE"/>
        <s v="CORP"/>
        <s v="ARS Quality Controls"/>
        <s v="GLOBAL LIAISON"/>
        <s v="QR (Proveedor nuevo en Brasil)"/>
        <s v="Quality Review Servicos Automotivos LTDA-ME "/>
        <s v="Trigo"/>
        <s v="QUALITY SOLUTION SASHIDA &amp; CRU"/>
        <s v="SCSI (Suzhous) Quality Services Co. "/>
        <m/>
        <s v="JIAC-CONTROL" u="1"/>
        <s v="Servicios Integrales de Calidad Escovi" u="1"/>
        <s v="Facturas para postear" u="1"/>
      </sharedItems>
    </cacheField>
    <cacheField name="PLANTA" numFmtId="0">
      <sharedItems containsBlank="1"/>
    </cacheField>
    <cacheField name="VENDOR NAME / PLANT" numFmtId="0">
      <sharedItems containsBlank="1" count="31">
        <s v="SERVICIOS INTEGRALES DE CALIDA"/>
        <s v="QUALTUM NAFTA SA DE CV"/>
        <s v="IRC SOLUCIONES S DE RL DE CV"/>
        <s v="SERVICIOS DE ASEGURAMIENTO DE"/>
        <s v="Q3 ELECTROMECANICOS SA DE CV"/>
        <s v="STRATOSPHERE QUALITY MEXICO S"/>
        <s v="CALIDAD DEL NORTE SC"/>
        <s v="PTI QUALITY CONTAINMENT SOLUTI"/>
        <s v="INDUSTRIAS NAVAR S DE R.L DE C"/>
        <s v="SERVICIOS TOLANO SA DE CV"/>
        <s v="STRATOSPHERE QUALITY,LLC"/>
        <s v="THE PIC GROUP INC"/>
        <s v="SHENYANG JIAC AUTOMOTIVE ENGIN"/>
        <s v="P&amp;S Ingenieria Electromecanicas SA de CV"/>
        <s v="AMN INTERNATIONAL SA DE CV"/>
        <s v="CARGO 365"/>
        <s v="CORP"/>
        <s v="ARS Quality Controls"/>
        <s v="GLOBAL LIAISON"/>
        <s v="QR (Proveedor nuevo en Brasil)"/>
        <s v="Quality Review Servicos Automotivos LTDA-ME "/>
        <s v="Trigo"/>
        <s v="QUALITY SOLUTION SASHIDA &amp; CRU"/>
        <s v="SCSI (Suzhous) Quality Services Co. "/>
        <m/>
        <s v="PIC GROUP INC., THE" u="1"/>
        <s v="JIAC-CONTROL" u="1"/>
        <s v="Stratosphere quality, LLC." u="1"/>
        <s v="Servicios de aseguramiento de Calidad Muñing" u="1"/>
        <s v="Servicios Integrales de Calidad Escovi" u="1"/>
        <s v="Facturas para postear" u="1"/>
      </sharedItems>
    </cacheField>
    <cacheField name="PACKING SHIP" numFmtId="0">
      <sharedItems containsBlank="1" containsMixedTypes="1" containsNumber="1" containsInteger="1" minValue="311" maxValue="106389" count="280">
        <n v="5166"/>
        <n v="13660"/>
        <n v="13659"/>
        <n v="13661"/>
        <n v="13526"/>
        <n v="13539"/>
        <n v="13610"/>
        <n v="13611"/>
        <n v="13608"/>
        <n v="13540"/>
        <n v="13532"/>
        <n v="13263"/>
        <s v="B-326"/>
        <s v="B-325"/>
        <s v="C43147"/>
        <s v="C40177"/>
        <s v="C43552"/>
        <s v="C41623"/>
        <s v="C41084"/>
        <s v="C40598"/>
        <n v="5592"/>
        <n v="5608"/>
        <s v="A-2466"/>
        <n v="1890"/>
        <n v="1866"/>
        <n v="13991"/>
        <n v="13992"/>
        <n v="13953"/>
        <n v="13834"/>
        <n v="13835"/>
        <n v="13807"/>
        <n v="13808"/>
        <n v="13810"/>
        <s v="B-329"/>
        <s v="A-1741"/>
        <s v="S385989"/>
        <s v="S367028"/>
        <s v="S367728"/>
        <s v="S371193"/>
        <s v="S372611"/>
        <s v="S368590"/>
        <s v="A-2474"/>
        <n v="1951"/>
        <n v="14371"/>
        <n v="14288"/>
        <n v="14212"/>
        <n v="14214"/>
        <n v="14213"/>
        <n v="14242"/>
        <n v="14215"/>
        <n v="14241"/>
        <n v="14239"/>
        <n v="14240"/>
        <n v="14154"/>
        <n v="14153"/>
        <n v="14152"/>
        <n v="14103"/>
        <n v="13990"/>
        <n v="14102"/>
        <n v="13995"/>
        <n v="14107"/>
        <n v="14104"/>
        <n v="14106"/>
        <s v="C44716"/>
        <s v="C44715"/>
        <s v="C44714"/>
        <n v="104694"/>
        <n v="104806"/>
        <n v="104857"/>
        <n v="311"/>
        <n v="14543"/>
        <n v="14701"/>
        <n v="14702"/>
        <n v="14635"/>
        <n v="14634"/>
        <n v="14636"/>
        <n v="14650"/>
        <n v="14589"/>
        <n v="14633"/>
        <n v="14541"/>
        <n v="14588"/>
        <n v="14587"/>
        <n v="14586"/>
        <n v="14585"/>
        <n v="14423"/>
        <n v="14449"/>
        <n v="14453"/>
        <n v="14451"/>
        <n v="14452"/>
        <n v="14454"/>
        <n v="14455"/>
        <n v="14456"/>
        <n v="14507"/>
        <n v="14508"/>
        <n v="14509"/>
        <n v="14510"/>
        <n v="14375"/>
        <s v="C49454"/>
        <s v="C48940"/>
        <s v="C48571"/>
        <s v="C46322"/>
        <s v="C46811"/>
        <s v="C46734"/>
        <s v="C48939"/>
        <s v="C46167"/>
        <s v="C46705"/>
        <s v="C46706"/>
        <s v="C46812"/>
        <s v="C46813"/>
        <s v="C47475"/>
        <s v="C48572"/>
        <s v="C48573"/>
        <s v="T4659"/>
        <s v="T4582"/>
        <n v="104908"/>
        <n v="105089"/>
        <n v="104953"/>
        <s v="S398753"/>
        <s v="S400081"/>
        <s v="S386296"/>
        <s v="S366720"/>
        <s v="S363734"/>
        <n v="342"/>
        <n v="6267"/>
        <n v="6266"/>
        <n v="6547"/>
        <n v="6600"/>
        <m/>
        <n v="2128"/>
        <n v="15027"/>
        <n v="15028"/>
        <n v="15026"/>
        <n v="15030"/>
        <n v="14965"/>
        <n v="14952"/>
        <n v="14951"/>
        <n v="14955"/>
        <n v="14953"/>
        <n v="14871"/>
        <n v="14868"/>
        <n v="14870"/>
        <n v="14869"/>
        <n v="14819"/>
        <n v="14818"/>
        <n v="14820"/>
        <n v="14703"/>
        <n v="14817"/>
        <n v="14700"/>
        <s v="C50853"/>
        <s v="C50854"/>
        <s v="C50855"/>
        <s v="C50856"/>
        <n v="49825"/>
        <s v="C49613"/>
        <s v="C49455"/>
        <s v="T4726"/>
        <s v="USI217867"/>
        <n v="105438"/>
        <n v="105441"/>
        <n v="105440"/>
        <s v="104694,"/>
        <s v=" 104806, 104857"/>
        <s v="105095_x000a_105087"/>
        <n v="105169"/>
        <n v="105212"/>
        <n v="105065"/>
        <s v="1903100-11-15"/>
        <s v="S407567"/>
        <n v="15362"/>
        <n v="15363"/>
        <n v="15361"/>
        <n v="15364"/>
        <n v="15365"/>
        <n v="15297"/>
        <n v="15298"/>
        <n v="15295"/>
        <n v="15300"/>
        <n v="15296"/>
        <n v="15299"/>
        <n v="15197"/>
        <n v="15194"/>
        <n v="15195"/>
        <n v="15196"/>
        <n v="15198"/>
        <n v="15133"/>
        <n v="15134"/>
        <n v="15132"/>
        <n v="15136"/>
        <n v="15025"/>
        <n v="15135"/>
        <s v="C51896"/>
        <s v="C52396"/>
        <s v="C51380"/>
        <s v="C51381"/>
        <n v="105688"/>
        <n v="105498"/>
        <n v="105579"/>
        <n v="11347"/>
        <n v="105807"/>
        <n v="15418"/>
        <n v="15419"/>
        <n v="15420"/>
        <n v="15421"/>
        <s v="P409572"/>
        <s v="P412978"/>
        <s v="S410810"/>
        <s v="A-1978"/>
        <s v="A-2113"/>
        <s v="S405853"/>
        <s v="S412023"/>
        <s v="S409661"/>
        <s v="S388965"/>
        <s v="S388396"/>
        <s v="A-1981"/>
        <n v="106111"/>
        <n v="106034"/>
        <s v="A-1977"/>
        <n v="15657"/>
        <n v="15656"/>
        <n v="15658"/>
        <s v="T4750"/>
        <s v="A-1969"/>
        <s v="A-1973"/>
        <s v="A-1976"/>
        <n v="15606"/>
        <n v="15608"/>
        <n v="15607"/>
        <n v="105735"/>
        <n v="105945"/>
        <n v="15527"/>
        <n v="15528"/>
        <n v="15526"/>
        <n v="6760"/>
        <n v="105865"/>
        <n v="7031"/>
        <s v="C53878"/>
        <n v="106293"/>
        <n v="106389"/>
        <n v="15847"/>
        <n v="15848"/>
        <n v="15849"/>
        <n v="15948"/>
        <n v="15946"/>
        <n v="15944"/>
        <n v="16009"/>
        <n v="16006"/>
        <n v="16007"/>
        <n v="16008"/>
        <n v="15945"/>
        <n v="15947"/>
        <n v="16101"/>
        <n v="16100"/>
        <n v="16005"/>
        <n v="16098"/>
        <n v="16099"/>
        <n v="16102"/>
        <n v="7527"/>
        <n v="7568"/>
        <s v="1907293-27-29"/>
        <s v="A-1812"/>
        <n v="3240"/>
        <s v="Accrual"/>
        <n v="16262" u="1"/>
        <n v="16265" u="1"/>
        <n v="16341" u="1"/>
        <n v="7808" u="1"/>
        <n v="16344" u="1"/>
        <n v="16175" u="1"/>
        <n v="106192" u="1"/>
        <n v="16263" u="1"/>
        <n v="16342" u="1"/>
        <n v="16173" u="1"/>
        <n v="16176" u="1"/>
        <n v="16261" u="1"/>
        <n v="16264" u="1"/>
        <n v="7956" u="1"/>
        <n v="16340" u="1"/>
        <n v="16343" u="1"/>
        <n v="16174" u="1"/>
        <n v="16177" u="1"/>
      </sharedItems>
    </cacheField>
    <cacheField name="PO" numFmtId="0">
      <sharedItems containsBlank="1" containsMixedTypes="1" containsNumber="1" containsInteger="1" minValue="99706" maxValue="103371" count="52">
        <n v="99706"/>
        <n v="100745"/>
        <n v="100606"/>
        <n v="100584"/>
        <n v="100564"/>
        <n v="100376"/>
        <n v="100819"/>
        <n v="101393"/>
        <n v="101143"/>
        <n v="101192"/>
        <n v="101190"/>
        <n v="100912"/>
        <n v="100507"/>
        <n v="101350"/>
        <n v="100377"/>
        <n v="101689"/>
        <n v="101690"/>
        <n v="101191"/>
        <n v="101611"/>
        <n v="101386"/>
        <n v="101473"/>
        <n v="101943"/>
        <n v="102036"/>
        <n v="101612"/>
        <n v="102233"/>
        <n v="101876"/>
        <n v="102158"/>
        <n v="101797"/>
        <n v="102034"/>
        <n v="102436"/>
        <n v="102039"/>
        <n v="102256"/>
        <n v="102234"/>
        <n v="102591"/>
        <s v="101386, 101473"/>
        <m/>
        <s v="101826_x000a_"/>
        <n v="101935"/>
        <s v="Blanket"/>
        <n v="102562"/>
        <n v="103024"/>
        <n v="103368"/>
        <n v="103369"/>
        <n v="103370"/>
        <n v="103371"/>
        <n v="102099"/>
        <n v="101304"/>
        <n v="101897"/>
        <n v="102238"/>
        <n v="103259"/>
        <n v="103258"/>
        <n v="101730"/>
      </sharedItems>
    </cacheField>
    <cacheField name="PO LINE" numFmtId="0">
      <sharedItems containsString="0" containsBlank="1" containsNumber="1" containsInteger="1" minValue="1" maxValue="121"/>
    </cacheField>
    <cacheField name="ORDER UNIT" numFmtId="0">
      <sharedItems containsBlank="1"/>
    </cacheField>
    <cacheField name="QTY RECEIVED" numFmtId="0">
      <sharedItems containsString="0" containsBlank="1" containsNumber="1" minValue="2.078E-2" maxValue="7397.5"/>
    </cacheField>
    <cacheField name="LOC" numFmtId="0">
      <sharedItems containsBlank="1"/>
    </cacheField>
    <cacheField name="UNIT PRICE" numFmtId="0">
      <sharedItems containsString="0" containsBlank="1" containsNumber="1" minValue="0.13281000000000001" maxValue="26460"/>
    </cacheField>
    <cacheField name="P UNIT" numFmtId="0">
      <sharedItems containsBlank="1"/>
    </cacheField>
    <cacheField name="SUBTOTAL" numFmtId="0">
      <sharedItems containsString="0" containsBlank="1" containsNumber="1" minValue="-159231.91" maxValue="591800"/>
    </cacheField>
    <cacheField name="TAX" numFmtId="0">
      <sharedItems containsString="0" containsBlank="1" containsNumber="1" minValue="-1079.3504" maxValue="135516.589614"/>
    </cacheField>
    <cacheField name="TOTAL" numFmtId="0">
      <sharedItems containsString="0" containsBlank="1" containsNumber="1" minValue="-7825.2903999999999" maxValue="686488"/>
    </cacheField>
    <cacheField name="TIPO DE CAMBIO" numFmtId="0">
      <sharedItems containsString="0" containsBlank="1" containsNumber="1" minValue="18.965299999999999" maxValue="19.3599"/>
    </cacheField>
    <cacheField name="TOTAL USD" numFmtId="0">
      <sharedItems containsString="0" containsBlank="1" containsNumber="1" minValue="-18445.170184407885" maxValue="35459.274066498278"/>
    </cacheField>
    <cacheField name="TAX CODE" numFmtId="0">
      <sharedItems containsNonDate="0" containsString="0" containsBlank="1"/>
    </cacheField>
    <cacheField name="ACCOUNT" numFmtId="0">
      <sharedItems containsBlank="1" containsMixedTypes="1" containsNumber="1" containsInteger="1" minValue="20625200" maxValue="20625200"/>
    </cacheField>
    <cacheField name="CURRENCY" numFmtId="0">
      <sharedItems containsBlank="1"/>
    </cacheField>
    <cacheField name="DESCRIPTION" numFmtId="0">
      <sharedItems containsBlank="1" longText="1"/>
    </cacheField>
    <cacheField name="EXCH RATE" numFmtId="0">
      <sharedItems containsNonDate="0" containsString="0" containsBlank="1"/>
    </cacheField>
    <cacheField name="MEXICAN PESOS" numFmtId="0">
      <sharedItems containsNonDate="0" containsString="0" containsBlank="1"/>
    </cacheField>
    <cacheField name="Total Variance" numFmtId="0">
      <sharedItems containsNonDate="0" containsString="0" containsBlank="1"/>
    </cacheField>
    <cacheField name="Total Inventory" numFmtId="0">
      <sharedItems containsNonDate="0" containsString="0" containsBlank="1"/>
    </cacheField>
    <cacheField name="VOUCHER" numFmtId="0">
      <sharedItems containsNonDate="0" containsString="0" containsBlank="1"/>
    </cacheField>
    <cacheField name="RECD BY" numFmtId="0">
      <sharedItems containsNonDate="0" containsString="0" containsBlank="1"/>
    </cacheField>
    <cacheField name="STD UNIT COST" numFmtId="0">
      <sharedItems containsNonDate="0" containsString="0" containsBlank="1"/>
    </cacheField>
    <cacheField name="TERMS COD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abriela Zamudio" refreshedDate="44076.498539699074" createdVersion="6" refreshedVersion="6" minRefreshableVersion="3" recordCount="21">
  <cacheSource type="worksheet">
    <worksheetSource ref="A5:AG26" sheet="Excel Query-Inv to be refre "/>
  </cacheSource>
  <cacheFields count="33">
    <cacheField name="INV#" numFmtId="0">
      <sharedItems containsMixedTypes="1" containsNumber="1" containsInteger="1" minValue="423436" maxValue="5100032724"/>
    </cacheField>
    <cacheField name="YR" numFmtId="0">
      <sharedItems containsNonDate="0" containsString="0" containsBlank="1"/>
    </cacheField>
    <cacheField name="Mo" numFmtId="0">
      <sharedItems containsNonDate="0" containsString="0" containsBlank="1"/>
    </cacheField>
    <cacheField name="Aplication date" numFmtId="14">
      <sharedItems containsSemiMixedTypes="0" containsNonDate="0" containsDate="1" containsString="0" minDate="2020-08-03T00:00:00" maxDate="2020-09-01T00:00:00"/>
    </cacheField>
    <cacheField name="Month" numFmtId="14">
      <sharedItems containsBlank="1" count="4">
        <m/>
        <s v="August"/>
        <s v="July"/>
        <s v="Agost"/>
      </sharedItems>
    </cacheField>
    <cacheField name="Year" numFmtId="0">
      <sharedItems containsString="0" containsBlank="1" containsNumber="1" containsInteger="1" minValue="2020" maxValue="2020" count="2">
        <m/>
        <n v="2020"/>
      </sharedItems>
    </cacheField>
    <cacheField name="BillTo#" numFmtId="0">
      <sharedItems/>
    </cacheField>
    <cacheField name="Location" numFmtId="0">
      <sharedItems count="8">
        <s v="FCA MEXICO SA DE CV"/>
        <s v="GENERAL MOTORS DE MEXICO S. DE"/>
        <s v="GENERAL MOTORS LLC"/>
        <s v="NISSAN NORTH AMERICA SERVICE"/>
        <s v="NISSAN MEXICANA SA DE CV"/>
        <s v="FCA US LLC"/>
        <s v="FORD MOTOR COMPANY SA DE CV"/>
        <s v="FORD MOTOR COMPANY"/>
      </sharedItems>
    </cacheField>
    <cacheField name="CUST" numFmtId="0">
      <sharedItems containsNonDate="0" containsString="0" containsBlank="1"/>
    </cacheField>
    <cacheField name="SHIP TO Name" numFmtId="0">
      <sharedItems containsBlank="1"/>
    </cacheField>
    <cacheField name="CPO#" numFmtId="0">
      <sharedItems containsBlank="1"/>
    </cacheField>
    <cacheField name="I/C" numFmtId="0">
      <sharedItems/>
    </cacheField>
    <cacheField name="A/D" numFmtId="0">
      <sharedItems count="2">
        <s v="D"/>
        <s v="A" u="1"/>
      </sharedItems>
    </cacheField>
    <cacheField name="Cde" numFmtId="0">
      <sharedItems containsBlank="1"/>
    </cacheField>
    <cacheField name="Code Definition" numFmtId="0">
      <sharedItems count="8">
        <s v="Recg Discrepancy"/>
        <s v="Customer Labor Charge"/>
        <s v="Premium Freight"/>
        <s v="Other Customer Charge"/>
        <s v="Warranty"/>
        <s v="Defect Product Charge"/>
        <e v="#N/A"/>
        <s v="RDR" u="1"/>
      </sharedItems>
    </cacheField>
    <cacheField name="Rsn" numFmtId="0">
      <sharedItems containsNonDate="0" containsString="0" containsBlank="1"/>
    </cacheField>
    <cacheField name="Part#" numFmtId="0">
      <sharedItems containsBlank="1" containsMixedTypes="1" containsNumber="1" containsInteger="1" minValue="23388705" maxValue="84588547"/>
    </cacheField>
    <cacheField name="Part Desc" numFmtId="0">
      <sharedItems containsBlank="1"/>
    </cacheField>
    <cacheField name="Price" numFmtId="167">
      <sharedItems containsSemiMixedTypes="0" containsString="0" containsNumber="1" minValue="-3235.93" maxValue="-11.198275862068964"/>
    </cacheField>
    <cacheField name="ZZ" numFmtId="0">
      <sharedItems containsSemiMixedTypes="0" containsString="0" containsNumber="1" containsInteger="1" minValue="-1" maxValue="-1"/>
    </cacheField>
    <cacheField name="Unit cost" numFmtId="0">
      <sharedItems containsNonDate="0" containsString="0" containsBlank="1"/>
    </cacheField>
    <cacheField name="Qty Shipped" numFmtId="0">
      <sharedItems containsNonDate="0" containsString="0" containsBlank="1"/>
    </cacheField>
    <cacheField name="Ext Cost" numFmtId="0">
      <sharedItems containsNonDate="0" containsString="0" containsBlank="1"/>
    </cacheField>
    <cacheField name="Ext" numFmtId="167">
      <sharedItems containsSemiMixedTypes="0" containsString="0" containsNumber="1" minValue="11.198275862068964" maxValue="3235.93"/>
    </cacheField>
    <cacheField name="x" numFmtId="0">
      <sharedItems containsNonDate="0" containsString="0" containsBlank="1"/>
    </cacheField>
    <cacheField name="Champion_x000a_Name" numFmtId="0">
      <sharedItems containsBlank="1"/>
    </cacheField>
    <cacheField name="Date_x000a_Closed" numFmtId="0">
      <sharedItems containsNonDate="0" containsString="0" containsBlank="1"/>
    </cacheField>
    <cacheField name="Status" numFmtId="0">
      <sharedItems containsNonDate="0" containsString="0" containsBlank="1"/>
    </cacheField>
    <cacheField name="Issue_x000a_Description" numFmtId="0">
      <sharedItems containsBlank="1"/>
    </cacheField>
    <cacheField name="ROOT_x000a_Cause" numFmtId="0">
      <sharedItems containsBlank="1"/>
    </cacheField>
    <cacheField name="Countermeasure" numFmtId="0">
      <sharedItems containsBlank="1"/>
    </cacheField>
    <cacheField name="Comments" numFmtId="17">
      <sharedItems containsBlank="1"/>
    </cacheField>
    <cacheField name="AMOUNTS VALUED _x000a_AT FINANCIAL_x000a_STATMENTS RATE" numFmtId="43">
      <sharedItems containsSemiMixedTypes="0" containsString="0" containsNumber="1" minValue="-3304.0028969497284" maxValue="-11.183776990151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
  <r>
    <n v="423445"/>
    <m/>
    <m/>
    <d v="2020-08-10T00:00:00"/>
    <m/>
    <m/>
    <s v="20022-B"/>
    <x v="0"/>
    <m/>
    <x v="0"/>
    <s v="ERS RMO                       "/>
    <s v="C"/>
    <s v="D"/>
    <s v="RDR"/>
    <x v="0"/>
    <m/>
    <s v="55277451AE        "/>
    <s v="DS RR BUMPER"/>
    <n v="-423.35"/>
    <n v="-1"/>
    <m/>
    <m/>
    <m/>
    <n v="423.35"/>
    <m/>
    <m/>
    <m/>
    <m/>
    <m/>
    <m/>
    <m/>
    <m/>
    <n v="-434.96746790786415"/>
  </r>
  <r>
    <n v="423436"/>
    <m/>
    <m/>
    <d v="2020-08-10T00:00:00"/>
    <m/>
    <m/>
    <s v="20022-B"/>
    <x v="0"/>
    <m/>
    <x v="0"/>
    <s v="ERS RMO                       "/>
    <s v="C"/>
    <s v="D"/>
    <s v="RDR"/>
    <x v="0"/>
    <m/>
    <s v="1DW69RXFAE        "/>
    <s v="DS RR BUMPER"/>
    <n v="-574.14"/>
    <n v="-1"/>
    <m/>
    <m/>
    <m/>
    <n v="574.14"/>
    <m/>
    <m/>
    <m/>
    <m/>
    <m/>
    <m/>
    <m/>
    <m/>
    <n v="-589.89541047507055"/>
  </r>
  <r>
    <n v="440819"/>
    <m/>
    <m/>
    <d v="2020-08-10T00:00:00"/>
    <m/>
    <m/>
    <s v="20022-B"/>
    <x v="0"/>
    <m/>
    <x v="0"/>
    <s v="ERS RMO                       "/>
    <s v="C"/>
    <s v="D"/>
    <s v="RDR"/>
    <x v="0"/>
    <m/>
    <s v="1DW691AUAE        "/>
    <s v="DS RR BUMPER"/>
    <n v="-290.36"/>
    <n v="-1"/>
    <m/>
    <m/>
    <m/>
    <n v="290.36"/>
    <m/>
    <m/>
    <m/>
    <m/>
    <m/>
    <m/>
    <m/>
    <m/>
    <n v="-298.32798861870191"/>
  </r>
  <r>
    <s v="SC2296676"/>
    <m/>
    <m/>
    <d v="2020-08-03T00:00:00"/>
    <s v="August"/>
    <n v="2020"/>
    <s v="GMNAL-B"/>
    <x v="1"/>
    <m/>
    <x v="1"/>
    <m/>
    <s v="C"/>
    <s v="D"/>
    <s v="CLC"/>
    <x v="1"/>
    <m/>
    <n v="23388705"/>
    <s v="GM RR BPR S/E CHR W/O RPA,SBZ"/>
    <n v="-142.74137931034485"/>
    <n v="-1"/>
    <m/>
    <m/>
    <m/>
    <n v="142.74137931034485"/>
    <m/>
    <m/>
    <m/>
    <m/>
    <s v="Desperdicio y Manejo de material"/>
    <m/>
    <m/>
    <m/>
    <n v="-146.62964729488584"/>
  </r>
  <r>
    <s v="NLD257237"/>
    <m/>
    <m/>
    <d v="2020-08-10T00:00:00"/>
    <s v="August"/>
    <n v="2020"/>
    <s v="GMLLCH-B"/>
    <x v="2"/>
    <m/>
    <x v="2"/>
    <m/>
    <s v="C"/>
    <s v="D"/>
    <s v="PF"/>
    <x v="2"/>
    <m/>
    <m/>
    <m/>
    <n v="-3235.93"/>
    <n v="-1"/>
    <m/>
    <m/>
    <m/>
    <n v="3235.93"/>
    <m/>
    <s v="Miguel Celedon"/>
    <m/>
    <m/>
    <s v="Premium freight shipments "/>
    <m/>
    <m/>
    <m/>
    <n v="-3304.0028969497284"/>
  </r>
  <r>
    <s v="S200015560325001"/>
    <m/>
    <m/>
    <d v="2020-08-10T00:00:00"/>
    <s v="July"/>
    <n v="2020"/>
    <s v="20024-B"/>
    <x v="3"/>
    <m/>
    <x v="3"/>
    <s v="NCT 20001556"/>
    <s v="C"/>
    <s v="A"/>
    <s v="DPC"/>
    <x v="3"/>
    <m/>
    <s v="68449341AA"/>
    <s v="SET HALOGEN FOG LAMP BEZEL W/O PA RH/LH "/>
    <n v="-334.29"/>
    <n v="-1"/>
    <m/>
    <m/>
    <m/>
    <n v="334.29"/>
    <m/>
    <s v="Juan Guadiana"/>
    <m/>
    <m/>
    <s v="Incomplete set of parts"/>
    <s v="packaging with not standarized metod to pack"/>
    <s v="Contention started and finished"/>
    <m/>
    <n v="-343.39936103550082"/>
  </r>
  <r>
    <s v="DMNPRC0526202013"/>
    <m/>
    <m/>
    <d v="2020-08-03T00:00:00"/>
    <m/>
    <m/>
    <s v="NISSERV"/>
    <x v="4"/>
    <m/>
    <x v="2"/>
    <m/>
    <s v="C"/>
    <s v="D"/>
    <s v="CLC"/>
    <x v="1"/>
    <m/>
    <m/>
    <m/>
    <n v="-425.03"/>
    <n v="-1"/>
    <m/>
    <m/>
    <m/>
    <n v="425.03"/>
    <m/>
    <m/>
    <m/>
    <m/>
    <s v="Etiquetas no cumplen vs AIAG"/>
    <m/>
    <m/>
    <m/>
    <n v="-433.9711771548034"/>
  </r>
  <r>
    <s v="SC2299756"/>
    <m/>
    <m/>
    <d v="2020-08-17T00:00:00"/>
    <s v="August"/>
    <n v="2020"/>
    <s v="GMNAL-B"/>
    <x v="1"/>
    <m/>
    <x v="1"/>
    <m/>
    <s v="C"/>
    <s v="D"/>
    <s v="CLC"/>
    <x v="1"/>
    <m/>
    <n v="84588547"/>
    <s v="CHEVY FRT BPR BLACK W: FOG, TW"/>
    <n v="-208.63793103448279"/>
    <n v="-1"/>
    <m/>
    <m/>
    <m/>
    <n v="208.63793103448279"/>
    <m/>
    <m/>
    <m/>
    <m/>
    <s v="Desperdicio y Manejo de material"/>
    <m/>
    <m/>
    <m/>
    <n v="-210.24574868858315"/>
  </r>
  <r>
    <s v="HP-0000000035681"/>
    <m/>
    <m/>
    <d v="2020-08-17T00:00:00"/>
    <m/>
    <m/>
    <s v="NISMXP-B"/>
    <x v="5"/>
    <m/>
    <x v="4"/>
    <m/>
    <s v="C"/>
    <s v="D"/>
    <s v="RDR"/>
    <x v="0"/>
    <m/>
    <m/>
    <m/>
    <n v="-453.370811987124"/>
    <n v="-1"/>
    <m/>
    <m/>
    <m/>
    <n v="453.370811987124"/>
    <m/>
    <m/>
    <m/>
    <m/>
    <m/>
    <m/>
    <m/>
    <s v="Nissan Toluca refaccioens"/>
    <n v="-456.86007381031357"/>
  </r>
  <r>
    <s v="HP-0000000035610"/>
    <m/>
    <m/>
    <d v="2020-08-17T00:00:00"/>
    <m/>
    <m/>
    <s v="NISMXP-B"/>
    <x v="5"/>
    <m/>
    <x v="5"/>
    <m/>
    <s v="C"/>
    <s v="D"/>
    <s v="RDR"/>
    <x v="0"/>
    <m/>
    <m/>
    <m/>
    <n v="-24.7692889738655"/>
    <n v="-1"/>
    <m/>
    <m/>
    <m/>
    <n v="24.7692889738655"/>
    <m/>
    <m/>
    <m/>
    <m/>
    <m/>
    <m/>
    <m/>
    <m/>
    <n v="-24.960093272552673"/>
  </r>
  <r>
    <n v="443163"/>
    <m/>
    <m/>
    <d v="2020-08-18T00:00:00"/>
    <m/>
    <m/>
    <s v="20024-B"/>
    <x v="3"/>
    <m/>
    <x v="6"/>
    <m/>
    <s v="C"/>
    <s v="D"/>
    <s v="RDR"/>
    <x v="0"/>
    <m/>
    <s v="68196533AA"/>
    <s v="Air dam"/>
    <n v="-303.24000000000024"/>
    <n v="-1"/>
    <m/>
    <m/>
    <m/>
    <n v="303.24000000000024"/>
    <m/>
    <s v="Daniel Ramos"/>
    <m/>
    <m/>
    <s v="RDR "/>
    <s v="Doesn´t apply"/>
    <s v="Doesn´t Apply"/>
    <s v="Evidence sent by e-mail, they received material complete, the charge doesn´t apply, evidence sent by e-mail to Gabriela Zamudio to request money back. "/>
    <n v="-305.51424389200929"/>
  </r>
  <r>
    <n v="5100032724"/>
    <m/>
    <m/>
    <d v="2020-08-25T00:00:00"/>
    <s v="August"/>
    <n v="2020"/>
    <s v="GMNAL-B"/>
    <x v="1"/>
    <m/>
    <x v="2"/>
    <m/>
    <s v="C"/>
    <s v="D"/>
    <s v="CMC"/>
    <x v="4"/>
    <m/>
    <s v="Supplier Credit Note"/>
    <s v="Supplier Credit Note"/>
    <n v="-550"/>
    <n v="-1"/>
    <m/>
    <m/>
    <m/>
    <n v="550"/>
    <m/>
    <m/>
    <m/>
    <m/>
    <s v="Supplier Credit Note"/>
    <m/>
    <m/>
    <m/>
    <n v="-552.10466298802942"/>
  </r>
  <r>
    <s v="SC2300314"/>
    <m/>
    <m/>
    <d v="2020-08-25T00:00:00"/>
    <s v="August"/>
    <n v="2020"/>
    <s v="GMNAL-B"/>
    <x v="1"/>
    <m/>
    <x v="1"/>
    <m/>
    <s v="C"/>
    <s v="D"/>
    <s v="CLC"/>
    <x v="1"/>
    <m/>
    <n v="84520854"/>
    <s v="GM RR BPR S/E SATIN ST. W/SG;"/>
    <n v="-143.93965517241384"/>
    <n v="-1"/>
    <m/>
    <m/>
    <m/>
    <n v="143.93965517241384"/>
    <m/>
    <m/>
    <m/>
    <m/>
    <s v="Desperdicio y Manejo de material"/>
    <m/>
    <m/>
    <m/>
    <n v="-144.49080943726716"/>
  </r>
  <r>
    <s v="96889 GMM"/>
    <m/>
    <m/>
    <d v="2020-08-25T00:00:00"/>
    <s v="August"/>
    <n v="2020"/>
    <s v="GMLLCH-B"/>
    <x v="2"/>
    <m/>
    <x v="1"/>
    <m/>
    <s v="C"/>
    <s v="D"/>
    <s v="OEW"/>
    <x v="5"/>
    <m/>
    <s v="Some part numbers"/>
    <s v="Some part descriptions"/>
    <n v="-1910.5"/>
    <n v="-1"/>
    <m/>
    <m/>
    <m/>
    <n v="1910.5"/>
    <m/>
    <m/>
    <m/>
    <m/>
    <s v="Warranty Bill Charge"/>
    <m/>
    <m/>
    <m/>
    <n v="-1913.2633834874323"/>
  </r>
  <r>
    <s v="S200019950325001"/>
    <m/>
    <m/>
    <d v="2020-08-28T00:00:00"/>
    <m/>
    <m/>
    <s v="20024-B"/>
    <x v="3"/>
    <m/>
    <x v="7"/>
    <s v="NCT 20001995"/>
    <s v="C"/>
    <s v="D"/>
    <s v="DPC"/>
    <x v="3"/>
    <m/>
    <s v=" 6QB391Z0AB "/>
    <s v="Bumper frt chrome"/>
    <n v="-1242.6600000000001"/>
    <n v="-1"/>
    <m/>
    <m/>
    <m/>
    <n v="1242.6600000000001"/>
    <m/>
    <s v="Jorge Matehuala"/>
    <m/>
    <m/>
    <s v="Wrong parts in package"/>
    <m/>
    <m/>
    <m/>
    <n v="-1255.6188164217442"/>
  </r>
  <r>
    <n v="284298554"/>
    <m/>
    <m/>
    <d v="2020-08-31T00:00:00"/>
    <s v="July"/>
    <n v="2020"/>
    <s v="20022-B"/>
    <x v="0"/>
    <m/>
    <x v="0"/>
    <s v="SAWRP 8662 DEBIT 274590"/>
    <s v="C"/>
    <s v="D"/>
    <s v="OEW"/>
    <x v="5"/>
    <m/>
    <s v="68377143AB"/>
    <s v="Center step pad"/>
    <n v="-20.551724137931036"/>
    <n v="-1"/>
    <m/>
    <m/>
    <m/>
    <n v="20.551724137931036"/>
    <m/>
    <s v="Matt Dhom"/>
    <m/>
    <m/>
    <s v="Under investigation"/>
    <m/>
    <m/>
    <m/>
    <n v="-20.525114968837574"/>
  </r>
  <r>
    <n v="284298555"/>
    <m/>
    <m/>
    <d v="2020-08-31T00:00:00"/>
    <s v="July"/>
    <n v="2020"/>
    <s v="20022-B"/>
    <x v="0"/>
    <m/>
    <x v="0"/>
    <s v="SAWRP 8662 DEBIT 274591"/>
    <s v="C"/>
    <s v="D"/>
    <s v="OEW"/>
    <x v="5"/>
    <m/>
    <s v="68384255AB"/>
    <s v="License plate"/>
    <n v="-11.198275862068964"/>
    <n v="-1"/>
    <m/>
    <m/>
    <m/>
    <n v="11.198275862068964"/>
    <m/>
    <s v="Matt Dhom"/>
    <m/>
    <m/>
    <s v="Under investigation"/>
    <m/>
    <m/>
    <m/>
    <n v="-11.18377699015101"/>
  </r>
  <r>
    <n v="284298556"/>
    <m/>
    <m/>
    <d v="2020-08-31T00:00:00"/>
    <s v="July"/>
    <n v="2020"/>
    <s v="20022-B"/>
    <x v="0"/>
    <m/>
    <x v="0"/>
    <s v="SAWRP 8662 DEBIT 274592"/>
    <s v="C"/>
    <s v="D"/>
    <s v="OEW"/>
    <x v="5"/>
    <m/>
    <m/>
    <m/>
    <n v="-792.67241379310349"/>
    <n v="-1"/>
    <m/>
    <m/>
    <m/>
    <n v="792.67241379310349"/>
    <m/>
    <m/>
    <m/>
    <m/>
    <m/>
    <m/>
    <m/>
    <m/>
    <n v="-791.64610796334523"/>
  </r>
  <r>
    <n v="284298964"/>
    <m/>
    <m/>
    <d v="2020-08-31T00:00:00"/>
    <s v="Agost"/>
    <n v="2020"/>
    <s v="20022-B"/>
    <x v="0"/>
    <m/>
    <x v="0"/>
    <s v="NCTs"/>
    <s v="C"/>
    <s v="D"/>
    <s v="DPC"/>
    <x v="3"/>
    <m/>
    <s v="1DW69RXFAE"/>
    <s v="L bracket out of spec"/>
    <n v="-146.93965517241378"/>
    <n v="-1"/>
    <m/>
    <m/>
    <m/>
    <n v="146.93965517241378"/>
    <m/>
    <s v="Supplier issue"/>
    <m/>
    <m/>
    <m/>
    <m/>
    <m/>
    <m/>
    <n v="-146.74975069145773"/>
  </r>
  <r>
    <n v="284298965"/>
    <m/>
    <m/>
    <d v="2020-08-31T00:00:00"/>
    <s v="Agost"/>
    <n v="2020"/>
    <s v="20022-B"/>
    <x v="0"/>
    <m/>
    <x v="0"/>
    <s v="NCTs"/>
    <s v="C"/>
    <s v="D"/>
    <s v="CLC"/>
    <x v="1"/>
    <m/>
    <s v="1DW69RXFAE"/>
    <s v="L bracket out of spec"/>
    <n v="-301.83620689655174"/>
    <n v="-1"/>
    <m/>
    <m/>
    <m/>
    <n v="301.83620689655174"/>
    <m/>
    <s v="Supplier issue"/>
    <m/>
    <m/>
    <m/>
    <m/>
    <m/>
    <m/>
    <n v="-301.44919524097998"/>
  </r>
  <r>
    <n v="443700"/>
    <m/>
    <m/>
    <d v="2020-08-31T00:00:00"/>
    <m/>
    <m/>
    <s v="30046-B"/>
    <x v="6"/>
    <m/>
    <x v="8"/>
    <s v="RDR100017"/>
    <s v="C"/>
    <s v="D"/>
    <s v="RDR"/>
    <x v="0"/>
    <m/>
    <s v="LJ8B   R280A54 AF"/>
    <s v="Quarter Inr"/>
    <n v="-148.82758620689654"/>
    <n v="-1"/>
    <m/>
    <m/>
    <m/>
    <n v="148.82758620689654"/>
    <m/>
    <s v="Carlos Trejo"/>
    <m/>
    <m/>
    <s v="Falta de 2 piezas en un Rack"/>
    <s v="Contenedor incompleto se embarca"/>
    <s v="Pasar todos los racks por Dock audit antes de envio"/>
    <m/>
    <n v="-148.63730363011879"/>
  </r>
  <r>
    <n v="443709"/>
    <m/>
    <m/>
    <d v="2020-08-31T00:00:00"/>
    <m/>
    <m/>
    <s v="30047-B"/>
    <x v="7"/>
    <m/>
    <x v="2"/>
    <m/>
    <s v="C"/>
    <s v="D"/>
    <m/>
    <x v="6"/>
    <m/>
    <m/>
    <m/>
    <n v="-16.329999999999998"/>
    <n v="-1"/>
    <m/>
    <m/>
    <m/>
    <n v="16.329999999999998"/>
    <m/>
    <m/>
    <m/>
    <m/>
    <m/>
    <m/>
    <m/>
    <m/>
    <n v="-16.308856872134914"/>
  </r>
  <r>
    <m/>
    <m/>
    <m/>
    <m/>
    <m/>
    <m/>
    <m/>
    <x v="8"/>
    <m/>
    <x v="2"/>
    <m/>
    <m/>
    <m/>
    <m/>
    <x v="7"/>
    <m/>
    <m/>
    <m/>
    <n v="-11701.314928547195"/>
    <m/>
    <m/>
    <m/>
    <m/>
    <m/>
    <m/>
    <m/>
    <m/>
    <m/>
    <m/>
    <m/>
    <m/>
    <m/>
    <n v="-11850.751887791508"/>
  </r>
  <r>
    <m/>
    <m/>
    <m/>
    <m/>
    <m/>
    <m/>
    <m/>
    <x v="8"/>
    <m/>
    <x v="2"/>
    <m/>
    <m/>
    <m/>
    <m/>
    <x v="7"/>
    <m/>
    <m/>
    <m/>
    <m/>
    <m/>
    <m/>
    <m/>
    <m/>
    <m/>
    <m/>
    <m/>
    <m/>
    <m/>
    <m/>
    <m/>
    <m/>
    <m/>
    <m/>
  </r>
  <r>
    <m/>
    <m/>
    <m/>
    <m/>
    <m/>
    <m/>
    <m/>
    <x v="8"/>
    <m/>
    <x v="2"/>
    <m/>
    <m/>
    <m/>
    <m/>
    <x v="7"/>
    <m/>
    <m/>
    <m/>
    <m/>
    <m/>
    <m/>
    <m/>
    <m/>
    <m/>
    <m/>
    <m/>
    <m/>
    <m/>
    <m/>
    <m/>
    <m/>
    <m/>
    <m/>
  </r>
  <r>
    <m/>
    <m/>
    <m/>
    <m/>
    <m/>
    <m/>
    <m/>
    <x v="8"/>
    <m/>
    <x v="2"/>
    <m/>
    <m/>
    <m/>
    <m/>
    <x v="7"/>
    <m/>
    <m/>
    <m/>
    <m/>
    <m/>
    <m/>
    <m/>
    <m/>
    <m/>
    <m/>
    <m/>
    <m/>
    <m/>
    <m/>
    <m/>
    <m/>
    <m/>
    <m/>
  </r>
  <r>
    <m/>
    <m/>
    <m/>
    <m/>
    <m/>
    <m/>
    <m/>
    <x v="8"/>
    <m/>
    <x v="2"/>
    <m/>
    <m/>
    <m/>
    <m/>
    <x v="7"/>
    <m/>
    <m/>
    <m/>
    <m/>
    <m/>
    <m/>
    <m/>
    <m/>
    <m/>
    <m/>
    <m/>
    <m/>
    <m/>
    <m/>
    <m/>
    <m/>
    <m/>
    <m/>
  </r>
  <r>
    <m/>
    <m/>
    <m/>
    <m/>
    <m/>
    <m/>
    <m/>
    <x v="8"/>
    <m/>
    <x v="2"/>
    <m/>
    <m/>
    <m/>
    <m/>
    <x v="7"/>
    <m/>
    <m/>
    <m/>
    <m/>
    <m/>
    <m/>
    <m/>
    <m/>
    <m/>
    <m/>
    <m/>
    <m/>
    <m/>
    <m/>
    <m/>
    <m/>
    <m/>
    <m/>
  </r>
  <r>
    <m/>
    <m/>
    <m/>
    <m/>
    <m/>
    <m/>
    <m/>
    <x v="8"/>
    <m/>
    <x v="2"/>
    <m/>
    <m/>
    <m/>
    <m/>
    <x v="7"/>
    <m/>
    <m/>
    <m/>
    <m/>
    <m/>
    <m/>
    <m/>
    <m/>
    <m/>
    <m/>
    <m/>
    <m/>
    <m/>
    <m/>
    <m/>
    <m/>
    <m/>
    <m/>
  </r>
</pivotCacheRecords>
</file>

<file path=xl/pivotCache/pivotCacheRecords2.xml><?xml version="1.0" encoding="utf-8"?>
<pivotCacheRecords xmlns="http://schemas.openxmlformats.org/spreadsheetml/2006/main" xmlns:r="http://schemas.openxmlformats.org/officeDocument/2006/relationships" count="1082">
  <r>
    <d v="2019-01-24T00:00:00"/>
    <x v="0"/>
    <n v="401677"/>
    <n v="1"/>
    <n v="11975"/>
    <x v="0"/>
    <s v="Nissan Civac Aguscalientes"/>
    <x v="0"/>
    <x v="0"/>
    <x v="0"/>
    <n v="2"/>
    <s v="HRS"/>
    <n v="69"/>
    <s v="DFTMRO"/>
    <n v="80"/>
    <s v="HRS"/>
    <n v="5520"/>
    <n v="883.2"/>
    <n v="6403.2"/>
    <n v="19.130299999999998"/>
    <n v="334.7150854926478"/>
    <m/>
    <s v="20-6252-00"/>
    <s v="PS"/>
    <s v="SERVICIO DE INSPECCION Y/O"/>
    <m/>
    <m/>
    <m/>
    <m/>
    <m/>
    <m/>
    <m/>
    <m/>
  </r>
  <r>
    <d v="2019-01-24T00:00:00"/>
    <x v="0"/>
    <n v="401714"/>
    <n v="1"/>
    <n v="12207"/>
    <x v="1"/>
    <m/>
    <x v="1"/>
    <x v="1"/>
    <x v="1"/>
    <n v="1"/>
    <s v="HRS"/>
    <n v="2550"/>
    <s v="DFTMRO"/>
    <n v="80"/>
    <s v="HRS"/>
    <n v="204000"/>
    <n v="32640"/>
    <n v="236640"/>
    <n v="19.130299999999998"/>
    <n v="12369.905333423942"/>
    <m/>
    <s v="20-6252-00"/>
    <s v="PS"/>
    <s v="Servicio de inspeccion"/>
    <m/>
    <m/>
    <m/>
    <m/>
    <m/>
    <m/>
    <m/>
    <m/>
  </r>
  <r>
    <d v="2019-01-24T00:00:00"/>
    <x v="0"/>
    <n v="401706"/>
    <n v="1"/>
    <n v="12207"/>
    <x v="1"/>
    <m/>
    <x v="1"/>
    <x v="2"/>
    <x v="2"/>
    <n v="1"/>
    <s v="HRS"/>
    <n v="46"/>
    <s v="DFTMRO"/>
    <n v="80"/>
    <s v="HRS"/>
    <n v="3680"/>
    <n v="588.80000000000007"/>
    <n v="4268.8"/>
    <n v="19.130299999999998"/>
    <n v="223.14339032843188"/>
    <m/>
    <s v="20-6252-00"/>
    <s v="PS"/>
    <s v="Servicio de isnpeccion H60A Y"/>
    <m/>
    <m/>
    <m/>
    <m/>
    <m/>
    <m/>
    <m/>
    <m/>
  </r>
  <r>
    <d v="2019-01-24T00:00:00"/>
    <x v="0"/>
    <n v="401705"/>
    <n v="1"/>
    <n v="12207"/>
    <x v="1"/>
    <m/>
    <x v="1"/>
    <x v="3"/>
    <x v="3"/>
    <n v="1"/>
    <s v="HRS"/>
    <n v="1164"/>
    <s v="DFTMRO"/>
    <n v="80"/>
    <s v="HRS"/>
    <n v="93120"/>
    <n v="14899.2"/>
    <n v="108019.2"/>
    <n v="19.130299999999998"/>
    <n v="5646.4979639629282"/>
    <m/>
    <s v="20-6252-00"/>
    <s v="PS"/>
    <s v="Servicio de isnpeccion"/>
    <m/>
    <m/>
    <m/>
    <m/>
    <m/>
    <m/>
    <m/>
    <m/>
  </r>
  <r>
    <d v="2019-01-17T00:00:00"/>
    <x v="0"/>
    <n v="400914"/>
    <n v="1"/>
    <n v="12207"/>
    <x v="1"/>
    <m/>
    <x v="1"/>
    <x v="4"/>
    <x v="2"/>
    <n v="1"/>
    <s v="HRS"/>
    <n v="24"/>
    <s v="DFTMRO"/>
    <n v="80"/>
    <s v="HRS"/>
    <n v="1920"/>
    <n v="307.2"/>
    <n v="2227.1999999999998"/>
    <n v="19.130299999999998"/>
    <n v="116.42263843222531"/>
    <m/>
    <s v="20-6252-00"/>
    <s v="PS"/>
    <s v="Servicio de isnpeccion H60A Y"/>
    <m/>
    <m/>
    <m/>
    <m/>
    <m/>
    <m/>
    <m/>
    <m/>
  </r>
  <r>
    <d v="2019-01-17T00:00:00"/>
    <x v="0"/>
    <n v="400913"/>
    <n v="1"/>
    <n v="12207"/>
    <x v="1"/>
    <m/>
    <x v="1"/>
    <x v="5"/>
    <x v="2"/>
    <n v="1"/>
    <s v="HRS"/>
    <n v="96"/>
    <s v="DFTMRO"/>
    <n v="80"/>
    <s v="HRS"/>
    <n v="7680"/>
    <n v="1228.8"/>
    <n v="8908.7999999999993"/>
    <n v="19.130299999999998"/>
    <n v="465.69055372890125"/>
    <m/>
    <s v="20-6252-00"/>
    <s v="PS"/>
    <s v="Servicio de isnpeccion H60A Y"/>
    <m/>
    <m/>
    <m/>
    <m/>
    <m/>
    <m/>
    <m/>
    <m/>
  </r>
  <r>
    <d v="2019-01-17T00:00:00"/>
    <x v="0"/>
    <n v="400891"/>
    <n v="1"/>
    <n v="12207"/>
    <x v="1"/>
    <m/>
    <x v="1"/>
    <x v="6"/>
    <x v="1"/>
    <n v="1"/>
    <s v="HRS"/>
    <n v="3529"/>
    <s v="DFTMRO"/>
    <n v="80"/>
    <s v="HRS"/>
    <n v="282320"/>
    <n v="45171.200000000004"/>
    <n v="327491.20000000001"/>
    <n v="19.130299999999998"/>
    <n v="17118.978792805134"/>
    <m/>
    <s v="20-6252-00"/>
    <s v="PS"/>
    <s v="Servicio de inspeccion"/>
    <m/>
    <m/>
    <m/>
    <m/>
    <m/>
    <m/>
    <m/>
    <m/>
  </r>
  <r>
    <d v="2019-01-17T00:00:00"/>
    <x v="0"/>
    <n v="400890"/>
    <n v="1"/>
    <n v="12207"/>
    <x v="1"/>
    <m/>
    <x v="1"/>
    <x v="7"/>
    <x v="3"/>
    <n v="1"/>
    <s v="HRS"/>
    <n v="1084"/>
    <s v="DFTMRO"/>
    <n v="80"/>
    <s v="HRS"/>
    <n v="86720"/>
    <n v="13875.2"/>
    <n v="100595.2"/>
    <n v="19.130299999999998"/>
    <n v="5258.4225025221767"/>
    <m/>
    <s v="20-6252-00"/>
    <s v="PS"/>
    <s v="Servicio de isnpeccion"/>
    <m/>
    <m/>
    <m/>
    <m/>
    <m/>
    <m/>
    <m/>
    <m/>
  </r>
  <r>
    <d v="2019-01-17T00:00:00"/>
    <x v="0"/>
    <n v="400889"/>
    <n v="1"/>
    <n v="12207"/>
    <x v="1"/>
    <m/>
    <x v="1"/>
    <x v="8"/>
    <x v="2"/>
    <n v="1"/>
    <s v="HRS"/>
    <n v="48"/>
    <s v="DFTMRO"/>
    <n v="80"/>
    <s v="HRS"/>
    <n v="3840"/>
    <n v="614.4"/>
    <n v="4454.3999999999996"/>
    <n v="19.130299999999998"/>
    <n v="232.84527686445062"/>
    <m/>
    <s v="20-6252-00"/>
    <s v="PS"/>
    <s v="Servicio de isnpeccion H60A Y"/>
    <m/>
    <m/>
    <m/>
    <m/>
    <m/>
    <m/>
    <m/>
    <m/>
  </r>
  <r>
    <d v="2019-01-09T00:00:00"/>
    <x v="0"/>
    <n v="399952"/>
    <n v="1"/>
    <n v="12207"/>
    <x v="1"/>
    <m/>
    <x v="1"/>
    <x v="9"/>
    <x v="3"/>
    <n v="1"/>
    <s v="HRS"/>
    <n v="528"/>
    <s v="DFTMRO"/>
    <n v="80"/>
    <s v="HRS"/>
    <n v="42240"/>
    <n v="6758.4000000000005"/>
    <n v="48998.400000000001"/>
    <n v="19.130299999999998"/>
    <n v="2561.2980455089573"/>
    <m/>
    <s v="20-6252-00"/>
    <s v="PS"/>
    <s v="Servicio de isnpeccion"/>
    <m/>
    <m/>
    <m/>
    <m/>
    <m/>
    <m/>
    <m/>
    <m/>
  </r>
  <r>
    <d v="2019-01-09T00:00:00"/>
    <x v="0"/>
    <n v="399941"/>
    <n v="1"/>
    <n v="12207"/>
    <x v="1"/>
    <m/>
    <x v="1"/>
    <x v="10"/>
    <x v="3"/>
    <n v="1"/>
    <s v="HRS"/>
    <n v="1552"/>
    <s v="DFTMRO"/>
    <n v="80"/>
    <s v="HRS"/>
    <n v="124160"/>
    <n v="19865.600000000002"/>
    <n v="144025.60000000001"/>
    <n v="19.130299999999998"/>
    <n v="7528.6639519505716"/>
    <m/>
    <s v="20-6252-00"/>
    <s v="PS"/>
    <s v="Servicio de isnpeccion"/>
    <m/>
    <m/>
    <m/>
    <m/>
    <m/>
    <m/>
    <m/>
    <m/>
  </r>
  <r>
    <d v="2019-01-09T00:00:00"/>
    <x v="0"/>
    <n v="399940"/>
    <n v="1"/>
    <n v="12207"/>
    <x v="1"/>
    <m/>
    <x v="1"/>
    <x v="11"/>
    <x v="3"/>
    <n v="1"/>
    <s v="HRS"/>
    <n v="348"/>
    <s v="DFTMRO"/>
    <n v="80"/>
    <s v="HRS"/>
    <n v="27840"/>
    <n v="4454.4000000000005"/>
    <n v="32294.400000000001"/>
    <n v="19.130299999999998"/>
    <n v="1688.1282572672674"/>
    <m/>
    <s v="20-6252-00"/>
    <s v="PS"/>
    <s v="Servicio de isnpeccion"/>
    <m/>
    <m/>
    <m/>
    <m/>
    <m/>
    <m/>
    <m/>
    <m/>
  </r>
  <r>
    <d v="2019-01-24T00:00:00"/>
    <x v="0"/>
    <n v="401583"/>
    <n v="1"/>
    <n v="22437"/>
    <x v="2"/>
    <s v="Flex-N-Gate SJI"/>
    <x v="2"/>
    <x v="12"/>
    <x v="4"/>
    <n v="1"/>
    <s v="HRS"/>
    <n v="69"/>
    <s v="DFTMRO"/>
    <n v="5"/>
    <s v="HRS"/>
    <n v="345"/>
    <n v="55.2"/>
    <n v="400.2"/>
    <n v="19.130299999999998"/>
    <n v="20.919692843290488"/>
    <m/>
    <s v="20-6252-00"/>
    <s v="US"/>
    <s v="Inspeccion de tornillo"/>
    <m/>
    <m/>
    <m/>
    <m/>
    <m/>
    <m/>
    <m/>
    <m/>
  </r>
  <r>
    <d v="2019-01-24T00:00:00"/>
    <x v="0"/>
    <n v="401582"/>
    <n v="1"/>
    <n v="22437"/>
    <x v="2"/>
    <s v="Flex-N-Gate SJI"/>
    <x v="2"/>
    <x v="13"/>
    <x v="5"/>
    <n v="1"/>
    <s v="HRS"/>
    <n v="140"/>
    <s v="DFTMRO"/>
    <n v="5"/>
    <s v="HRS"/>
    <n v="700"/>
    <n v="112"/>
    <n v="812"/>
    <n v="19.130299999999998"/>
    <n v="42.445753595082152"/>
    <m/>
    <s v="20-6252-00"/>
    <s v="US"/>
    <s v="Insp.y retrabajo de blanks"/>
    <m/>
    <m/>
    <m/>
    <m/>
    <m/>
    <m/>
    <m/>
    <m/>
  </r>
  <r>
    <d v="2019-01-24T00:00:00"/>
    <x v="0"/>
    <n v="401582"/>
    <n v="2"/>
    <n v="22437"/>
    <x v="2"/>
    <s v="Flex-N-Gate SJI"/>
    <x v="2"/>
    <x v="13"/>
    <x v="5"/>
    <n v="2"/>
    <s v="HRS"/>
    <n v="48"/>
    <s v="DFTMRO"/>
    <n v="5"/>
    <s v="HRS"/>
    <n v="240"/>
    <n v="38.4"/>
    <n v="278.39999999999998"/>
    <n v="19.130299999999998"/>
    <n v="14.552829804028164"/>
    <m/>
    <s v="20-6252-00"/>
    <s v="US"/>
    <s v="inspección tornillo"/>
    <m/>
    <m/>
    <m/>
    <m/>
    <m/>
    <m/>
    <m/>
    <m/>
  </r>
  <r>
    <d v="2019-01-24T00:00:00"/>
    <x v="0"/>
    <n v="401582"/>
    <n v="3"/>
    <n v="22437"/>
    <x v="2"/>
    <s v="Flex-N-Gate SJI"/>
    <x v="2"/>
    <x v="13"/>
    <x v="5"/>
    <n v="3"/>
    <s v="HRS"/>
    <n v="16"/>
    <s v="DFTMRO"/>
    <n v="5"/>
    <s v="HRS"/>
    <n v="80"/>
    <n v="12.8"/>
    <n v="92.8"/>
    <n v="19.130299999999998"/>
    <n v="4.8509432680093889"/>
    <m/>
    <s v="20-6252-00"/>
    <s v="US"/>
    <s v="Inpeccion de tow hook"/>
    <m/>
    <m/>
    <m/>
    <m/>
    <m/>
    <m/>
    <m/>
    <m/>
  </r>
  <r>
    <d v="2019-02-26T00:00:00"/>
    <x v="1"/>
    <n v="405613"/>
    <n v="1"/>
    <n v="10948"/>
    <x v="3"/>
    <s v="Nissan Carrocerias"/>
    <x v="3"/>
    <x v="14"/>
    <x v="6"/>
    <n v="1"/>
    <s v="HRS"/>
    <n v="519"/>
    <s v="DFTMRO"/>
    <n v="110"/>
    <s v="HRS"/>
    <n v="57090"/>
    <n v="9134.4"/>
    <n v="66224.399999999994"/>
    <n v="19.2987"/>
    <n v="3431.5472026613188"/>
    <m/>
    <s v="20-6252-00"/>
    <s v="PS"/>
    <s v="Servicios de inspeccion y"/>
    <m/>
    <m/>
    <m/>
    <m/>
    <m/>
    <m/>
    <m/>
    <m/>
  </r>
  <r>
    <d v="2019-02-26T00:00:00"/>
    <x v="1"/>
    <n v="405612"/>
    <n v="1"/>
    <n v="10948"/>
    <x v="3"/>
    <s v="Nissan Carrocerias"/>
    <x v="3"/>
    <x v="15"/>
    <x v="6"/>
    <n v="1"/>
    <s v="HRS"/>
    <n v="20"/>
    <s v="DFTMRO"/>
    <n v="110"/>
    <s v="HRS"/>
    <n v="2200"/>
    <n v="352"/>
    <n v="2552"/>
    <n v="19.2987"/>
    <n v="132.23688642240151"/>
    <m/>
    <s v="20-6252-00"/>
    <s v="PS"/>
    <s v="Servicios de inspeccion y"/>
    <m/>
    <m/>
    <m/>
    <m/>
    <m/>
    <m/>
    <m/>
    <m/>
  </r>
  <r>
    <d v="2019-02-26T00:00:00"/>
    <x v="1"/>
    <n v="405611"/>
    <n v="1"/>
    <n v="10948"/>
    <x v="3"/>
    <s v="Nissan Carrocerias"/>
    <x v="3"/>
    <x v="16"/>
    <x v="6"/>
    <n v="1"/>
    <s v="HRS"/>
    <n v="225"/>
    <s v="DFTMRO"/>
    <n v="110"/>
    <s v="HRS"/>
    <n v="24750"/>
    <n v="3960"/>
    <n v="28710"/>
    <n v="19.2987"/>
    <n v="1487.6649722520169"/>
    <m/>
    <s v="20-6252-00"/>
    <s v="PS"/>
    <s v="Servicios de inspeccion y"/>
    <m/>
    <m/>
    <m/>
    <m/>
    <m/>
    <m/>
    <m/>
    <m/>
  </r>
  <r>
    <d v="2019-02-22T00:00:00"/>
    <x v="1"/>
    <n v="405159"/>
    <n v="1"/>
    <n v="10948"/>
    <x v="3"/>
    <s v="Nissan Carrocerias"/>
    <x v="3"/>
    <x v="17"/>
    <x v="6"/>
    <n v="1"/>
    <s v="HRS"/>
    <n v="262"/>
    <s v="DFTMRO"/>
    <n v="110"/>
    <s v="HRS"/>
    <n v="28820"/>
    <n v="4611.2"/>
    <n v="33431.199999999997"/>
    <n v="19.2987"/>
    <n v="1732.3032121334595"/>
    <m/>
    <s v="20-6252-00"/>
    <s v="PS"/>
    <s v="Servicios de inspeccion y"/>
    <m/>
    <m/>
    <m/>
    <m/>
    <m/>
    <m/>
    <m/>
    <m/>
  </r>
  <r>
    <d v="2019-02-22T00:00:00"/>
    <x v="1"/>
    <n v="405158"/>
    <n v="1"/>
    <n v="10948"/>
    <x v="3"/>
    <s v="Nissan Carrocerias"/>
    <x v="3"/>
    <x v="18"/>
    <x v="6"/>
    <n v="1"/>
    <s v="HRS"/>
    <n v="253.5"/>
    <s v="DFTMRO"/>
    <n v="110"/>
    <s v="HRS"/>
    <n v="27885"/>
    <n v="4461.6000000000004"/>
    <n v="32346.6"/>
    <n v="19.2987"/>
    <n v="1676.1025354039391"/>
    <m/>
    <s v="20-6252-00"/>
    <s v="PS"/>
    <s v="Servicios de inspeccion y"/>
    <m/>
    <m/>
    <m/>
    <m/>
    <m/>
    <m/>
    <m/>
    <m/>
  </r>
  <r>
    <d v="2019-02-22T00:00:00"/>
    <x v="1"/>
    <n v="405157"/>
    <n v="1"/>
    <n v="10948"/>
    <x v="3"/>
    <s v="Nissan Carrocerias"/>
    <x v="3"/>
    <x v="19"/>
    <x v="6"/>
    <n v="1"/>
    <s v="HRS"/>
    <n v="134.5"/>
    <s v="DFTMRO"/>
    <n v="110"/>
    <s v="HRS"/>
    <n v="14795"/>
    <n v="2367.2000000000003"/>
    <n v="17162.2"/>
    <n v="19.2987"/>
    <n v="889.29306119065018"/>
    <m/>
    <s v="20-6252-00"/>
    <s v="PS"/>
    <s v="Servicios de inspeccion y"/>
    <m/>
    <m/>
    <m/>
    <m/>
    <m/>
    <m/>
    <m/>
    <m/>
  </r>
  <r>
    <d v="2019-02-26T00:00:00"/>
    <x v="1"/>
    <n v="405615"/>
    <n v="1"/>
    <n v="11975"/>
    <x v="0"/>
    <s v="Nissan Civac Aguscalientes"/>
    <x v="0"/>
    <x v="20"/>
    <x v="0"/>
    <n v="1"/>
    <s v="HRS"/>
    <n v="55"/>
    <s v="DFTMRO"/>
    <n v="80"/>
    <s v="HRS"/>
    <n v="4400"/>
    <n v="704"/>
    <n v="5104"/>
    <n v="19.2987"/>
    <n v="264.47377284480302"/>
    <m/>
    <s v="20-6252-00"/>
    <s v="PS"/>
    <s v="Servicios de inspeccion y"/>
    <m/>
    <m/>
    <m/>
    <m/>
    <m/>
    <m/>
    <m/>
    <m/>
  </r>
  <r>
    <d v="2019-02-26T00:00:00"/>
    <x v="1"/>
    <n v="405614"/>
    <n v="1"/>
    <n v="11975"/>
    <x v="0"/>
    <s v="Nissan Civac Aguscalientes"/>
    <x v="0"/>
    <x v="21"/>
    <x v="0"/>
    <n v="1"/>
    <s v="HRS"/>
    <n v="101.6"/>
    <s v="DFTMRO"/>
    <n v="80"/>
    <s v="HRS"/>
    <n v="8128"/>
    <n v="1300.48"/>
    <n v="9428.48"/>
    <n v="19.2987"/>
    <n v="488.55518765512699"/>
    <m/>
    <s v="20-6252-00"/>
    <s v="PS"/>
    <s v="Servicios de inspeccion y"/>
    <m/>
    <m/>
    <m/>
    <m/>
    <m/>
    <m/>
    <m/>
    <m/>
  </r>
  <r>
    <d v="2019-02-26T00:00:00"/>
    <x v="1"/>
    <n v="405616"/>
    <n v="1"/>
    <n v="12012"/>
    <x v="2"/>
    <s v="Flex-N-Gate SJI"/>
    <x v="2"/>
    <x v="22"/>
    <x v="7"/>
    <n v="2"/>
    <s v="HRS"/>
    <n v="300"/>
    <s v="DFTMRO"/>
    <n v="80"/>
    <s v="HRS"/>
    <n v="24000"/>
    <n v="3840"/>
    <n v="27840"/>
    <n v="19.2987"/>
    <n v="1442.5842155171074"/>
    <m/>
    <s v="20-6252-00"/>
    <s v="PS"/>
    <s v="Servicio de Safe Luanch"/>
    <m/>
    <m/>
    <m/>
    <m/>
    <m/>
    <m/>
    <m/>
    <m/>
  </r>
  <r>
    <d v="2019-02-26T00:00:00"/>
    <x v="1"/>
    <n v="405616"/>
    <n v="2"/>
    <n v="12012"/>
    <x v="2"/>
    <s v="Flex-N-Gate SJI"/>
    <x v="2"/>
    <x v="22"/>
    <x v="7"/>
    <n v="1"/>
    <s v="HRS"/>
    <n v="1600"/>
    <s v="DFTMRO"/>
    <n v="80"/>
    <s v="HRS"/>
    <n v="128000"/>
    <n v="20480"/>
    <n v="148480"/>
    <n v="19.2987"/>
    <n v="7693.7824827579061"/>
    <m/>
    <s v="20-6252-00"/>
    <s v="PS"/>
    <s v="DJ MCA Bumper/GM Bumper"/>
    <m/>
    <m/>
    <m/>
    <m/>
    <m/>
    <m/>
    <m/>
    <m/>
  </r>
  <r>
    <d v="2019-02-25T00:00:00"/>
    <x v="1"/>
    <n v="405524"/>
    <n v="1"/>
    <n v="12124"/>
    <x v="4"/>
    <m/>
    <x v="4"/>
    <x v="23"/>
    <x v="8"/>
    <n v="1"/>
    <s v="HRS"/>
    <n v="1239.5"/>
    <s v="DFTMRO"/>
    <n v="80"/>
    <s v="HRS"/>
    <n v="99160"/>
    <n v="15865.6"/>
    <n v="115025.60000000001"/>
    <n v="19.2987"/>
    <n v="5960.2771171115155"/>
    <m/>
    <s v="20-6252-00"/>
    <s v="PS"/>
    <s v="Servicios de inspeccion para"/>
    <m/>
    <m/>
    <m/>
    <m/>
    <m/>
    <m/>
    <m/>
    <m/>
  </r>
  <r>
    <d v="2019-02-25T00:00:00"/>
    <x v="1"/>
    <n v="405523"/>
    <n v="1"/>
    <n v="12124"/>
    <x v="4"/>
    <m/>
    <x v="4"/>
    <x v="23"/>
    <x v="9"/>
    <n v="1"/>
    <s v="HRS"/>
    <n v="2500"/>
    <s v="DFTMRO"/>
    <n v="80"/>
    <s v="HRS"/>
    <n v="200000"/>
    <n v="32000"/>
    <n v="232000"/>
    <n v="19.2987"/>
    <n v="12021.535129309228"/>
    <m/>
    <s v="20-6252-00"/>
    <s v="PS"/>
    <s v="Servicio de Sorteo/ SafeLunch"/>
    <m/>
    <m/>
    <m/>
    <m/>
    <m/>
    <m/>
    <m/>
    <m/>
  </r>
  <r>
    <d v="2019-02-18T00:00:00"/>
    <x v="1"/>
    <n v="404681"/>
    <n v="1"/>
    <n v="12124"/>
    <x v="4"/>
    <m/>
    <x v="4"/>
    <x v="24"/>
    <x v="9"/>
    <n v="1"/>
    <s v="HRS"/>
    <n v="2000"/>
    <s v="DFTMRO"/>
    <n v="80"/>
    <s v="HRS"/>
    <n v="160000"/>
    <n v="25600"/>
    <n v="185600"/>
    <n v="19.2987"/>
    <n v="9617.2281034473817"/>
    <m/>
    <s v="20-6252-00"/>
    <s v="PS"/>
    <s v="Servicio de Sorteo/ SafeLunch"/>
    <m/>
    <m/>
    <m/>
    <m/>
    <m/>
    <m/>
    <m/>
    <m/>
  </r>
  <r>
    <d v="2019-02-27T00:00:00"/>
    <x v="1"/>
    <n v="405912"/>
    <n v="1"/>
    <n v="12207"/>
    <x v="1"/>
    <s v="Flex-N-Gate SJI"/>
    <x v="1"/>
    <x v="25"/>
    <x v="10"/>
    <n v="1"/>
    <s v="HRS"/>
    <n v="1508"/>
    <s v="DFTMRO"/>
    <n v="80"/>
    <s v="HRS"/>
    <n v="120640"/>
    <n v="19302.400000000001"/>
    <n v="139942.39999999999"/>
    <n v="19.2987"/>
    <n v="7251.3899899993257"/>
    <m/>
    <s v="20-6252-00"/>
    <s v="PS"/>
    <s v="DJ RR &amp; FR MCA Bumper"/>
    <m/>
    <m/>
    <m/>
    <m/>
    <m/>
    <m/>
    <m/>
    <m/>
  </r>
  <r>
    <d v="2019-02-27T00:00:00"/>
    <x v="1"/>
    <n v="405911"/>
    <n v="1"/>
    <n v="12207"/>
    <x v="1"/>
    <s v="Flex-N-Gate SJI"/>
    <x v="1"/>
    <x v="26"/>
    <x v="10"/>
    <n v="2"/>
    <s v="HRS"/>
    <n v="1132"/>
    <s v="DFTMRO"/>
    <n v="80"/>
    <s v="HRS"/>
    <n v="90560"/>
    <n v="14489.6"/>
    <n v="105049.60000000001"/>
    <n v="19.2987"/>
    <n v="5443.3511065512184"/>
    <m/>
    <s v="20-6252-00"/>
    <s v="PS"/>
    <s v="Defensa RR T1XX/Bumper FR"/>
    <m/>
    <m/>
    <m/>
    <m/>
    <m/>
    <m/>
    <m/>
    <m/>
  </r>
  <r>
    <d v="2019-02-22T00:00:00"/>
    <x v="1"/>
    <n v="405172"/>
    <n v="1"/>
    <n v="12207"/>
    <x v="1"/>
    <s v="Flex-N-Gate SJI"/>
    <x v="1"/>
    <x v="27"/>
    <x v="3"/>
    <n v="1"/>
    <s v="HRS"/>
    <n v="1136"/>
    <s v="DFTMRO"/>
    <n v="80"/>
    <s v="HRS"/>
    <n v="90880"/>
    <n v="14540.800000000001"/>
    <n v="105420.8"/>
    <n v="19.2987"/>
    <n v="5462.5855627581132"/>
    <m/>
    <s v="20-6252-00"/>
    <s v="PS"/>
    <s v="Servicio de isnpeccion"/>
    <m/>
    <m/>
    <m/>
    <m/>
    <m/>
    <m/>
    <m/>
    <m/>
  </r>
  <r>
    <d v="2019-02-12T00:00:00"/>
    <x v="1"/>
    <n v="403987"/>
    <n v="1"/>
    <n v="12207"/>
    <x v="1"/>
    <s v="Flex-N-Gate SJI"/>
    <x v="1"/>
    <x v="28"/>
    <x v="1"/>
    <n v="1"/>
    <s v="HRS"/>
    <n v="473"/>
    <s v="DFTMRO"/>
    <n v="80"/>
    <s v="HRS"/>
    <n v="37840"/>
    <n v="6054.4000000000005"/>
    <n v="43894.400000000001"/>
    <n v="19.2987"/>
    <n v="2274.4744464653058"/>
    <m/>
    <s v="20-6252-00"/>
    <s v="PS"/>
    <s v="Servicio de inspeccion"/>
    <m/>
    <m/>
    <m/>
    <m/>
    <m/>
    <m/>
    <m/>
    <m/>
  </r>
  <r>
    <d v="2019-02-12T00:00:00"/>
    <x v="1"/>
    <n v="403986"/>
    <n v="1"/>
    <n v="12207"/>
    <x v="1"/>
    <s v="Flex-N-Gate SJI"/>
    <x v="1"/>
    <x v="29"/>
    <x v="3"/>
    <n v="1"/>
    <s v="HRS"/>
    <n v="1160"/>
    <s v="DFTMRO"/>
    <n v="80"/>
    <s v="HRS"/>
    <n v="92800"/>
    <n v="14848"/>
    <n v="107648"/>
    <n v="19.2987"/>
    <n v="5577.9922999994815"/>
    <m/>
    <s v="20-6252-00"/>
    <s v="PS"/>
    <s v="Servicio de isnpeccion"/>
    <m/>
    <m/>
    <m/>
    <m/>
    <m/>
    <m/>
    <m/>
    <m/>
  </r>
  <r>
    <d v="2019-02-12T00:00:00"/>
    <x v="1"/>
    <n v="403954"/>
    <n v="1"/>
    <n v="12207"/>
    <x v="1"/>
    <s v="Flex-N-Gate SJI"/>
    <x v="1"/>
    <x v="30"/>
    <x v="2"/>
    <n v="1"/>
    <s v="HRS"/>
    <n v="53"/>
    <s v="DFTMRO"/>
    <n v="80"/>
    <s v="HRS"/>
    <n v="4240"/>
    <n v="678.4"/>
    <n v="4918.3999999999996"/>
    <n v="19.2987"/>
    <n v="254.85654474135561"/>
    <m/>
    <s v="20-6252-00"/>
    <s v="PS"/>
    <s v="Servicio de isnpeccion H60A Y"/>
    <m/>
    <m/>
    <m/>
    <m/>
    <m/>
    <m/>
    <m/>
    <m/>
  </r>
  <r>
    <d v="2019-02-02T00:00:00"/>
    <x v="1"/>
    <n v="403052"/>
    <n v="1"/>
    <n v="12207"/>
    <x v="1"/>
    <s v="Flex-N-Gate SJI"/>
    <x v="1"/>
    <x v="31"/>
    <x v="1"/>
    <n v="1"/>
    <s v="HRS"/>
    <n v="2184"/>
    <s v="DFTMRO"/>
    <n v="80"/>
    <s v="HRS"/>
    <n v="174720"/>
    <n v="27955.200000000001"/>
    <n v="202675.20000000001"/>
    <n v="19.2987"/>
    <n v="10502.013088964542"/>
    <m/>
    <s v="20-6252-00"/>
    <s v="PS"/>
    <s v="Servicio de inspeccion"/>
    <m/>
    <m/>
    <m/>
    <m/>
    <m/>
    <m/>
    <m/>
    <m/>
  </r>
  <r>
    <d v="2019-02-02T00:00:00"/>
    <x v="1"/>
    <n v="403051"/>
    <n v="1"/>
    <n v="12207"/>
    <x v="1"/>
    <s v="Flex-N-Gate SJI"/>
    <x v="1"/>
    <x v="32"/>
    <x v="3"/>
    <n v="1"/>
    <s v="HRS"/>
    <n v="1200"/>
    <s v="DFTMRO"/>
    <n v="80"/>
    <s v="HRS"/>
    <n v="96000"/>
    <n v="15360"/>
    <n v="111360"/>
    <n v="19.2987"/>
    <n v="5770.3368620684296"/>
    <m/>
    <s v="20-6252-00"/>
    <s v="PS"/>
    <s v="Servicio de isnpeccion"/>
    <m/>
    <m/>
    <m/>
    <m/>
    <m/>
    <m/>
    <m/>
    <m/>
  </r>
  <r>
    <d v="2019-02-21T00:00:00"/>
    <x v="1"/>
    <n v="404979"/>
    <n v="1"/>
    <n v="22437"/>
    <x v="2"/>
    <s v="Flex-N-Gate SJI"/>
    <x v="2"/>
    <x v="33"/>
    <x v="11"/>
    <n v="1"/>
    <s v="HRS"/>
    <n v="93"/>
    <s v="DFTMRO"/>
    <n v="5"/>
    <s v="HRS"/>
    <n v="465"/>
    <n v="74.400000000000006"/>
    <n v="539.4"/>
    <n v="19.2987"/>
    <n v="539.4"/>
    <m/>
    <s v="20-6252-00"/>
    <s v="US"/>
    <s v="inspeccion tuerca 11514517"/>
    <m/>
    <m/>
    <m/>
    <m/>
    <m/>
    <m/>
    <m/>
    <m/>
  </r>
  <r>
    <d v="2019-02-26T00:00:00"/>
    <x v="1"/>
    <n v="405782"/>
    <n v="1"/>
    <n v="22567"/>
    <x v="5"/>
    <s v="Saltillo Chrysler"/>
    <x v="5"/>
    <x v="34"/>
    <x v="12"/>
    <n v="1"/>
    <s v="SER"/>
    <n v="0.60489000000000004"/>
    <s v="DFTMRO"/>
    <n v="2000"/>
    <s v="SER"/>
    <n v="1209.78"/>
    <n v="193.56479999999999"/>
    <n v="1403.3447999999999"/>
    <n v="19.2987"/>
    <n v="1403.3447999999999"/>
    <m/>
    <s v="20-6252-00"/>
    <s v="US"/>
    <s v="Servicio de inspeccion por"/>
    <m/>
    <m/>
    <m/>
    <m/>
    <m/>
    <m/>
    <m/>
    <m/>
  </r>
  <r>
    <d v="2019-02-26T00:00:00"/>
    <x v="1"/>
    <n v="405657"/>
    <n v="1"/>
    <n v="22567"/>
    <x v="5"/>
    <s v="Saltillo Chrysler"/>
    <x v="5"/>
    <x v="35"/>
    <x v="13"/>
    <n v="6"/>
    <s v="SER"/>
    <n v="1"/>
    <s v="DFTMRO"/>
    <n v="3158.06"/>
    <s v="SER"/>
    <n v="-3158.06"/>
    <n v="-505.28960000000001"/>
    <n v="-3663.3496"/>
    <n v="19.2987"/>
    <n v="-3663.3496"/>
    <m/>
    <s v="20-6252-00"/>
    <s v="US"/>
    <s v="INVOICE NUMBER S385989, CHASSI"/>
    <m/>
    <m/>
    <m/>
    <m/>
    <m/>
    <m/>
    <m/>
    <m/>
  </r>
  <r>
    <d v="2019-02-26T00:00:00"/>
    <x v="1"/>
    <n v="405656"/>
    <n v="1"/>
    <n v="22567"/>
    <x v="5"/>
    <s v="Saltillo Chrysler"/>
    <x v="5"/>
    <x v="36"/>
    <x v="13"/>
    <n v="1"/>
    <s v="SER"/>
    <n v="1"/>
    <s v="DFTMRO"/>
    <n v="6162.75"/>
    <s v="SER"/>
    <n v="-6162.75"/>
    <n v="-986.04000000000008"/>
    <n v="-7148.79"/>
    <n v="19.2987"/>
    <n v="-7148.79"/>
    <m/>
    <s v="20-6252-00"/>
    <s v="US"/>
    <s v="INVOICE NUMBER S367028, ELECTR"/>
    <m/>
    <m/>
    <m/>
    <m/>
    <m/>
    <m/>
    <m/>
    <m/>
  </r>
  <r>
    <d v="2019-02-26T00:00:00"/>
    <x v="1"/>
    <n v="405655"/>
    <n v="1"/>
    <n v="22567"/>
    <x v="5"/>
    <s v="Saltillo Chrysler"/>
    <x v="5"/>
    <x v="37"/>
    <x v="13"/>
    <n v="2"/>
    <s v="SER"/>
    <n v="1"/>
    <s v="DFTMRO"/>
    <n v="2835.25"/>
    <s v="SER"/>
    <n v="-2835.25"/>
    <n v="-453.64"/>
    <n v="-3288.89"/>
    <n v="19.2987"/>
    <n v="-3288.89"/>
    <m/>
    <s v="20-6252-00"/>
    <s v="US"/>
    <s v="INVOICE NUMBER S367728, BATTER"/>
    <m/>
    <m/>
    <m/>
    <m/>
    <m/>
    <m/>
    <m/>
    <m/>
  </r>
  <r>
    <d v="2019-02-26T00:00:00"/>
    <x v="1"/>
    <n v="405654"/>
    <n v="1"/>
    <n v="22567"/>
    <x v="5"/>
    <s v="Saltillo Chrysler"/>
    <x v="5"/>
    <x v="38"/>
    <x v="13"/>
    <n v="4"/>
    <s v="SER"/>
    <n v="1"/>
    <s v="DFTMRO"/>
    <n v="6745.94"/>
    <s v="SER"/>
    <n v="-6745.94"/>
    <n v="-1079.3504"/>
    <n v="-7825.2903999999999"/>
    <n v="19.2987"/>
    <n v="-7825.2903999999999"/>
    <m/>
    <s v="20-6252-00"/>
    <s v="US"/>
    <s v="INVOICE NUMBER S371193, ELECTR"/>
    <m/>
    <m/>
    <m/>
    <m/>
    <m/>
    <m/>
    <m/>
    <m/>
  </r>
  <r>
    <d v="2019-02-26T00:00:00"/>
    <x v="1"/>
    <n v="405653"/>
    <n v="1"/>
    <n v="22567"/>
    <x v="5"/>
    <s v="Saltillo Chrysler"/>
    <x v="5"/>
    <x v="39"/>
    <x v="13"/>
    <n v="5"/>
    <s v="SER"/>
    <n v="1"/>
    <s v="DFTMRO"/>
    <n v="4440"/>
    <s v="SER"/>
    <n v="-4440"/>
    <n v="-710.4"/>
    <n v="-5150.3999999999996"/>
    <n v="19.2987"/>
    <n v="-5150.3999999999996"/>
    <m/>
    <s v="20-6252-00"/>
    <s v="US"/>
    <s v="INVOICE NUMBER S372611, ELECTR"/>
    <m/>
    <m/>
    <m/>
    <m/>
    <m/>
    <m/>
    <m/>
    <m/>
  </r>
  <r>
    <d v="2019-02-26T00:00:00"/>
    <x v="1"/>
    <n v="405652"/>
    <n v="1"/>
    <n v="22567"/>
    <x v="5"/>
    <s v="Saltillo Chrysler"/>
    <x v="5"/>
    <x v="40"/>
    <x v="13"/>
    <n v="3"/>
    <s v="SER"/>
    <n v="1"/>
    <s v="DFTMRO"/>
    <n v="3295.13"/>
    <s v="SER"/>
    <n v="-3295.13"/>
    <n v="-527.22080000000005"/>
    <n v="-3822.3508000000002"/>
    <n v="19.2987"/>
    <n v="-3822.3508000000002"/>
    <m/>
    <s v="20-6252-00"/>
    <s v="US"/>
    <s v="INVOICE NUMBER S368590, ELECTR"/>
    <m/>
    <m/>
    <m/>
    <m/>
    <m/>
    <m/>
    <m/>
    <m/>
  </r>
  <r>
    <d v="2019-02-26T00:00:00"/>
    <x v="1"/>
    <n v="405622"/>
    <n v="1"/>
    <n v="22567"/>
    <x v="5"/>
    <s v="Saltillo Chrysler"/>
    <x v="5"/>
    <x v="35"/>
    <x v="13"/>
    <n v="6"/>
    <s v="SER"/>
    <n v="1"/>
    <s v="DFTMRO"/>
    <n v="3158.06"/>
    <s v="SER"/>
    <n v="3158.06"/>
    <n v="505.28960000000001"/>
    <n v="3663.3496"/>
    <n v="19.2987"/>
    <n v="3663.3496"/>
    <m/>
    <s v="20-6252-00"/>
    <s v="US"/>
    <s v="INVOICE NUMBER S385989, CHASSI"/>
    <m/>
    <m/>
    <m/>
    <m/>
    <m/>
    <m/>
    <m/>
    <m/>
  </r>
  <r>
    <d v="2019-02-26T00:00:00"/>
    <x v="1"/>
    <n v="405621"/>
    <n v="1"/>
    <n v="22567"/>
    <x v="5"/>
    <s v="Saltillo Chrysler"/>
    <x v="5"/>
    <x v="36"/>
    <x v="13"/>
    <n v="1"/>
    <s v="SER"/>
    <n v="1"/>
    <s v="DFTMRO"/>
    <n v="6162.75"/>
    <s v="SER"/>
    <n v="6162.75"/>
    <n v="986.04000000000008"/>
    <n v="7148.79"/>
    <n v="19.2987"/>
    <n v="7148.79"/>
    <m/>
    <s v="20-6252-00"/>
    <s v="US"/>
    <s v="INVOICE NUMBER S367028, ELECTR"/>
    <m/>
    <m/>
    <m/>
    <m/>
    <m/>
    <m/>
    <m/>
    <m/>
  </r>
  <r>
    <d v="2019-02-26T00:00:00"/>
    <x v="1"/>
    <n v="405620"/>
    <n v="1"/>
    <n v="22567"/>
    <x v="5"/>
    <s v="Saltillo Chrysler"/>
    <x v="5"/>
    <x v="37"/>
    <x v="13"/>
    <n v="2"/>
    <s v="SER"/>
    <n v="1"/>
    <s v="DFTMRO"/>
    <n v="2835.25"/>
    <s v="SER"/>
    <n v="2835.25"/>
    <n v="453.64"/>
    <n v="3288.89"/>
    <n v="19.2987"/>
    <n v="3288.89"/>
    <m/>
    <s v="20-6252-00"/>
    <s v="US"/>
    <s v="INVOICE NUMBER S367728, BATTER"/>
    <m/>
    <m/>
    <m/>
    <m/>
    <m/>
    <m/>
    <m/>
    <m/>
  </r>
  <r>
    <d v="2019-02-26T00:00:00"/>
    <x v="1"/>
    <n v="405619"/>
    <n v="1"/>
    <n v="22567"/>
    <x v="5"/>
    <s v="Saltillo Chrysler"/>
    <x v="5"/>
    <x v="38"/>
    <x v="13"/>
    <n v="4"/>
    <s v="SER"/>
    <n v="1"/>
    <s v="DFTMRO"/>
    <n v="6745.94"/>
    <s v="SER"/>
    <n v="6745.94"/>
    <n v="1079.3504"/>
    <n v="7825.2903999999999"/>
    <n v="19.2987"/>
    <n v="7825.2903999999999"/>
    <m/>
    <s v="20-6252-00"/>
    <s v="US"/>
    <s v="INVOICE NUMBER S371193, ELECTR"/>
    <m/>
    <m/>
    <m/>
    <m/>
    <m/>
    <m/>
    <m/>
    <m/>
  </r>
  <r>
    <d v="2019-02-26T00:00:00"/>
    <x v="1"/>
    <n v="405618"/>
    <n v="1"/>
    <n v="22567"/>
    <x v="5"/>
    <s v="Saltillo Chrysler"/>
    <x v="5"/>
    <x v="39"/>
    <x v="13"/>
    <n v="5"/>
    <s v="SER"/>
    <n v="1"/>
    <s v="DFTMRO"/>
    <n v="4440"/>
    <s v="SER"/>
    <n v="4440"/>
    <n v="710.4"/>
    <n v="5150.3999999999996"/>
    <n v="19.2987"/>
    <n v="5150.3999999999996"/>
    <m/>
    <s v="20-6252-00"/>
    <s v="US"/>
    <s v="INVOICE NUMBER S372611, ELECTR"/>
    <m/>
    <m/>
    <m/>
    <m/>
    <m/>
    <m/>
    <m/>
    <m/>
  </r>
  <r>
    <d v="2019-02-26T00:00:00"/>
    <x v="1"/>
    <n v="405617"/>
    <n v="1"/>
    <n v="22567"/>
    <x v="5"/>
    <s v="Saltillo Chrysler"/>
    <x v="5"/>
    <x v="40"/>
    <x v="13"/>
    <n v="3"/>
    <s v="SER"/>
    <n v="1"/>
    <s v="DFTMRO"/>
    <n v="3295.13"/>
    <s v="SER"/>
    <n v="3295.13"/>
    <n v="527.22080000000005"/>
    <n v="3822.3508000000002"/>
    <n v="19.2987"/>
    <n v="3822.3508000000002"/>
    <m/>
    <s v="20-6252-00"/>
    <s v="US"/>
    <s v="INVOICE NUMBER S368590, ELECTR"/>
    <m/>
    <m/>
    <m/>
    <m/>
    <m/>
    <m/>
    <m/>
    <m/>
  </r>
  <r>
    <d v="2019-03-06T00:00:00"/>
    <x v="2"/>
    <n v="406663"/>
    <n v="1"/>
    <n v="12012"/>
    <x v="2"/>
    <s v="Flex-N-Gate SJI"/>
    <x v="2"/>
    <x v="41"/>
    <x v="14"/>
    <n v="1"/>
    <s v="HRS"/>
    <n v="156"/>
    <s v="DFTMRO"/>
    <n v="80"/>
    <s v="HRS"/>
    <n v="12480"/>
    <n v="1996.8"/>
    <n v="14476.8"/>
    <n v="19.3599"/>
    <n v="747.77245750236307"/>
    <m/>
    <s v="20-6252-00"/>
    <s v="PS"/>
    <s v="Servicio de Safe Launch para"/>
    <m/>
    <m/>
    <m/>
    <m/>
    <m/>
    <m/>
    <m/>
    <m/>
  </r>
  <r>
    <d v="2019-03-02T00:00:00"/>
    <x v="2"/>
    <n v="406233"/>
    <n v="1"/>
    <n v="12124"/>
    <x v="4"/>
    <s v="Flex-N-Gate SJI"/>
    <x v="4"/>
    <x v="42"/>
    <x v="8"/>
    <n v="1"/>
    <s v="HRS"/>
    <n v="760.5"/>
    <s v="DFTMRO"/>
    <n v="80"/>
    <s v="HRS"/>
    <n v="60840"/>
    <n v="9734.4"/>
    <n v="70574.399999999994"/>
    <n v="19.3599"/>
    <n v="3645.3907303240198"/>
    <m/>
    <s v="20-6252-00"/>
    <s v="PS"/>
    <s v="Servicios de inspeccion para"/>
    <m/>
    <m/>
    <m/>
    <m/>
    <m/>
    <m/>
    <m/>
    <m/>
  </r>
  <r>
    <d v="2019-03-29T00:00:00"/>
    <x v="2"/>
    <n v="409753"/>
    <n v="1"/>
    <n v="12207"/>
    <x v="1"/>
    <s v="Flex-N-Gate SJI"/>
    <x v="1"/>
    <x v="43"/>
    <x v="3"/>
    <n v="1"/>
    <s v="HRS"/>
    <n v="180"/>
    <s v="DFTMRO"/>
    <n v="80"/>
    <s v="HRS"/>
    <n v="14400"/>
    <n v="2304"/>
    <n v="16704"/>
    <n v="19.3599"/>
    <n v="862.81437404118822"/>
    <m/>
    <s v="20-6252-00"/>
    <s v="PS"/>
    <s v="Servicio de isnpeccion"/>
    <m/>
    <m/>
    <m/>
    <m/>
    <m/>
    <m/>
    <m/>
    <m/>
  </r>
  <r>
    <d v="2019-03-23T00:00:00"/>
    <x v="2"/>
    <n v="408977"/>
    <n v="1"/>
    <n v="12207"/>
    <x v="1"/>
    <s v="Flex-N-Gate SJI"/>
    <x v="1"/>
    <x v="44"/>
    <x v="3"/>
    <n v="1"/>
    <s v="HRS"/>
    <n v="416"/>
    <s v="DFTMRO"/>
    <n v="80"/>
    <s v="HRS"/>
    <n v="33280"/>
    <n v="5324.8"/>
    <n v="38604.800000000003"/>
    <n v="19.3599"/>
    <n v="1994.0598866729686"/>
    <m/>
    <s v="20-6252-00"/>
    <s v="PS"/>
    <s v="Servicio de isnpeccion"/>
    <m/>
    <m/>
    <m/>
    <m/>
    <m/>
    <m/>
    <m/>
    <m/>
  </r>
  <r>
    <d v="2019-03-15T00:00:00"/>
    <x v="2"/>
    <n v="407911"/>
    <n v="1"/>
    <n v="12207"/>
    <x v="1"/>
    <s v="Flex-N-Gate SJI"/>
    <x v="1"/>
    <x v="45"/>
    <x v="15"/>
    <n v="1"/>
    <s v="HRS"/>
    <n v="800"/>
    <s v="DFTMRO"/>
    <n v="80"/>
    <s v="HRS"/>
    <n v="64000"/>
    <n v="10240"/>
    <n v="74240"/>
    <n v="19.3599"/>
    <n v="3834.7305512941698"/>
    <m/>
    <s v="20-6252-00"/>
    <s v="PS"/>
    <s v="Servicio de inspeccion por"/>
    <m/>
    <m/>
    <m/>
    <m/>
    <m/>
    <m/>
    <m/>
    <m/>
  </r>
  <r>
    <d v="2019-03-14T00:00:00"/>
    <x v="2"/>
    <n v="407733"/>
    <n v="1"/>
    <n v="12207"/>
    <x v="1"/>
    <s v="Flex-N-Gate SJI"/>
    <x v="1"/>
    <x v="46"/>
    <x v="16"/>
    <n v="1"/>
    <s v="HRS"/>
    <n v="2602.5"/>
    <s v="DFTMRO"/>
    <n v="80"/>
    <s v="HRS"/>
    <n v="208200"/>
    <n v="33312"/>
    <n v="241512"/>
    <n v="19.3599"/>
    <n v="12474.857824678847"/>
    <m/>
    <s v="20-6252-00"/>
    <s v="PS"/>
    <s v="Servicio de Safe Launch para"/>
    <m/>
    <m/>
    <m/>
    <m/>
    <m/>
    <m/>
    <m/>
    <m/>
  </r>
  <r>
    <d v="2019-03-14T00:00:00"/>
    <x v="2"/>
    <n v="407732"/>
    <n v="1"/>
    <n v="12207"/>
    <x v="1"/>
    <s v="Flex-N-Gate SJI"/>
    <x v="1"/>
    <x v="47"/>
    <x v="16"/>
    <n v="1"/>
    <s v="HRS"/>
    <n v="7397.5"/>
    <s v="DFTMRO"/>
    <n v="80"/>
    <s v="HRS"/>
    <n v="591800"/>
    <n v="94688"/>
    <n v="686488"/>
    <n v="19.3599"/>
    <n v="35459.274066498278"/>
    <m/>
    <s v="20-6252-00"/>
    <s v="PS"/>
    <s v="Servicio de Safe Launch para"/>
    <m/>
    <m/>
    <m/>
    <m/>
    <m/>
    <m/>
    <m/>
    <m/>
  </r>
  <r>
    <d v="2019-03-14T00:00:00"/>
    <x v="2"/>
    <n v="407731"/>
    <n v="1"/>
    <n v="12207"/>
    <x v="1"/>
    <s v="Flex-N-Gate SJI"/>
    <x v="1"/>
    <x v="48"/>
    <x v="15"/>
    <n v="2"/>
    <s v="HRS"/>
    <n v="120"/>
    <s v="DFTMRO"/>
    <n v="80"/>
    <s v="HRS"/>
    <n v="9600"/>
    <n v="1536"/>
    <n v="11136"/>
    <n v="19.3599"/>
    <n v="575.20958269412552"/>
    <m/>
    <s v="20-6252-00"/>
    <s v="PS"/>
    <s v="Servicio de inspeccion"/>
    <m/>
    <m/>
    <m/>
    <m/>
    <m/>
    <m/>
    <m/>
    <m/>
  </r>
  <r>
    <d v="2019-03-14T00:00:00"/>
    <x v="2"/>
    <n v="407730"/>
    <n v="1"/>
    <n v="12207"/>
    <x v="1"/>
    <s v="Flex-N-Gate SJI"/>
    <x v="1"/>
    <x v="49"/>
    <x v="15"/>
    <n v="2"/>
    <s v="HRS"/>
    <n v="1380"/>
    <s v="DFTMRO"/>
    <n v="80"/>
    <s v="HRS"/>
    <n v="110400"/>
    <n v="17664"/>
    <n v="128064"/>
    <n v="19.3599"/>
    <n v="6614.9102009824428"/>
    <m/>
    <s v="20-6252-00"/>
    <s v="PS"/>
    <s v="Servicio de inspeccion"/>
    <m/>
    <m/>
    <m/>
    <m/>
    <m/>
    <m/>
    <m/>
    <m/>
  </r>
  <r>
    <d v="2019-03-14T00:00:00"/>
    <x v="2"/>
    <n v="407728"/>
    <n v="1"/>
    <n v="12207"/>
    <x v="1"/>
    <s v="Flex-N-Gate SJI"/>
    <x v="1"/>
    <x v="50"/>
    <x v="3"/>
    <n v="1"/>
    <s v="HRS"/>
    <n v="537"/>
    <s v="DFTMRO"/>
    <n v="80"/>
    <s v="HRS"/>
    <n v="42960"/>
    <n v="6873.6"/>
    <n v="49833.599999999999"/>
    <n v="19.3599"/>
    <n v="2574.0628825562117"/>
    <m/>
    <s v="20-6252-00"/>
    <s v="PS"/>
    <s v="Servicio de isnpeccion"/>
    <m/>
    <m/>
    <m/>
    <m/>
    <m/>
    <m/>
    <m/>
    <m/>
  </r>
  <r>
    <d v="2019-03-14T00:00:00"/>
    <x v="2"/>
    <n v="407711"/>
    <n v="1"/>
    <n v="12207"/>
    <x v="1"/>
    <s v="Flex-N-Gate SJI"/>
    <x v="1"/>
    <x v="51"/>
    <x v="10"/>
    <n v="2"/>
    <s v="HRS"/>
    <n v="120"/>
    <s v="DFTMRO"/>
    <n v="80"/>
    <s v="HRS"/>
    <n v="9600"/>
    <n v="1536"/>
    <n v="11136"/>
    <n v="19.3599"/>
    <n v="575.20958269412552"/>
    <m/>
    <s v="20-6252-00"/>
    <s v="PS"/>
    <s v="Defensa RR T1XX/Bumper FR"/>
    <m/>
    <m/>
    <m/>
    <m/>
    <m/>
    <m/>
    <m/>
    <m/>
  </r>
  <r>
    <d v="2019-03-14T00:00:00"/>
    <x v="2"/>
    <n v="407710"/>
    <n v="1"/>
    <n v="12207"/>
    <x v="1"/>
    <s v="Flex-N-Gate SJI"/>
    <x v="1"/>
    <x v="52"/>
    <x v="10"/>
    <n v="2"/>
    <s v="HRS"/>
    <n v="856"/>
    <s v="DFTMRO"/>
    <n v="80"/>
    <s v="HRS"/>
    <n v="68480"/>
    <n v="10956.800000000001"/>
    <n v="79436.800000000003"/>
    <n v="19.3599"/>
    <n v="4103.1616898847624"/>
    <m/>
    <s v="20-6252-00"/>
    <s v="PS"/>
    <s v="Defensa RR T1XX/Bumper FR"/>
    <m/>
    <m/>
    <m/>
    <m/>
    <m/>
    <m/>
    <m/>
    <m/>
  </r>
  <r>
    <d v="2019-03-07T00:00:00"/>
    <x v="2"/>
    <n v="406977"/>
    <n v="1"/>
    <n v="12207"/>
    <x v="1"/>
    <s v="Flex-N-Gate SJI"/>
    <x v="1"/>
    <x v="53"/>
    <x v="3"/>
    <n v="1"/>
    <s v="HRS"/>
    <n v="811"/>
    <s v="DFTMRO"/>
    <n v="80"/>
    <s v="HRS"/>
    <n v="64880"/>
    <n v="10380.800000000001"/>
    <n v="75260.800000000003"/>
    <n v="19.3599"/>
    <n v="3887.4580963744652"/>
    <m/>
    <s v="20-6252-00"/>
    <s v="PS"/>
    <s v="Servicio de isnpeccion"/>
    <m/>
    <m/>
    <m/>
    <m/>
    <m/>
    <m/>
    <m/>
    <m/>
  </r>
  <r>
    <d v="2019-03-07T00:00:00"/>
    <x v="2"/>
    <n v="406976"/>
    <n v="1"/>
    <n v="12207"/>
    <x v="1"/>
    <s v="Flex-N-Gate SJI"/>
    <x v="1"/>
    <x v="54"/>
    <x v="10"/>
    <n v="2"/>
    <s v="HRS"/>
    <n v="1164"/>
    <s v="DFTMRO"/>
    <n v="80"/>
    <s v="HRS"/>
    <n v="93120"/>
    <n v="14899.2"/>
    <n v="108019.2"/>
    <n v="19.3599"/>
    <n v="5579.5329521330168"/>
    <m/>
    <s v="20-6252-00"/>
    <s v="PS"/>
    <s v="Defensa RR T1XX/Bumper FR"/>
    <m/>
    <m/>
    <m/>
    <m/>
    <m/>
    <m/>
    <m/>
    <m/>
  </r>
  <r>
    <d v="2019-03-07T00:00:00"/>
    <x v="2"/>
    <n v="406975"/>
    <n v="1"/>
    <n v="12207"/>
    <x v="1"/>
    <s v="Flex-N-Gate SJI"/>
    <x v="1"/>
    <x v="55"/>
    <x v="10"/>
    <n v="1"/>
    <s v="HRS"/>
    <n v="896"/>
    <s v="DFTMRO"/>
    <n v="80"/>
    <s v="HRS"/>
    <n v="71680"/>
    <n v="11468.800000000001"/>
    <n v="83148.800000000003"/>
    <n v="19.3599"/>
    <n v="4294.8982174494704"/>
    <m/>
    <s v="20-6252-00"/>
    <s v="PS"/>
    <s v="DJ RR &amp; FR MCA Bumper"/>
    <m/>
    <m/>
    <m/>
    <m/>
    <m/>
    <m/>
    <m/>
    <m/>
  </r>
  <r>
    <d v="2019-03-07T00:00:00"/>
    <x v="2"/>
    <n v="406975"/>
    <n v="2"/>
    <n v="12207"/>
    <x v="1"/>
    <s v="Flex-N-Gate SJI"/>
    <x v="1"/>
    <x v="55"/>
    <x v="10"/>
    <n v="2"/>
    <s v="HRS"/>
    <n v="16"/>
    <s v="DFTMRO"/>
    <n v="80"/>
    <s v="HRS"/>
    <n v="1280"/>
    <n v="204.8"/>
    <n v="1484.8"/>
    <n v="19.3599"/>
    <n v="76.694611025883404"/>
    <m/>
    <s v="20-6252-00"/>
    <s v="PS"/>
    <s v="Defensa RR T1XX/Bumper FR"/>
    <m/>
    <m/>
    <m/>
    <m/>
    <m/>
    <m/>
    <m/>
    <m/>
  </r>
  <r>
    <d v="2019-03-06T00:00:00"/>
    <x v="2"/>
    <n v="406735"/>
    <n v="1"/>
    <n v="12207"/>
    <x v="1"/>
    <s v="Flex-N-Gate SJI"/>
    <x v="1"/>
    <x v="56"/>
    <x v="10"/>
    <n v="4"/>
    <s v="HRS"/>
    <n v="1160"/>
    <s v="DFTMRO"/>
    <n v="80"/>
    <s v="HRS"/>
    <n v="92800"/>
    <n v="14848"/>
    <n v="107648"/>
    <n v="19.3599"/>
    <n v="5560.3592993765469"/>
    <m/>
    <s v="20-6252-00"/>
    <s v="PS"/>
    <s v="Strap Gasoline / Electrical"/>
    <m/>
    <m/>
    <m/>
    <m/>
    <m/>
    <m/>
    <m/>
    <m/>
  </r>
  <r>
    <d v="2019-03-06T00:00:00"/>
    <x v="2"/>
    <n v="406734"/>
    <n v="1"/>
    <n v="12207"/>
    <x v="1"/>
    <s v="Flex-N-Gate SJI"/>
    <x v="1"/>
    <x v="57"/>
    <x v="17"/>
    <n v="1"/>
    <s v="HRS"/>
    <n v="600"/>
    <s v="DFTMRO"/>
    <n v="80"/>
    <s v="HRS"/>
    <n v="48000"/>
    <n v="7680"/>
    <n v="55680"/>
    <n v="19.3599"/>
    <n v="2876.0479134706275"/>
    <m/>
    <s v="20-6252-00"/>
    <s v="PS"/>
    <s v="Servicio de Sorteo"/>
    <m/>
    <m/>
    <m/>
    <m/>
    <m/>
    <m/>
    <m/>
    <m/>
  </r>
  <r>
    <d v="2019-03-02T00:00:00"/>
    <x v="2"/>
    <n v="406246"/>
    <n v="1"/>
    <n v="12207"/>
    <x v="1"/>
    <s v="Flex-N-Gate SJI"/>
    <x v="1"/>
    <x v="58"/>
    <x v="10"/>
    <n v="3"/>
    <s v="HRS"/>
    <n v="1750"/>
    <s v="DFTMRO"/>
    <n v="80"/>
    <s v="HRS"/>
    <n v="140000"/>
    <n v="22400"/>
    <n v="162400"/>
    <n v="19.3599"/>
    <n v="8388.4730809559969"/>
    <m/>
    <s v="20-6252-00"/>
    <s v="PS"/>
    <s v="Chasis Ctrl Modul"/>
    <m/>
    <m/>
    <m/>
    <m/>
    <m/>
    <m/>
    <m/>
    <m/>
  </r>
  <r>
    <d v="2019-03-02T00:00:00"/>
    <x v="2"/>
    <n v="406244"/>
    <n v="1"/>
    <n v="12207"/>
    <x v="1"/>
    <s v="Flex-N-Gate SJI"/>
    <x v="1"/>
    <x v="59"/>
    <x v="3"/>
    <n v="1"/>
    <s v="HRS"/>
    <n v="1112"/>
    <s v="DFTMRO"/>
    <n v="80"/>
    <s v="HRS"/>
    <n v="88960"/>
    <n v="14233.6"/>
    <n v="103193.60000000001"/>
    <n v="19.3599"/>
    <n v="5330.2754662988964"/>
    <m/>
    <s v="20-6252-00"/>
    <s v="PS"/>
    <s v="Servicio de isnpeccion"/>
    <m/>
    <m/>
    <m/>
    <m/>
    <m/>
    <m/>
    <m/>
    <m/>
  </r>
  <r>
    <d v="2019-03-02T00:00:00"/>
    <x v="2"/>
    <n v="406242"/>
    <n v="1"/>
    <n v="12207"/>
    <x v="1"/>
    <s v="Flex-N-Gate SJI"/>
    <x v="1"/>
    <x v="60"/>
    <x v="3"/>
    <n v="1"/>
    <s v="HRS"/>
    <n v="1140"/>
    <s v="DFTMRO"/>
    <n v="80"/>
    <s v="HRS"/>
    <n v="91200"/>
    <n v="14592"/>
    <n v="105792"/>
    <n v="19.3599"/>
    <n v="5464.491035594192"/>
    <m/>
    <s v="20-6252-00"/>
    <s v="PS"/>
    <s v="Servicio de isnpeccion"/>
    <m/>
    <m/>
    <m/>
    <m/>
    <m/>
    <m/>
    <m/>
    <m/>
  </r>
  <r>
    <d v="2019-03-02T00:00:00"/>
    <x v="2"/>
    <n v="406241"/>
    <n v="1"/>
    <n v="12207"/>
    <x v="1"/>
    <s v="Flex-N-Gate SJI"/>
    <x v="1"/>
    <x v="61"/>
    <x v="10"/>
    <n v="2"/>
    <s v="HRS"/>
    <n v="960"/>
    <s v="DFTMRO"/>
    <n v="80"/>
    <s v="HRS"/>
    <n v="76800"/>
    <n v="12288"/>
    <n v="89088"/>
    <n v="19.3599"/>
    <n v="4601.6766615530041"/>
    <m/>
    <s v="20-6252-00"/>
    <s v="PS"/>
    <s v="Defensa RR T1XX/Bumper FR"/>
    <m/>
    <m/>
    <m/>
    <m/>
    <m/>
    <m/>
    <m/>
    <m/>
  </r>
  <r>
    <d v="2019-03-02T00:00:00"/>
    <x v="2"/>
    <n v="406240"/>
    <n v="1"/>
    <n v="12207"/>
    <x v="1"/>
    <s v="Flex-N-Gate SJI"/>
    <x v="1"/>
    <x v="62"/>
    <x v="10"/>
    <n v="1"/>
    <s v="HRS"/>
    <n v="1096"/>
    <s v="DFTMRO"/>
    <n v="80"/>
    <s v="HRS"/>
    <n v="87680"/>
    <n v="14028.800000000001"/>
    <n v="101708.8"/>
    <n v="19.3599"/>
    <n v="5253.5808552730132"/>
    <m/>
    <s v="20-6252-00"/>
    <s v="PS"/>
    <s v="DJ RR &amp; FR MCA Bumper"/>
    <m/>
    <m/>
    <m/>
    <m/>
    <m/>
    <m/>
    <m/>
    <m/>
  </r>
  <r>
    <d v="2019-03-28T00:00:00"/>
    <x v="2"/>
    <n v="409491"/>
    <n v="1"/>
    <n v="12376"/>
    <x v="6"/>
    <m/>
    <x v="6"/>
    <x v="63"/>
    <x v="18"/>
    <n v="1"/>
    <s v="HRS"/>
    <n v="2"/>
    <s v="DFTMRO"/>
    <n v="110"/>
    <s v="HRS"/>
    <n v="220"/>
    <n v="35.200000000000003"/>
    <n v="255.2"/>
    <n v="19.3599"/>
    <n v="13.181886270073708"/>
    <m/>
    <s v="20-6252-00"/>
    <s v="PS"/>
    <s v="Servicio de sorteo e planta Ni"/>
    <m/>
    <m/>
    <m/>
    <m/>
    <m/>
    <m/>
    <m/>
    <m/>
  </r>
  <r>
    <d v="2019-03-28T00:00:00"/>
    <x v="2"/>
    <n v="409490"/>
    <n v="1"/>
    <n v="12376"/>
    <x v="6"/>
    <m/>
    <x v="6"/>
    <x v="64"/>
    <x v="18"/>
    <n v="1"/>
    <s v="HRS"/>
    <n v="36"/>
    <s v="DFTMRO"/>
    <n v="110"/>
    <s v="HRS"/>
    <n v="3960"/>
    <n v="633.6"/>
    <n v="4593.6000000000004"/>
    <n v="19.3599"/>
    <n v="237.27395286132679"/>
    <m/>
    <s v="20-6252-00"/>
    <s v="PS"/>
    <s v="Servicio de sorteo e planta Ni"/>
    <m/>
    <m/>
    <m/>
    <m/>
    <m/>
    <m/>
    <m/>
    <m/>
  </r>
  <r>
    <d v="2019-03-28T00:00:00"/>
    <x v="2"/>
    <n v="409489"/>
    <n v="1"/>
    <n v="12376"/>
    <x v="6"/>
    <m/>
    <x v="6"/>
    <x v="65"/>
    <x v="18"/>
    <n v="1"/>
    <s v="HRS"/>
    <n v="7"/>
    <s v="DFTMRO"/>
    <n v="110"/>
    <s v="HRS"/>
    <n v="770"/>
    <n v="123.2"/>
    <n v="893.2"/>
    <n v="19.3599"/>
    <n v="46.136601945257986"/>
    <m/>
    <s v="20-6252-00"/>
    <s v="PS"/>
    <s v="Servicio de sorteo e planta Ni"/>
    <m/>
    <m/>
    <m/>
    <m/>
    <m/>
    <m/>
    <m/>
    <m/>
  </r>
  <r>
    <d v="2019-03-30T00:00:00"/>
    <x v="2"/>
    <n v="409738"/>
    <n v="1"/>
    <n v="23750"/>
    <x v="7"/>
    <s v="Flex-N-Gate SJI"/>
    <x v="7"/>
    <x v="66"/>
    <x v="19"/>
    <n v="1"/>
    <s v="HRS"/>
    <n v="384"/>
    <s v="DFTMRO"/>
    <n v="13.28"/>
    <s v="HRS"/>
    <n v="5099.5200000000004"/>
    <n v="98726.197248000011"/>
    <n v="98726.197248000011"/>
    <n v="19.3599"/>
    <n v="5099.5200000000004"/>
    <m/>
    <s v="20-6252-00"/>
    <s v="US"/>
    <s v="sorteo de defensas ensambladas"/>
    <m/>
    <m/>
    <m/>
    <m/>
    <m/>
    <m/>
    <m/>
    <m/>
  </r>
  <r>
    <d v="2019-03-30T00:00:00"/>
    <x v="2"/>
    <n v="409738"/>
    <n v="2"/>
    <n v="23750"/>
    <x v="7"/>
    <s v="Flex-N-Gate SJI"/>
    <x v="7"/>
    <x v="66"/>
    <x v="19"/>
    <n v="2"/>
    <s v="HRS"/>
    <n v="288"/>
    <s v="DFTMRO"/>
    <n v="15.5"/>
    <s v="HRS"/>
    <n v="4464"/>
    <n v="86422.593599999993"/>
    <n v="86422.593599999993"/>
    <n v="19.3599"/>
    <n v="4464"/>
    <m/>
    <s v="20-6252-00"/>
    <s v="US"/>
    <s v="Sorteo de defensas en DJ 2019"/>
    <m/>
    <m/>
    <m/>
    <m/>
    <m/>
    <m/>
    <m/>
    <m/>
  </r>
  <r>
    <d v="2019-03-30T00:00:00"/>
    <x v="2"/>
    <n v="409738"/>
    <n v="3"/>
    <n v="23750"/>
    <x v="7"/>
    <s v="Flex-N-Gate SJI"/>
    <x v="7"/>
    <x v="66"/>
    <x v="19"/>
    <n v="3"/>
    <s v="SER"/>
    <n v="1"/>
    <s v="DFTMRO"/>
    <n v="1805.85"/>
    <s v="SER"/>
    <n v="1805.85"/>
    <n v="34961.075414999999"/>
    <n v="34961.075414999999"/>
    <n v="19.3599"/>
    <n v="1805.85"/>
    <m/>
    <s v="20-6252-00"/>
    <s v="US"/>
    <s v="Travel Expenses"/>
    <m/>
    <m/>
    <m/>
    <m/>
    <m/>
    <m/>
    <m/>
    <m/>
  </r>
  <r>
    <d v="2019-03-30T00:00:00"/>
    <x v="2"/>
    <n v="409738"/>
    <n v="4"/>
    <n v="23750"/>
    <x v="7"/>
    <s v="Flex-N-Gate SJI"/>
    <x v="7"/>
    <x v="66"/>
    <x v="19"/>
    <n v="4"/>
    <s v="SER"/>
    <n v="1"/>
    <s v="DFTMRO"/>
    <n v="2700"/>
    <s v="SER"/>
    <n v="2700"/>
    <n v="52271.729999999996"/>
    <n v="52271.729999999996"/>
    <n v="19.3599"/>
    <n v="2700"/>
    <m/>
    <s v="20-6252-00"/>
    <s v="US"/>
    <s v="Perdien"/>
    <m/>
    <m/>
    <m/>
    <m/>
    <m/>
    <m/>
    <m/>
    <m/>
  </r>
  <r>
    <d v="2019-03-25T00:00:00"/>
    <x v="2"/>
    <n v="409044"/>
    <n v="1"/>
    <n v="23750"/>
    <x v="7"/>
    <s v="Flex-N-Gate SJI"/>
    <x v="7"/>
    <x v="67"/>
    <x v="20"/>
    <n v="1"/>
    <s v="SER"/>
    <n v="0.49998999999999999"/>
    <s v="DFTMRO"/>
    <n v="14000"/>
    <s v="SER"/>
    <n v="6999.86"/>
    <n v="135516.589614"/>
    <n v="135516.589614"/>
    <n v="19.3599"/>
    <n v="6999.86"/>
    <m/>
    <s v="20-6252-00"/>
    <s v="US"/>
    <s v="Servicio de inspeccion por"/>
    <m/>
    <m/>
    <m/>
    <m/>
    <m/>
    <m/>
    <m/>
    <m/>
  </r>
  <r>
    <d v="2019-03-25T00:00:00"/>
    <x v="2"/>
    <n v="409043"/>
    <n v="1"/>
    <n v="23750"/>
    <x v="7"/>
    <s v="Flex-N-Gate SJI"/>
    <x v="7"/>
    <x v="68"/>
    <x v="20"/>
    <n v="1"/>
    <s v="SER"/>
    <n v="0.49913999999999997"/>
    <s v="DFTMRO"/>
    <n v="14000"/>
    <s v="SER"/>
    <n v="6987.96"/>
    <n v="135286.20680399999"/>
    <n v="135286.20680399999"/>
    <n v="19.3599"/>
    <n v="6987.9599999999991"/>
    <m/>
    <s v="20-6252-00"/>
    <s v="US"/>
    <s v="Servicio de inspeccion por"/>
    <m/>
    <m/>
    <m/>
    <m/>
    <m/>
    <m/>
    <m/>
    <m/>
  </r>
  <r>
    <d v="2019-04-12T00:00:00"/>
    <x v="3"/>
    <n v="411202"/>
    <n v="1"/>
    <n v="11334"/>
    <x v="8"/>
    <m/>
    <x v="8"/>
    <x v="69"/>
    <x v="21"/>
    <n v="1"/>
    <s v="SER"/>
    <n v="1"/>
    <s v="DFTMRO"/>
    <n v="3900"/>
    <s v="SER"/>
    <n v="3900"/>
    <n v="624"/>
    <n v="4524"/>
    <n v="18.965299999999999"/>
    <n v="238.54091419592626"/>
    <m/>
    <s v="20-6252-00"/>
    <s v="PS"/>
    <s v="Fabricación de  perfilometro p ara medir deformaciones en las defensas  del proyecto de  FC A &amp;amp; GM"/>
    <m/>
    <m/>
    <m/>
    <m/>
    <m/>
    <m/>
    <m/>
    <m/>
  </r>
  <r>
    <d v="2019-05-03T00:00:00"/>
    <x v="3"/>
    <n v="413729"/>
    <n v="1"/>
    <n v="12207"/>
    <x v="1"/>
    <s v="Flex-N-Gate SJI"/>
    <x v="1"/>
    <x v="70"/>
    <x v="22"/>
    <n v="1"/>
    <s v="HR"/>
    <n v="1132"/>
    <s v="DFTMRO"/>
    <n v="80"/>
    <s v="HR"/>
    <n v="90560"/>
    <n v="14489.6"/>
    <n v="105049.60000000001"/>
    <n v="18.965299999999999"/>
    <n v="5539.0423563033546"/>
    <m/>
    <s v="20-6252-00"/>
    <s v="PS"/>
    <s v="SERVICIO DE CONTENCION INTERNA FNG SAN JOSE ITURBIDE"/>
    <m/>
    <m/>
    <m/>
    <m/>
    <m/>
    <m/>
    <m/>
    <m/>
  </r>
  <r>
    <d v="2019-05-03T00:00:00"/>
    <x v="3"/>
    <n v="413749"/>
    <n v="1"/>
    <n v="12207"/>
    <x v="1"/>
    <s v="Flex-N-Gate SJI"/>
    <x v="1"/>
    <x v="71"/>
    <x v="22"/>
    <n v="2"/>
    <s v="HR"/>
    <n v="272"/>
    <s v="DFTMRO"/>
    <n v="80"/>
    <s v="HR"/>
    <n v="21760"/>
    <n v="3481.6"/>
    <n v="25241.599999999999"/>
    <n v="18.965299999999999"/>
    <n v="1330.9359725393217"/>
    <m/>
    <s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5-03T00:00:00"/>
    <x v="3"/>
    <n v="413750"/>
    <n v="1"/>
    <n v="12207"/>
    <x v="1"/>
    <s v="Flex-N-Gate SJI"/>
    <x v="1"/>
    <x v="72"/>
    <x v="22"/>
    <n v="2"/>
    <s v="HR"/>
    <n v="1269"/>
    <s v="DFTMRO"/>
    <n v="80"/>
    <s v="HR"/>
    <n v="101520"/>
    <n v="16243.2"/>
    <n v="117763.2"/>
    <n v="18.965299999999999"/>
    <n v="6209.4034895308805"/>
    <m/>
    <s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4-25T00:00:00"/>
    <x v="3"/>
    <n v="412766"/>
    <n v="1"/>
    <n v="12207"/>
    <x v="1"/>
    <s v="Flex-N-Gate SJI"/>
    <x v="1"/>
    <x v="73"/>
    <x v="22"/>
    <n v="1"/>
    <s v="HR"/>
    <n v="864"/>
    <s v="DFTMRO"/>
    <n v="80"/>
    <s v="HR"/>
    <n v="69120"/>
    <n v="11059.2"/>
    <n v="80179.199999999997"/>
    <n v="18.965299999999999"/>
    <n v="4227.6789715954928"/>
    <m/>
    <s v="20-6252-00"/>
    <s v="PS"/>
    <s v="SERVICIO DE CONTENCION INTERNA FNG SAN JOSE ITURBIDE"/>
    <m/>
    <m/>
    <m/>
    <m/>
    <m/>
    <m/>
    <m/>
    <m/>
  </r>
  <r>
    <d v="2019-04-25T00:00:00"/>
    <x v="3"/>
    <n v="412767"/>
    <n v="1"/>
    <n v="12207"/>
    <x v="1"/>
    <s v="Flex-N-Gate SJI"/>
    <x v="1"/>
    <x v="74"/>
    <x v="22"/>
    <n v="1"/>
    <s v="HR"/>
    <n v="192"/>
    <s v="DFTMRO"/>
    <n v="80"/>
    <s v="HR"/>
    <n v="15360"/>
    <n v="2457.6"/>
    <n v="17817.599999999999"/>
    <n v="18.965299999999999"/>
    <n v="939.48421591010947"/>
    <m/>
    <s v="20-6252-00"/>
    <s v="PS"/>
    <s v="SERVICIO DE CONTENCION INTERNA FNG SAN JOSE ITURBIDE"/>
    <m/>
    <m/>
    <m/>
    <m/>
    <m/>
    <m/>
    <m/>
    <m/>
  </r>
  <r>
    <d v="2019-04-25T00:00:00"/>
    <x v="3"/>
    <n v="412782"/>
    <n v="1"/>
    <n v="12207"/>
    <x v="1"/>
    <s v="Flex-N-Gate SJI"/>
    <x v="1"/>
    <x v="75"/>
    <x v="22"/>
    <n v="1"/>
    <s v="HR"/>
    <n v="1192"/>
    <s v="DFTMRO"/>
    <n v="80"/>
    <s v="HR"/>
    <n v="95360"/>
    <n v="15257.6"/>
    <n v="110617.60000000001"/>
    <n v="18.965299999999999"/>
    <n v="5832.631173775264"/>
    <m/>
    <s v="20-6252-00"/>
    <s v="PS"/>
    <s v="SERVICIO DE CONTENCION INTERNA FNG SAN JOSE ITURBIDE"/>
    <m/>
    <m/>
    <m/>
    <m/>
    <m/>
    <m/>
    <m/>
    <m/>
  </r>
  <r>
    <d v="2019-04-25T00:00:00"/>
    <x v="3"/>
    <n v="412785"/>
    <n v="1"/>
    <n v="12207"/>
    <x v="1"/>
    <s v="Flex-N-Gate SJI"/>
    <x v="1"/>
    <x v="76"/>
    <x v="22"/>
    <n v="1"/>
    <s v="HR"/>
    <n v="14"/>
    <s v="DFTMRO"/>
    <n v="80"/>
    <s v="HR"/>
    <n v="1120"/>
    <n v="179.20000000000002"/>
    <n v="1299.2"/>
    <n v="18.965299999999999"/>
    <n v="68.504057410112154"/>
    <m/>
    <s v="20-6252-00"/>
    <s v="PS"/>
    <s v="SERVICIO DE CONTENCION INTERNA FNG SAN JOSE ITURBIDE"/>
    <m/>
    <m/>
    <m/>
    <m/>
    <m/>
    <m/>
    <m/>
    <m/>
  </r>
  <r>
    <d v="2019-04-25T00:00:00"/>
    <x v="3"/>
    <n v="412786"/>
    <n v="1"/>
    <n v="12207"/>
    <x v="1"/>
    <s v="Flex-N-Gate SJI"/>
    <x v="1"/>
    <x v="77"/>
    <x v="22"/>
    <n v="2"/>
    <s v="HR"/>
    <n v="1752"/>
    <s v="DFTMRO"/>
    <n v="80"/>
    <s v="HR"/>
    <n v="140160"/>
    <n v="22425.600000000002"/>
    <n v="162585.60000000001"/>
    <n v="18.965299999999999"/>
    <n v="8572.7934701797494"/>
    <m/>
    <s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4-23T00:00:00"/>
    <x v="3"/>
    <n v="412393"/>
    <n v="1"/>
    <n v="12207"/>
    <x v="1"/>
    <s v="Flex-N-Gate SJI"/>
    <x v="1"/>
    <x v="78"/>
    <x v="22"/>
    <n v="2"/>
    <s v="HR"/>
    <n v="480"/>
    <s v="DFTMRO"/>
    <n v="80"/>
    <s v="HR"/>
    <n v="38400"/>
    <n v="6144"/>
    <n v="44544"/>
    <n v="18.965299999999999"/>
    <n v="2348.7105397752739"/>
    <m/>
    <s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4-18T00:00:00"/>
    <x v="3"/>
    <n v="412064"/>
    <n v="1"/>
    <n v="12207"/>
    <x v="1"/>
    <s v="Flex-N-Gate SJI"/>
    <x v="1"/>
    <x v="79"/>
    <x v="22"/>
    <n v="1"/>
    <s v="HR"/>
    <n v="3741"/>
    <s v="DFTMRO"/>
    <n v="80"/>
    <s v="HR"/>
    <n v="299280"/>
    <n v="47884.800000000003"/>
    <n v="347164.8"/>
    <n v="18.965299999999999"/>
    <n v="18305.262769373541"/>
    <m/>
    <s v="20-6252-00"/>
    <s v="PS"/>
    <s v="SERVICIO DE CONTENCION INTERNA FNG SAN JOSE ITURBIDE"/>
    <m/>
    <m/>
    <m/>
    <m/>
    <m/>
    <m/>
    <m/>
    <m/>
  </r>
  <r>
    <d v="2019-04-18T00:00:00"/>
    <x v="3"/>
    <n v="412065"/>
    <n v="1"/>
    <n v="12207"/>
    <x v="1"/>
    <s v="Flex-N-Gate SJI"/>
    <x v="1"/>
    <x v="80"/>
    <x v="22"/>
    <n v="1"/>
    <s v="HR"/>
    <n v="1460"/>
    <s v="DFTMRO"/>
    <n v="80"/>
    <s v="HR"/>
    <n v="116800"/>
    <n v="18688"/>
    <n v="135488"/>
    <n v="18.965299999999999"/>
    <n v="7143.9945584831248"/>
    <m/>
    <s v="20-6252-00"/>
    <s v="PS"/>
    <s v="SERVICIO DE CONTENCION INTERNA FNG SAN JOSE ITURBIDE"/>
    <m/>
    <m/>
    <m/>
    <m/>
    <m/>
    <m/>
    <m/>
    <m/>
  </r>
  <r>
    <d v="2019-04-18T00:00:00"/>
    <x v="3"/>
    <n v="412066"/>
    <n v="1"/>
    <n v="12207"/>
    <x v="1"/>
    <s v="Flex-N-Gate SJI"/>
    <x v="1"/>
    <x v="81"/>
    <x v="22"/>
    <n v="2"/>
    <s v="HR"/>
    <n v="332"/>
    <s v="DFTMRO"/>
    <n v="80"/>
    <s v="HR"/>
    <n v="26560"/>
    <n v="4249.6000000000004"/>
    <n v="30809.599999999999"/>
    <n v="18.965299999999999"/>
    <n v="1624.5247900112311"/>
    <m/>
    <s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4-16T00:00:00"/>
    <x v="3"/>
    <n v="411734"/>
    <n v="1"/>
    <n v="12207"/>
    <x v="1"/>
    <s v="Flex-N-Gate SJI"/>
    <x v="1"/>
    <x v="82"/>
    <x v="22"/>
    <n v="1"/>
    <s v="HR"/>
    <n v="736"/>
    <s v="DFTMRO"/>
    <n v="80"/>
    <s v="HR"/>
    <n v="58880"/>
    <n v="9420.8000000000011"/>
    <n v="68300.800000000003"/>
    <n v="18.965299999999999"/>
    <n v="3601.3561609887533"/>
    <m/>
    <s v="20-6252-00"/>
    <s v="PS"/>
    <s v="SERVICIO DE CONTENCION INTERNA FNG SAN JOSE ITURBIDE"/>
    <m/>
    <m/>
    <m/>
    <m/>
    <m/>
    <m/>
    <m/>
    <m/>
  </r>
  <r>
    <d v="2019-04-16T00:00:00"/>
    <x v="3"/>
    <n v="411763"/>
    <n v="1"/>
    <n v="12207"/>
    <x v="1"/>
    <s v="Flex-N-Gate SJI"/>
    <x v="1"/>
    <x v="83"/>
    <x v="22"/>
    <n v="1"/>
    <s v="HR"/>
    <n v="1992"/>
    <s v="DFTMRO"/>
    <n v="80"/>
    <s v="HR"/>
    <n v="159360"/>
    <n v="25497.600000000002"/>
    <n v="184857.60000000001"/>
    <n v="18.965299999999999"/>
    <n v="9747.1487400673868"/>
    <m/>
    <s v="20-6252-00"/>
    <s v="PS"/>
    <s v="SERVICIO DE CONTENCION INTERNA FNG SAN JOSE ITURBIDE"/>
    <m/>
    <m/>
    <m/>
    <m/>
    <m/>
    <m/>
    <m/>
    <m/>
  </r>
  <r>
    <d v="2019-04-12T00:00:00"/>
    <x v="3"/>
    <n v="411218"/>
    <n v="1"/>
    <n v="12207"/>
    <x v="1"/>
    <s v="Flex-N-Gate SJI"/>
    <x v="1"/>
    <x v="84"/>
    <x v="3"/>
    <n v="1"/>
    <s v="HRS"/>
    <n v="152"/>
    <s v="DFTMRO"/>
    <n v="80"/>
    <s v="HRS"/>
    <n v="12160"/>
    <n v="1945.6000000000001"/>
    <n v="14105.6"/>
    <n v="18.965299999999999"/>
    <n v="743.75833759550346"/>
    <m/>
    <s v="20-6252-00"/>
    <s v="PS"/>
    <s v="Servicio de isnpeccion inspectores x turno / Lunes - Domingo / 3 turnos/Proyecto NISSAN CELDA 600,7 Y8 PED 1 Y 2, L02B"/>
    <m/>
    <m/>
    <m/>
    <m/>
    <m/>
    <m/>
    <m/>
    <m/>
  </r>
  <r>
    <d v="2019-04-12T00:00:00"/>
    <x v="3"/>
    <n v="411219"/>
    <n v="1"/>
    <n v="12207"/>
    <x v="1"/>
    <s v="Flex-N-Gate SJI"/>
    <x v="1"/>
    <x v="85"/>
    <x v="3"/>
    <n v="1"/>
    <s v="HRS"/>
    <n v="235"/>
    <s v="DFTMRO"/>
    <n v="80"/>
    <s v="HRS"/>
    <n v="18800"/>
    <n v="3008"/>
    <n v="21808"/>
    <n v="18.965299999999999"/>
    <n v="1149.8895350983112"/>
    <m/>
    <s v="20-6252-00"/>
    <s v="PS"/>
    <s v="Servicio de isnpeccion inspectores x turno / Lunes - Domingo / 3 turnos/Proyecto NISSAN CELDA 600,7 Y8 PED 1 Y 2, L02B"/>
    <m/>
    <m/>
    <m/>
    <m/>
    <m/>
    <m/>
    <m/>
    <m/>
  </r>
  <r>
    <d v="2019-04-12T00:00:00"/>
    <x v="3"/>
    <n v="411223"/>
    <n v="1"/>
    <n v="12207"/>
    <x v="1"/>
    <s v="Flex-N-Gate SJI"/>
    <x v="1"/>
    <x v="86"/>
    <x v="3"/>
    <n v="1"/>
    <s v="HRS"/>
    <n v="247"/>
    <s v="DFTMRO"/>
    <n v="80"/>
    <s v="HRS"/>
    <n v="19760"/>
    <n v="3161.6"/>
    <n v="22921.599999999999"/>
    <n v="18.965299999999999"/>
    <n v="1208.607298592693"/>
    <m/>
    <s v="20-6252-00"/>
    <s v="PS"/>
    <s v="Servicio de isnpeccion inspectores x turno / Lunes - Domingo / 3 turnos/Proyecto NISSAN CELDA 600,7 Y8 PED 1 Y 2, L02B"/>
    <m/>
    <m/>
    <m/>
    <m/>
    <m/>
    <m/>
    <m/>
    <m/>
  </r>
  <r>
    <d v="2019-04-12T00:00:00"/>
    <x v="3"/>
    <n v="411220"/>
    <n v="1"/>
    <n v="12207"/>
    <x v="1"/>
    <s v="Flex-N-Gate SJI"/>
    <x v="1"/>
    <x v="87"/>
    <x v="22"/>
    <n v="1"/>
    <s v="HR"/>
    <n v="3156"/>
    <s v="DFTMRO"/>
    <n v="80"/>
    <s v="HR"/>
    <n v="252480"/>
    <n v="40396.800000000003"/>
    <n v="292876.79999999999"/>
    <n v="18.965299999999999"/>
    <n v="15442.771799022425"/>
    <m/>
    <s v="20-6252-00"/>
    <s v="PS"/>
    <s v="SERVICIO DE CONTENCION INTERNA FNG SAN JOSE ITURBIDE"/>
    <m/>
    <m/>
    <m/>
    <m/>
    <m/>
    <m/>
    <m/>
    <m/>
  </r>
  <r>
    <d v="2019-04-12T00:00:00"/>
    <x v="3"/>
    <n v="411221"/>
    <n v="1"/>
    <n v="12207"/>
    <x v="1"/>
    <s v="Flex-N-Gate SJI"/>
    <x v="1"/>
    <x v="88"/>
    <x v="22"/>
    <n v="1"/>
    <s v="HR"/>
    <n v="1137"/>
    <s v="DFTMRO"/>
    <n v="80"/>
    <s v="HR"/>
    <n v="90960"/>
    <n v="14553.6"/>
    <n v="105513.60000000001"/>
    <n v="18.965299999999999"/>
    <n v="5563.5080910926799"/>
    <m/>
    <s v="20-6252-00"/>
    <s v="PS"/>
    <s v="SERVICIO DE CONTENCION INTERNA FNG SAN JOSE ITURBIDE"/>
    <m/>
    <m/>
    <m/>
    <m/>
    <m/>
    <m/>
    <m/>
    <m/>
  </r>
  <r>
    <d v="2019-04-12T00:00:00"/>
    <x v="3"/>
    <n v="411222"/>
    <n v="1"/>
    <n v="12207"/>
    <x v="1"/>
    <s v="Flex-N-Gate SJI"/>
    <x v="1"/>
    <x v="89"/>
    <x v="22"/>
    <n v="1"/>
    <s v="HR"/>
    <n v="77"/>
    <s v="DFTMRO"/>
    <n v="80"/>
    <s v="HR"/>
    <n v="6160"/>
    <n v="985.6"/>
    <n v="7145.6"/>
    <n v="18.965299999999999"/>
    <n v="376.77231575561689"/>
    <m/>
    <s v="20-6252-00"/>
    <s v="PS"/>
    <s v="SERVICIO DE CONTENCION INTERNA FNG SAN JOSE ITURBIDE"/>
    <m/>
    <m/>
    <m/>
    <m/>
    <m/>
    <m/>
    <m/>
    <m/>
  </r>
  <r>
    <d v="2019-04-12T00:00:00"/>
    <x v="3"/>
    <n v="411224"/>
    <n v="1"/>
    <n v="12207"/>
    <x v="1"/>
    <s v="Flex-N-Gate SJI"/>
    <x v="1"/>
    <x v="90"/>
    <x v="22"/>
    <n v="1"/>
    <s v="HR"/>
    <n v="5113"/>
    <s v="DFTMRO"/>
    <n v="80"/>
    <s v="HR"/>
    <n v="409040"/>
    <n v="65446.400000000001"/>
    <n v="474486.4"/>
    <n v="18.965299999999999"/>
    <n v="25018.660395564533"/>
    <m/>
    <s v="20-6252-00"/>
    <s v="PS"/>
    <s v="SERVICIO DE CONTENCION INTERNA FNG SAN JOSE ITURBIDE"/>
    <m/>
    <m/>
    <m/>
    <m/>
    <m/>
    <m/>
    <m/>
    <m/>
  </r>
  <r>
    <d v="2019-04-12T00:00:00"/>
    <x v="3"/>
    <n v="411225"/>
    <n v="1"/>
    <n v="12207"/>
    <x v="1"/>
    <s v="Flex-N-Gate SJI"/>
    <x v="1"/>
    <x v="91"/>
    <x v="22"/>
    <n v="1"/>
    <s v="HR"/>
    <n v="1146"/>
    <s v="DFTMRO"/>
    <n v="80"/>
    <s v="HR"/>
    <n v="91680"/>
    <n v="14668.800000000001"/>
    <n v="106348.8"/>
    <n v="18.965299999999999"/>
    <n v="5607.5464137134668"/>
    <m/>
    <s v="20-6252-00"/>
    <s v="PS"/>
    <s v="SERVICIO DE CONTENCION INTERNA FNG SAN JOSE ITURBIDE"/>
    <m/>
    <m/>
    <m/>
    <m/>
    <m/>
    <m/>
    <m/>
    <m/>
  </r>
  <r>
    <d v="2019-04-12T00:00:00"/>
    <x v="3"/>
    <n v="411226"/>
    <n v="1"/>
    <n v="12207"/>
    <x v="1"/>
    <s v="Flex-N-Gate SJI"/>
    <x v="1"/>
    <x v="92"/>
    <x v="22"/>
    <n v="1"/>
    <s v="HR"/>
    <n v="412"/>
    <s v="DFTMRO"/>
    <n v="80"/>
    <s v="HR"/>
    <n v="32960"/>
    <n v="5273.6"/>
    <n v="38233.599999999999"/>
    <n v="18.965299999999999"/>
    <n v="2015.9765466404433"/>
    <m/>
    <s v="20-6252-00"/>
    <s v="PS"/>
    <s v="SERVICIO DE CONTENCION INTERNA FNG SAN JOSE ITURBIDE"/>
    <m/>
    <m/>
    <m/>
    <m/>
    <m/>
    <m/>
    <m/>
    <m/>
  </r>
  <r>
    <d v="2019-04-12T00:00:00"/>
    <x v="3"/>
    <n v="411227"/>
    <n v="1"/>
    <n v="12207"/>
    <x v="1"/>
    <s v="Flex-N-Gate SJI"/>
    <x v="1"/>
    <x v="93"/>
    <x v="22"/>
    <n v="2"/>
    <s v="HR"/>
    <n v="1784"/>
    <s v="DFTMRO"/>
    <n v="80"/>
    <s v="HR"/>
    <n v="142720"/>
    <n v="22835.200000000001"/>
    <n v="165555.20000000001"/>
    <n v="18.965299999999999"/>
    <n v="8729.3741728314344"/>
    <m/>
    <s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4-12T00:00:00"/>
    <x v="3"/>
    <n v="411228"/>
    <n v="1"/>
    <n v="12207"/>
    <x v="1"/>
    <s v="Flex-N-Gate SJI"/>
    <x v="1"/>
    <x v="94"/>
    <x v="22"/>
    <n v="2"/>
    <s v="HR"/>
    <n v="564"/>
    <s v="DFTMRO"/>
    <n v="80"/>
    <s v="HR"/>
    <n v="45120"/>
    <n v="7219.2"/>
    <n v="52339.199999999997"/>
    <n v="18.965299999999999"/>
    <n v="2759.7348842359465"/>
    <m/>
    <s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4-12T00:00:00"/>
    <x v="3"/>
    <n v="411229"/>
    <n v="1"/>
    <n v="12207"/>
    <x v="1"/>
    <s v="Flex-N-Gate SJI"/>
    <x v="1"/>
    <x v="95"/>
    <x v="22"/>
    <n v="2"/>
    <s v="HR"/>
    <n v="1426"/>
    <s v="DFTMRO"/>
    <n v="80"/>
    <s v="HR"/>
    <n v="114080"/>
    <n v="18252.8"/>
    <n v="132332.79999999999"/>
    <n v="18.965299999999999"/>
    <n v="6977.6275619157086"/>
    <m/>
    <s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4-11T00:00:00"/>
    <x v="3"/>
    <n v="411064"/>
    <n v="1"/>
    <n v="12207"/>
    <x v="1"/>
    <s v="Flex-N-Gate SJI"/>
    <x v="1"/>
    <x v="96"/>
    <x v="10"/>
    <n v="2"/>
    <s v="HRS"/>
    <n v="252"/>
    <s v="DFTMRO"/>
    <n v="80"/>
    <s v="HRS"/>
    <n v="20160"/>
    <n v="3225.6"/>
    <n v="23385.599999999999"/>
    <n v="18.965299999999999"/>
    <n v="1233.0730333820188"/>
    <m/>
    <s v="20-6252-00"/>
    <s v="PS"/>
    <s v="Defensa RR T1XX/Bumper FR Chevy/Bumper FR GMC Se labora 2 turnos de 12 horas de lunes a domingo con 3 operadores por turno."/>
    <m/>
    <m/>
    <m/>
    <m/>
    <m/>
    <m/>
    <m/>
    <m/>
  </r>
  <r>
    <d v="2019-04-30T00:00:00"/>
    <x v="3"/>
    <n v="413236"/>
    <n v="1"/>
    <n v="12376"/>
    <x v="6"/>
    <s v="Aguascalientes A1 &amp; A2"/>
    <x v="6"/>
    <x v="97"/>
    <x v="23"/>
    <n v="1"/>
    <s v="HRS"/>
    <n v="64.5"/>
    <s v="DFTMRO"/>
    <n v="110"/>
    <s v="HRS"/>
    <n v="7095"/>
    <n v="1135.2"/>
    <n v="8230.2000000000007"/>
    <n v="18.965299999999999"/>
    <n v="433.96097082566587"/>
    <m/>
    <s v="20-6252-00"/>
    <s v="PS"/>
    <s v="Servicos de inspeccion y retrabajo por reclamos de cliente. 2 personas x turno/ 8 hrs Lunes a Sabado 288hrs por semana"/>
    <m/>
    <m/>
    <m/>
    <m/>
    <m/>
    <m/>
    <m/>
    <m/>
  </r>
  <r>
    <d v="2019-04-26T00:00:00"/>
    <x v="3"/>
    <n v="412902"/>
    <n v="1"/>
    <n v="12376"/>
    <x v="6"/>
    <s v="Aguascalientes A1 &amp; A2"/>
    <x v="6"/>
    <x v="98"/>
    <x v="23"/>
    <n v="1"/>
    <s v="HRS"/>
    <n v="41"/>
    <s v="DFTMRO"/>
    <n v="110"/>
    <s v="HRS"/>
    <n v="4510"/>
    <n v="721.6"/>
    <n v="5231.6000000000004"/>
    <n v="18.965299999999999"/>
    <n v="275.85115974964805"/>
    <m/>
    <s v="20-6252-00"/>
    <s v="PS"/>
    <s v="Servicos de inspeccion y retrabajo por reclamos de cliente. 2 personas x turno/ 8 hrs Lunes a Sabado 288hrs por semana"/>
    <m/>
    <m/>
    <m/>
    <m/>
    <m/>
    <m/>
    <m/>
    <m/>
  </r>
  <r>
    <d v="2019-04-23T00:00:00"/>
    <x v="3"/>
    <n v="412394"/>
    <n v="1"/>
    <n v="12376"/>
    <x v="6"/>
    <s v="Aguascalientes A1 &amp; A2"/>
    <x v="6"/>
    <x v="99"/>
    <x v="23"/>
    <n v="1"/>
    <s v="HRS"/>
    <n v="31"/>
    <s v="DFTMRO"/>
    <n v="110"/>
    <s v="HRS"/>
    <n v="3410"/>
    <n v="545.6"/>
    <n v="3955.6"/>
    <n v="18.965299999999999"/>
    <n v="208.57038907900218"/>
    <m/>
    <s v="20-6252-00"/>
    <s v="PS"/>
    <s v="Servicos de inspeccion y retrabajo por reclamos de cliente. 2 personas x turno/ 8 hrs Lunes a Sabado 288hrs por semana"/>
    <m/>
    <m/>
    <m/>
    <m/>
    <m/>
    <m/>
    <m/>
    <m/>
  </r>
  <r>
    <d v="2019-04-23T00:00:00"/>
    <x v="3"/>
    <n v="412395"/>
    <n v="1"/>
    <n v="12376"/>
    <x v="6"/>
    <s v="Aguascalientes A1 &amp; A2"/>
    <x v="6"/>
    <x v="100"/>
    <x v="23"/>
    <n v="1"/>
    <s v="HRS"/>
    <n v="43"/>
    <s v="DFTMRO"/>
    <n v="110"/>
    <s v="HRS"/>
    <n v="4730"/>
    <n v="756.80000000000007"/>
    <n v="5486.8"/>
    <n v="18.965299999999999"/>
    <n v="289.30731388377723"/>
    <m/>
    <s v="20-6252-00"/>
    <s v="PS"/>
    <s v="Servicos de inspeccion y retrabajo por reclamos de cliente. 2 personas x turno/ 8 hrs Lunes a Sabado 288hrs por semana"/>
    <m/>
    <m/>
    <m/>
    <m/>
    <m/>
    <m/>
    <m/>
    <m/>
  </r>
  <r>
    <d v="2019-04-23T00:00:00"/>
    <x v="3"/>
    <n v="412396"/>
    <n v="1"/>
    <n v="12376"/>
    <x v="6"/>
    <s v="Aguascalientes A1 &amp; A2"/>
    <x v="6"/>
    <x v="101"/>
    <x v="23"/>
    <n v="1"/>
    <s v="HRS"/>
    <n v="25"/>
    <s v="DFTMRO"/>
    <n v="110"/>
    <s v="HRS"/>
    <n v="2750"/>
    <n v="440"/>
    <n v="3190"/>
    <n v="18.965299999999999"/>
    <n v="168.20192667661468"/>
    <m/>
    <s v="20-6252-00"/>
    <s v="PS"/>
    <s v="Servicos de inspeccion y retrabajo por reclamos de cliente. 2 personas x turno/ 8 hrs Lunes a Sabado 288hrs por semana"/>
    <m/>
    <m/>
    <m/>
    <m/>
    <m/>
    <m/>
    <m/>
    <m/>
  </r>
  <r>
    <d v="2019-04-23T00:00:00"/>
    <x v="3"/>
    <n v="412397"/>
    <n v="1"/>
    <n v="12376"/>
    <x v="6"/>
    <s v="Aguascalientes A1 &amp; A2"/>
    <x v="6"/>
    <x v="102"/>
    <x v="23"/>
    <n v="1"/>
    <s v="HRS"/>
    <n v="29.5"/>
    <s v="DFTMRO"/>
    <n v="110"/>
    <s v="HRS"/>
    <n v="3245"/>
    <n v="519.20000000000005"/>
    <n v="3764.2"/>
    <n v="18.965299999999999"/>
    <n v="198.4782734784053"/>
    <m/>
    <s v="20-6252-00"/>
    <s v="PS"/>
    <s v="Servicos de inspeccion y retrabajo por reclamos de cliente. 2 personas x turno/ 8 hrs Lunes a Sabado 288hrs por semana"/>
    <m/>
    <m/>
    <m/>
    <m/>
    <m/>
    <m/>
    <m/>
    <m/>
  </r>
  <r>
    <d v="2019-04-23T00:00:00"/>
    <x v="3"/>
    <n v="412398"/>
    <n v="1"/>
    <n v="12376"/>
    <x v="6"/>
    <s v="Aguascalientes A1 &amp; A2"/>
    <x v="6"/>
    <x v="103"/>
    <x v="23"/>
    <n v="1"/>
    <s v="HRS"/>
    <n v="16"/>
    <s v="DFTMRO"/>
    <n v="110"/>
    <s v="HRS"/>
    <n v="1760"/>
    <n v="281.60000000000002"/>
    <n v="2041.6"/>
    <n v="18.965299999999999"/>
    <n v="107.64923307303339"/>
    <m/>
    <s v="20-6252-00"/>
    <s v="PS"/>
    <s v="Servicos de inspeccion y retrabajo por reclamos de cliente. 2 personas x turno/ 8 hrs Lunes a Sabado 288hrs por semana"/>
    <m/>
    <m/>
    <m/>
    <m/>
    <m/>
    <m/>
    <m/>
    <m/>
  </r>
  <r>
    <d v="2019-04-23T00:00:00"/>
    <x v="3"/>
    <n v="412399"/>
    <n v="1"/>
    <n v="12376"/>
    <x v="6"/>
    <s v="Aguascalientes A1 &amp; A2"/>
    <x v="6"/>
    <x v="104"/>
    <x v="23"/>
    <n v="1"/>
    <s v="HRS"/>
    <n v="105"/>
    <s v="DFTMRO"/>
    <n v="110"/>
    <s v="HRS"/>
    <n v="11550"/>
    <n v="1848"/>
    <n v="13398"/>
    <n v="18.965299999999999"/>
    <n v="706.44809204178159"/>
    <m/>
    <s v="20-6252-00"/>
    <s v="PS"/>
    <s v="Servicos de inspeccion y retrabajo por reclamos de cliente. 2 personas x turno/ 8 hrs Lunes a Sabado 288hrs por semana"/>
    <m/>
    <m/>
    <m/>
    <m/>
    <m/>
    <m/>
    <m/>
    <m/>
  </r>
  <r>
    <d v="2019-04-23T00:00:00"/>
    <x v="3"/>
    <n v="412400"/>
    <n v="1"/>
    <n v="12376"/>
    <x v="6"/>
    <s v="Aguascalientes A1 &amp; A2"/>
    <x v="6"/>
    <x v="105"/>
    <x v="23"/>
    <n v="1"/>
    <s v="HRS"/>
    <n v="96"/>
    <s v="DFTMRO"/>
    <n v="110"/>
    <s v="HRS"/>
    <n v="10560"/>
    <n v="1689.6000000000001"/>
    <n v="12249.6"/>
    <n v="18.965299999999999"/>
    <n v="645.89539843820035"/>
    <m/>
    <s v="20-6252-00"/>
    <s v="PS"/>
    <s v="Servicos de inspeccion y retrabajo por reclamos de cliente. 2 personas x turno/ 8 hrs Lunes a Sabado 288hrs por semana"/>
    <m/>
    <m/>
    <m/>
    <m/>
    <m/>
    <m/>
    <m/>
    <m/>
  </r>
  <r>
    <d v="2019-04-23T00:00:00"/>
    <x v="3"/>
    <n v="412401"/>
    <n v="1"/>
    <n v="12376"/>
    <x v="6"/>
    <s v="Aguascalientes A1 &amp; A2"/>
    <x v="6"/>
    <x v="106"/>
    <x v="23"/>
    <n v="1"/>
    <s v="HRS"/>
    <n v="26"/>
    <s v="DFTMRO"/>
    <n v="110"/>
    <s v="HRS"/>
    <n v="2860"/>
    <n v="457.6"/>
    <n v="3317.6"/>
    <n v="18.965299999999999"/>
    <n v="174.93000374367924"/>
    <m/>
    <s v="20-6252-00"/>
    <s v="PS"/>
    <s v="Servicos de inspeccion y retrabajo por reclamos de cliente. 2 personas x turno/ 8 hrs Lunes a Sabado 288hrs por semana"/>
    <m/>
    <m/>
    <m/>
    <m/>
    <m/>
    <m/>
    <m/>
    <m/>
  </r>
  <r>
    <d v="2019-04-23T00:00:00"/>
    <x v="3"/>
    <n v="412402"/>
    <n v="1"/>
    <n v="12376"/>
    <x v="6"/>
    <s v="Aguascalientes A1 &amp; A2"/>
    <x v="6"/>
    <x v="107"/>
    <x v="23"/>
    <n v="1"/>
    <s v="HRS"/>
    <n v="33.5"/>
    <s v="DFTMRO"/>
    <n v="110"/>
    <s v="HRS"/>
    <n v="3685"/>
    <n v="589.6"/>
    <n v="4274.6000000000004"/>
    <n v="18.965299999999999"/>
    <n v="225.39058174666368"/>
    <m/>
    <s v="20-6252-00"/>
    <s v="PS"/>
    <s v="Servicos de inspeccion y retrabajo por reclamos de cliente. 2 personas x turno/ 8 hrs Lunes a Sabado 288hrs por semana"/>
    <m/>
    <m/>
    <m/>
    <m/>
    <m/>
    <m/>
    <m/>
    <m/>
  </r>
  <r>
    <d v="2019-04-23T00:00:00"/>
    <x v="3"/>
    <n v="412403"/>
    <n v="1"/>
    <n v="12376"/>
    <x v="6"/>
    <s v="Aguascalientes A1 &amp; A2"/>
    <x v="6"/>
    <x v="108"/>
    <x v="23"/>
    <n v="1"/>
    <s v="HRS"/>
    <n v="5.5"/>
    <s v="DFTMRO"/>
    <n v="110"/>
    <s v="HRS"/>
    <n v="605"/>
    <n v="96.8"/>
    <n v="701.8"/>
    <n v="18.965299999999999"/>
    <n v="37.004423868855227"/>
    <m/>
    <s v="20-6252-00"/>
    <s v="PS"/>
    <s v="Servicos de inspeccion y retrabajo por reclamos de cliente. 2 personas x turno/ 8 hrs Lunes a Sabado 288hrs por semana"/>
    <m/>
    <m/>
    <m/>
    <m/>
    <m/>
    <m/>
    <m/>
    <m/>
  </r>
  <r>
    <d v="2019-04-23T00:00:00"/>
    <x v="3"/>
    <n v="412404"/>
    <n v="1"/>
    <n v="12376"/>
    <x v="6"/>
    <s v="Aguascalientes A1 &amp; A2"/>
    <x v="6"/>
    <x v="109"/>
    <x v="23"/>
    <n v="1"/>
    <s v="HRS"/>
    <n v="17.5"/>
    <s v="DFTMRO"/>
    <n v="110"/>
    <s v="HRS"/>
    <n v="1925"/>
    <n v="308"/>
    <n v="2233"/>
    <n v="18.965299999999999"/>
    <n v="117.74134867363027"/>
    <m/>
    <s v="20-6252-00"/>
    <s v="PS"/>
    <s v="Servicos de inspeccion y retrabajo por reclamos de cliente. 2 personas x turno/ 8 hrs Lunes a Sabado 288hrs por semana"/>
    <m/>
    <m/>
    <m/>
    <m/>
    <m/>
    <m/>
    <m/>
    <m/>
  </r>
  <r>
    <d v="2019-04-22T00:00:00"/>
    <x v="3"/>
    <n v="412256"/>
    <n v="1"/>
    <n v="12376"/>
    <x v="6"/>
    <s v="Aguascalientes A1 &amp; A2"/>
    <x v="6"/>
    <x v="110"/>
    <x v="23"/>
    <n v="1"/>
    <s v="HRS"/>
    <n v="9.5"/>
    <s v="DFTMRO"/>
    <n v="110"/>
    <s v="HRS"/>
    <n v="1045"/>
    <n v="167.20000000000002"/>
    <n v="1212.2"/>
    <n v="18.965299999999999"/>
    <n v="63.916732137113577"/>
    <m/>
    <s v="20-6252-00"/>
    <s v="PS"/>
    <s v="Servicos de inspeccion y retrabajo por reclamos de cliente. 2 personas x turno/ 8 hrs Lunes a Sabado 288hrs por semana"/>
    <m/>
    <m/>
    <m/>
    <m/>
    <m/>
    <m/>
    <m/>
    <m/>
  </r>
  <r>
    <d v="2019-04-22T00:00:00"/>
    <x v="3"/>
    <n v="412257"/>
    <n v="1"/>
    <n v="12376"/>
    <x v="6"/>
    <s v="Aguascalientes A1 &amp; A2"/>
    <x v="6"/>
    <x v="111"/>
    <x v="23"/>
    <n v="1"/>
    <s v="HRS"/>
    <n v="24"/>
    <s v="DFTMRO"/>
    <n v="110"/>
    <s v="HRS"/>
    <n v="2640"/>
    <n v="422.40000000000003"/>
    <n v="3062.4"/>
    <n v="18.965299999999999"/>
    <n v="161.47384960955009"/>
    <m/>
    <s v="20-6252-00"/>
    <s v="PS"/>
    <s v="Servicos de inspeccion y retrabajo por reclamos de cliente. 2 personas x turno/ 8 hrs Lunes a Sabado 288hrs por semana"/>
    <m/>
    <m/>
    <m/>
    <m/>
    <m/>
    <m/>
    <m/>
    <m/>
  </r>
  <r>
    <d v="2019-05-02T00:00:00"/>
    <x v="3"/>
    <n v="413491"/>
    <n v="1"/>
    <n v="12381"/>
    <x v="9"/>
    <s v="FCA Saltillo"/>
    <x v="9"/>
    <x v="112"/>
    <x v="24"/>
    <n v="1"/>
    <s v="SER"/>
    <n v="1"/>
    <s v="DFTMRO"/>
    <n v="5707.2"/>
    <s v="SER"/>
    <n v="5707.2"/>
    <n v="913.15200000000004"/>
    <n v="6620.3519999999999"/>
    <n v="18.965299999999999"/>
    <n v="349.07710397410005"/>
    <m/>
    <s v="20-6252-00"/>
    <s v="PS"/>
    <s v="REMISION 020441-01, CERTIFICAC ION DE MATERIAL EN METALSA SAL TILLO POR DEFECTO: MATERIAL ME ZCLADO, DEL 08/01/2019 AL 15/0 1/2019"/>
    <m/>
    <m/>
    <m/>
    <m/>
    <m/>
    <m/>
    <m/>
    <m/>
  </r>
  <r>
    <d v="2019-04-06T00:00:00"/>
    <x v="3"/>
    <n v="410755"/>
    <n v="1"/>
    <n v="12381"/>
    <x v="9"/>
    <s v="FCA Saltillo"/>
    <x v="9"/>
    <x v="113"/>
    <x v="25"/>
    <n v="1"/>
    <s v="SER"/>
    <n v="6"/>
    <s v="DFTMRO"/>
    <n v="120"/>
    <s v="SER"/>
    <n v="720"/>
    <n v="115.2"/>
    <n v="835.2"/>
    <n v="18.965299999999999"/>
    <n v="44.038322620786388"/>
    <m/>
    <s v="20-6252-00"/>
    <s v="PS"/>
    <s v="Servicios de inspeccion"/>
    <m/>
    <m/>
    <m/>
    <m/>
    <m/>
    <m/>
    <m/>
    <m/>
  </r>
  <r>
    <d v="2019-04-06T00:00:00"/>
    <x v="3"/>
    <n v="410755"/>
    <n v="2"/>
    <n v="12381"/>
    <x v="9"/>
    <s v="FCA Saltillo"/>
    <x v="9"/>
    <x v="113"/>
    <x v="25"/>
    <n v="2"/>
    <s v="SER"/>
    <n v="12"/>
    <s v="DFTMRO"/>
    <n v="120"/>
    <s v="SER"/>
    <n v="1440"/>
    <n v="230.4"/>
    <n v="1670.4"/>
    <n v="18.965299999999999"/>
    <n v="88.076645241572777"/>
    <m/>
    <s v="20-6252-00"/>
    <s v="PS"/>
    <s v="Servicios de isnpeccion"/>
    <m/>
    <m/>
    <m/>
    <m/>
    <m/>
    <m/>
    <m/>
    <m/>
  </r>
  <r>
    <d v="2019-04-06T00:00:00"/>
    <x v="3"/>
    <n v="410755"/>
    <n v="3"/>
    <n v="12381"/>
    <x v="9"/>
    <s v="FCA Saltillo"/>
    <x v="9"/>
    <x v="113"/>
    <x v="25"/>
    <n v="3"/>
    <s v="HRS"/>
    <n v="196"/>
    <s v="DFTMRO"/>
    <n v="120"/>
    <s v="HRS"/>
    <n v="23520"/>
    <n v="3763.2000000000003"/>
    <n v="27283.200000000001"/>
    <n v="18.965299999999999"/>
    <n v="1438.5852056123554"/>
    <m/>
    <s v="20-6252-00"/>
    <s v="PS"/>
    <s v="Frame DJ 2019, certificación d e material por pieza y en ensa mble (secuenciado) por defecto falta de cordón de soldadura en Metalsa, Saltillo. Fechas d el 15/Feb/2019 al 21/Feb/2019"/>
    <m/>
    <m/>
    <m/>
    <m/>
    <m/>
    <m/>
    <m/>
    <m/>
  </r>
  <r>
    <d v="2019-04-26T00:00:00"/>
    <x v="3"/>
    <n v="413078"/>
    <n v="2"/>
    <n v="23750"/>
    <x v="7"/>
    <s v="Flex-N-Gate SJI"/>
    <x v="7"/>
    <x v="114"/>
    <x v="26"/>
    <n v="1"/>
    <s v="SER"/>
    <n v="13"/>
    <s v="DFTMRO"/>
    <n v="45"/>
    <s v="SER"/>
    <n v="585"/>
    <n v="11094.700499999999"/>
    <n v="11094.700499999999"/>
    <n v="18.965299999999999"/>
    <n v="585"/>
    <m/>
    <s v="20-6252-00"/>
    <s v="US"/>
    <s v="PER DIEM / ALIMENTOS"/>
    <m/>
    <m/>
    <m/>
    <m/>
    <m/>
    <m/>
    <m/>
    <m/>
  </r>
  <r>
    <d v="2019-04-26T00:00:00"/>
    <x v="3"/>
    <n v="413079"/>
    <n v="1"/>
    <n v="23750"/>
    <x v="7"/>
    <s v="Flex-N-Gate SJI"/>
    <x v="7"/>
    <x v="115"/>
    <x v="26"/>
    <n v="1"/>
    <s v="SER"/>
    <n v="48"/>
    <s v="DFTMRO"/>
    <n v="45"/>
    <s v="SER"/>
    <n v="2160"/>
    <n v="40965.047999999995"/>
    <n v="40965.047999999995"/>
    <n v="18.965299999999999"/>
    <n v="2160"/>
    <m/>
    <s v="20-6252-00"/>
    <s v="US"/>
    <s v="PER DIEM / ALIMENTOS"/>
    <m/>
    <m/>
    <m/>
    <m/>
    <m/>
    <m/>
    <m/>
    <m/>
  </r>
  <r>
    <d v="2019-04-26T00:00:00"/>
    <x v="3"/>
    <n v="413080"/>
    <n v="2"/>
    <n v="23750"/>
    <x v="7"/>
    <s v="Flex-N-Gate SJI"/>
    <x v="7"/>
    <x v="116"/>
    <x v="26"/>
    <n v="1"/>
    <s v="SER"/>
    <n v="2"/>
    <s v="DFTMRO"/>
    <n v="45"/>
    <s v="SER"/>
    <n v="90"/>
    <n v="1706.877"/>
    <n v="1706.877"/>
    <n v="18.965299999999999"/>
    <n v="90"/>
    <m/>
    <s v="20-6252-00"/>
    <s v="US"/>
    <s v="PER DIEM / ALIMENTOS"/>
    <m/>
    <m/>
    <m/>
    <m/>
    <m/>
    <m/>
    <m/>
    <m/>
  </r>
  <r>
    <d v="2019-04-26T00:00:00"/>
    <x v="3"/>
    <n v="413079"/>
    <n v="2"/>
    <n v="23750"/>
    <x v="7"/>
    <s v="Flex-N-Gate SJI"/>
    <x v="7"/>
    <x v="115"/>
    <x v="26"/>
    <n v="2"/>
    <s v="HR"/>
    <n v="351"/>
    <s v="DFTMRO"/>
    <n v="13.28"/>
    <s v="HR"/>
    <n v="4661.28"/>
    <n v="88402.573583999998"/>
    <n v="88402.573583999998"/>
    <n v="18.965299999999999"/>
    <n v="4661.28"/>
    <m/>
    <s v="20-6252-00"/>
    <s v="US"/>
    <s v="INSPECTION HOUR"/>
    <m/>
    <m/>
    <m/>
    <m/>
    <m/>
    <m/>
    <m/>
    <m/>
  </r>
  <r>
    <d v="2019-04-26T00:00:00"/>
    <x v="3"/>
    <n v="413080"/>
    <n v="1"/>
    <n v="23750"/>
    <x v="7"/>
    <s v="Flex-N-Gate SJI"/>
    <x v="7"/>
    <x v="116"/>
    <x v="26"/>
    <n v="2"/>
    <s v="HR"/>
    <n v="144"/>
    <s v="DFTMRO"/>
    <n v="13.28"/>
    <s v="HR"/>
    <n v="1912.32"/>
    <n v="36267.722495999995"/>
    <n v="36267.722495999995"/>
    <n v="18.965299999999999"/>
    <n v="1912.3199999999997"/>
    <m/>
    <s v="20-6252-00"/>
    <s v="US"/>
    <s v="INSPECTION HOUR"/>
    <m/>
    <m/>
    <m/>
    <m/>
    <m/>
    <m/>
    <m/>
    <m/>
  </r>
  <r>
    <d v="2019-04-26T00:00:00"/>
    <x v="3"/>
    <n v="413078"/>
    <n v="1"/>
    <n v="23750"/>
    <x v="7"/>
    <s v="Flex-N-Gate SJI"/>
    <x v="7"/>
    <x v="114"/>
    <x v="26"/>
    <n v="4"/>
    <s v="HR"/>
    <n v="140"/>
    <s v="DFTMRO"/>
    <n v="13.28"/>
    <s v="HR"/>
    <n v="1859.2"/>
    <n v="35260.285759999999"/>
    <n v="35260.285759999999"/>
    <n v="18.965299999999999"/>
    <n v="1859.2"/>
    <m/>
    <s v="20-6252-00"/>
    <s v="US"/>
    <s v="Supervisor SERVICE"/>
    <m/>
    <m/>
    <m/>
    <m/>
    <m/>
    <m/>
    <m/>
    <m/>
  </r>
  <r>
    <d v="2019-04-26T00:00:00"/>
    <x v="3"/>
    <n v="413078"/>
    <n v="3"/>
    <n v="23750"/>
    <x v="7"/>
    <s v="Flex-N-Gate SJI"/>
    <x v="7"/>
    <x v="114"/>
    <x v="26"/>
    <n v="5"/>
    <s v="SER"/>
    <n v="1"/>
    <s v="DFTMRO"/>
    <n v="50"/>
    <s v="SER"/>
    <n v="50"/>
    <n v="948.26499999999999"/>
    <n v="948.26499999999999"/>
    <n v="18.965299999999999"/>
    <n v="50"/>
    <m/>
    <s v="20-6252-00"/>
    <s v="US"/>
    <s v="Kick off Meeting"/>
    <m/>
    <m/>
    <m/>
    <m/>
    <m/>
    <m/>
    <m/>
    <m/>
  </r>
  <r>
    <d v="2019-04-26T00:00:00"/>
    <x v="3"/>
    <n v="413078"/>
    <n v="4"/>
    <n v="23750"/>
    <x v="7"/>
    <s v="Flex-N-Gate SJI"/>
    <x v="7"/>
    <x v="114"/>
    <x v="26"/>
    <n v="6"/>
    <s v="SER"/>
    <n v="7"/>
    <s v="DFTMRO"/>
    <n v="44.82"/>
    <s v="SER"/>
    <n v="313.74"/>
    <n v="5950.1732220000004"/>
    <n v="5950.1732220000004"/>
    <n v="18.965299999999999"/>
    <n v="313.74"/>
    <m/>
    <s v="20-6252-00"/>
    <s v="US"/>
    <s v="HOTEL EXPENSES"/>
    <m/>
    <m/>
    <m/>
    <m/>
    <m/>
    <m/>
    <m/>
    <m/>
  </r>
  <r>
    <d v="2019-04-26T00:00:00"/>
    <x v="3"/>
    <n v="413079"/>
    <n v="3"/>
    <n v="23750"/>
    <x v="7"/>
    <s v="Flex-N-Gate SJI"/>
    <x v="7"/>
    <x v="115"/>
    <x v="26"/>
    <n v="6"/>
    <s v="SER"/>
    <n v="25"/>
    <s v="DFTMRO"/>
    <n v="44.82"/>
    <s v="SER"/>
    <n v="1120.5"/>
    <n v="21250.61865"/>
    <n v="21250.61865"/>
    <n v="18.965299999999999"/>
    <n v="1120.5"/>
    <m/>
    <s v="20-6252-00"/>
    <s v="US"/>
    <s v="HOTEL EXPENSES"/>
    <m/>
    <m/>
    <m/>
    <m/>
    <m/>
    <m/>
    <m/>
    <m/>
  </r>
  <r>
    <d v="2019-04-26T00:00:00"/>
    <x v="3"/>
    <n v="413078"/>
    <n v="5"/>
    <n v="23750"/>
    <x v="7"/>
    <s v="Flex-N-Gate SJI"/>
    <x v="7"/>
    <x v="114"/>
    <x v="26"/>
    <n v="7"/>
    <s v="SER"/>
    <n v="6"/>
    <s v="DFTMRO"/>
    <n v="30.75"/>
    <s v="SER"/>
    <n v="184.5"/>
    <n v="3499.0978499999997"/>
    <n v="3499.0978499999997"/>
    <n v="18.965299999999999"/>
    <n v="184.5"/>
    <m/>
    <s v="20-6252-00"/>
    <s v="US"/>
    <s v="Transportation"/>
    <m/>
    <m/>
    <m/>
    <m/>
    <m/>
    <m/>
    <m/>
    <m/>
  </r>
  <r>
    <d v="2019-04-26T00:00:00"/>
    <x v="3"/>
    <n v="413079"/>
    <n v="4"/>
    <n v="23750"/>
    <x v="7"/>
    <s v="Flex-N-Gate SJI"/>
    <x v="7"/>
    <x v="115"/>
    <x v="26"/>
    <n v="7"/>
    <s v="SER"/>
    <n v="6"/>
    <s v="DFTMRO"/>
    <n v="30.75"/>
    <s v="SER"/>
    <n v="184.5"/>
    <n v="3499.0978499999997"/>
    <n v="3499.0978499999997"/>
    <n v="18.965299999999999"/>
    <n v="184.5"/>
    <m/>
    <s v="20-6252-00"/>
    <s v="US"/>
    <s v="Transportation"/>
    <m/>
    <m/>
    <m/>
    <m/>
    <m/>
    <m/>
    <m/>
    <m/>
  </r>
  <r>
    <d v="2019-04-29T00:00:00"/>
    <x v="3"/>
    <n v="413127"/>
    <n v="1"/>
    <n v="23755"/>
    <x v="10"/>
    <s v="Fort Wayne"/>
    <x v="10"/>
    <x v="117"/>
    <x v="27"/>
    <n v="1"/>
    <s v="SER"/>
    <n v="0.19600000000000001"/>
    <s v="DFTMRO"/>
    <n v="2000"/>
    <s v="SER"/>
    <n v="392"/>
    <n v="7434.3975999999993"/>
    <n v="7434.3975999999993"/>
    <n v="18.965299999999999"/>
    <n v="392"/>
    <m/>
    <s v="20-6252-00"/>
    <s v="US"/>
    <s v="Servicio de inspeccion proyecto de tuerca extra en el electrical ctrl module"/>
    <m/>
    <m/>
    <m/>
    <m/>
    <m/>
    <m/>
    <m/>
    <m/>
  </r>
  <r>
    <d v="2019-04-29T00:00:00"/>
    <x v="3"/>
    <n v="413128"/>
    <n v="1"/>
    <n v="23755"/>
    <x v="10"/>
    <s v="Fort Wayne"/>
    <x v="10"/>
    <x v="118"/>
    <x v="27"/>
    <n v="1"/>
    <s v="SER"/>
    <n v="0.39744000000000002"/>
    <s v="DFTMRO"/>
    <n v="2000"/>
    <s v="SER"/>
    <n v="794.88"/>
    <n v="15075.137664"/>
    <n v="15075.137664"/>
    <n v="18.965299999999999"/>
    <n v="794.88"/>
    <m/>
    <s v="20-6252-00"/>
    <s v="US"/>
    <s v="Servicio de inspeccion proyecto de tuerca extra en el electrical ctrl module"/>
    <m/>
    <m/>
    <m/>
    <m/>
    <m/>
    <m/>
    <m/>
    <m/>
  </r>
  <r>
    <d v="2019-04-10T00:00:00"/>
    <x v="3"/>
    <n v="410883"/>
    <n v="1"/>
    <n v="23755"/>
    <x v="10"/>
    <s v="Fort Wayne"/>
    <x v="10"/>
    <x v="36"/>
    <x v="28"/>
    <n v="1"/>
    <s v="SER"/>
    <n v="1"/>
    <s v="DFTMRO"/>
    <n v="6162.75"/>
    <s v="SER"/>
    <n v="6162.75"/>
    <n v="116878.402575"/>
    <n v="116878.402575"/>
    <n v="18.965299999999999"/>
    <n v="6162.75"/>
    <m/>
    <s v="20-6252-00"/>
    <s v="US"/>
    <s v="INVOICE NUMBER S367028, ELECTR ONIC MODULE BKT 23388048 RE-TA P THREADS, UNABLE TO RE-TAP TH READS GM FORT WAYNE, FROM 8/27 /2018 TO 9/9/2018. PROJECT # 170542"/>
    <m/>
    <m/>
    <m/>
    <m/>
    <m/>
    <m/>
    <m/>
    <m/>
  </r>
  <r>
    <d v="2019-04-10T00:00:00"/>
    <x v="3"/>
    <n v="410885"/>
    <n v="1"/>
    <n v="23755"/>
    <x v="10"/>
    <s v="Fort Wayne"/>
    <x v="10"/>
    <x v="37"/>
    <x v="28"/>
    <n v="2"/>
    <s v="SER"/>
    <n v="1"/>
    <s v="DFTMRO"/>
    <n v="2835.25"/>
    <s v="SER"/>
    <n v="2835.25"/>
    <n v="53771.366824999997"/>
    <n v="53771.366824999997"/>
    <n v="18.965299999999999"/>
    <n v="2835.25"/>
    <m/>
    <s v="20-6252-00"/>
    <s v="US"/>
    <s v="INVOICE NUMBER S367728, BATTER Y TRAY M8X1.25 BOLT WILL NOT T HREAD INTO NUT GM DECON (FLINT SPECIAL SERVICES) FROM 8/27/2 018 TO 8/29/2018 PROJECT 170111"/>
    <m/>
    <m/>
    <m/>
    <m/>
    <m/>
    <m/>
    <m/>
    <m/>
  </r>
  <r>
    <d v="2019-04-10T00:00:00"/>
    <x v="3"/>
    <n v="410887"/>
    <n v="1"/>
    <n v="23755"/>
    <x v="10"/>
    <s v="Fort Wayne"/>
    <x v="10"/>
    <x v="40"/>
    <x v="28"/>
    <n v="3"/>
    <s v="SER"/>
    <n v="1"/>
    <s v="DFTMRO"/>
    <n v="3295.13"/>
    <s v="SER"/>
    <n v="3295.13"/>
    <n v="62493.128988999997"/>
    <n v="62493.128988999997"/>
    <n v="18.965299999999999"/>
    <n v="3295.13"/>
    <m/>
    <s v="20-6252-00"/>
    <s v="US"/>
    <s v="INVOICE NUMBER S368590, ELECTR ONIC MODULE BKT 23388048 RE-TA P THREADS, UNABLE TO RE-TAP TH READS GM FORT WAYNE FROM 9/10/ 2018 TO 9/14/2018. PROJECT # 170542"/>
    <m/>
    <m/>
    <m/>
    <m/>
    <m/>
    <m/>
    <m/>
    <m/>
  </r>
  <r>
    <d v="2019-04-10T00:00:00"/>
    <x v="3"/>
    <n v="410884"/>
    <n v="1"/>
    <n v="23755"/>
    <x v="10"/>
    <s v="Fort Wayne"/>
    <x v="10"/>
    <x v="38"/>
    <x v="28"/>
    <n v="4"/>
    <s v="SER"/>
    <n v="1"/>
    <s v="DFTMRO"/>
    <n v="6745.94"/>
    <s v="SER"/>
    <n v="6745.94"/>
    <n v="127938.77588199999"/>
    <n v="127938.77588199999"/>
    <n v="18.965299999999999"/>
    <n v="6745.94"/>
    <m/>
    <s v="20-6252-00"/>
    <s v="US"/>
    <s v="INVOICE NUMBER S371193, ELECTR ONIC MODULE BKT 23388048 RE-TA P THREADS, UNABLE TO RE-TAP TH READS GM FORT WAYNE FROM 9/26/ 2018 TO 9/29/2018 PROJECT 170542"/>
    <m/>
    <m/>
    <m/>
    <m/>
    <m/>
    <m/>
    <m/>
    <m/>
  </r>
  <r>
    <d v="2019-04-10T00:00:00"/>
    <x v="3"/>
    <n v="410886"/>
    <n v="1"/>
    <n v="23755"/>
    <x v="10"/>
    <s v="Fort Wayne"/>
    <x v="10"/>
    <x v="39"/>
    <x v="28"/>
    <n v="5"/>
    <s v="SER"/>
    <n v="1"/>
    <s v="DFTMRO"/>
    <n v="4440"/>
    <s v="SER"/>
    <n v="4440"/>
    <n v="84205.932000000001"/>
    <n v="84205.932000000001"/>
    <n v="18.965299999999999"/>
    <n v="4440"/>
    <m/>
    <s v="20-6252-00"/>
    <s v="US"/>
    <s v="INVOICE NUMBER S372611, ELECTR ONIC MODULE BKT 23388048 WINKI NG WELD NUT GM FORT WAYNE FROM 10/02/2018 TO 10/04/2018. PROJECT NUMBER 170542"/>
    <m/>
    <m/>
    <m/>
    <m/>
    <m/>
    <m/>
    <m/>
    <m/>
  </r>
  <r>
    <d v="2019-04-10T00:00:00"/>
    <x v="3"/>
    <n v="410888"/>
    <n v="1"/>
    <n v="23755"/>
    <x v="10"/>
    <s v="Fort Wayne"/>
    <x v="10"/>
    <x v="35"/>
    <x v="28"/>
    <n v="6"/>
    <s v="SER"/>
    <n v="1"/>
    <s v="DFTMRO"/>
    <n v="3158.06"/>
    <s v="SER"/>
    <n v="3158.06"/>
    <n v="59893.555317999999"/>
    <n v="59893.555317999999"/>
    <n v="18.965299999999999"/>
    <n v="3158.06"/>
    <m/>
    <s v="20-6252-00"/>
    <s v="US"/>
    <s v="INVOICE NUMBER S385989, CHASSI S CONTROL MODULE BRKT 84468444 RE-TAP THREADS FROM 12/13/2018 TO 12/14/2018 PROJECT # 176770"/>
    <m/>
    <m/>
    <m/>
    <m/>
    <m/>
    <m/>
    <m/>
    <m/>
  </r>
  <r>
    <d v="2019-04-10T00:00:00"/>
    <x v="3"/>
    <n v="410880"/>
    <n v="1"/>
    <n v="23755"/>
    <x v="10"/>
    <s v="Fort Wayne"/>
    <x v="10"/>
    <x v="119"/>
    <x v="28"/>
    <n v="7"/>
    <s v="SER"/>
    <n v="1"/>
    <s v="DFTMRO"/>
    <n v="1840.38"/>
    <s v="SER"/>
    <n v="1840.38"/>
    <n v="34903.358813999999"/>
    <n v="34903.358813999999"/>
    <n v="18.965299999999999"/>
    <n v="1840.38"/>
    <m/>
    <s v="20-6252-00"/>
    <s v="US"/>
    <s v="INVOICE NUMBER S386296, CHASSI S CONTROL MODULE BRKT 84468444 RE-TAP THREADS FROM 12/17/2018 TO 12/19/2018 PROJECT # 176770"/>
    <m/>
    <m/>
    <m/>
    <m/>
    <m/>
    <m/>
    <m/>
    <m/>
  </r>
  <r>
    <d v="2019-04-10T00:00:00"/>
    <x v="3"/>
    <n v="410882"/>
    <n v="1"/>
    <n v="23755"/>
    <x v="10"/>
    <s v="Fort Wayne"/>
    <x v="10"/>
    <x v="120"/>
    <x v="28"/>
    <n v="8"/>
    <s v="SER"/>
    <n v="1"/>
    <s v="DFTMRO"/>
    <n v="3002.92"/>
    <s v="SER"/>
    <n v="3002.92"/>
    <n v="56951.278676000002"/>
    <n v="56951.278676000002"/>
    <n v="18.965299999999999"/>
    <n v="3002.92"/>
    <m/>
    <s v="20-6252-00"/>
    <s v="US"/>
    <s v="INVOICE NUMBER S366720, CHASSI S CONTROL MODULE BRKT 84468444 RE-TAP THREADS GM FORT WAYNE. FROM 8/23/2018 TO 8/25/2018 PROJECT # 170542"/>
    <m/>
    <m/>
    <m/>
    <m/>
    <m/>
    <m/>
    <m/>
    <m/>
  </r>
  <r>
    <d v="2019-04-10T00:00:00"/>
    <x v="3"/>
    <n v="410881"/>
    <n v="1"/>
    <n v="23755"/>
    <x v="10"/>
    <s v="Fort Wayne"/>
    <x v="10"/>
    <x v="121"/>
    <x v="28"/>
    <n v="9"/>
    <s v="SER"/>
    <n v="1"/>
    <s v="DFTMRO"/>
    <n v="7017.88"/>
    <s v="SER"/>
    <n v="7017.88"/>
    <n v="133096.19956400001"/>
    <n v="133096.19956400001"/>
    <n v="18.965299999999999"/>
    <n v="7017.880000000001"/>
    <m/>
    <s v="20-6252-00"/>
    <s v="US"/>
    <s v="INVOICE NUMBER S363734, BATTER Y TRAY M8X1.25 BOLT WILL NOT T HREAD INTO NUT GM DECON (FLINT SPECIAL SERVICES) FROM 8/20/2 018 TO 8/24/2018 PROJECT # 170111"/>
    <m/>
    <m/>
    <m/>
    <m/>
    <m/>
    <m/>
    <m/>
    <m/>
  </r>
  <r>
    <d v="2019-05-24T00:00:00"/>
    <x v="4"/>
    <n v="416354"/>
    <n v="1"/>
    <n v="11334"/>
    <x v="8"/>
    <m/>
    <x v="8"/>
    <x v="122"/>
    <x v="29"/>
    <n v="1"/>
    <s v="PC"/>
    <n v="9"/>
    <m/>
    <n v="1135"/>
    <s v="PC"/>
    <n v="10215"/>
    <n v="1634.4"/>
    <n v="11849.4"/>
    <n v="19.191600000000001"/>
    <n v="617.42637403864182"/>
    <m/>
    <n v="20625200"/>
    <s v="PS"/>
    <s v="FABRICACION DE PERNOS DE TAMA; O Y POSICION (SE REQUIERE PROV EEDOR EN PLANTA PARA AFINAR DE TALLES DEL CAMBIO)"/>
    <m/>
    <m/>
    <m/>
    <m/>
    <m/>
    <m/>
    <m/>
    <m/>
  </r>
  <r>
    <d v="2019-05-20T00:00:00"/>
    <x v="4"/>
    <n v="415662"/>
    <n v="1"/>
    <n v="11975"/>
    <x v="0"/>
    <m/>
    <x v="0"/>
    <x v="123"/>
    <x v="30"/>
    <n v="2"/>
    <s v="HR"/>
    <n v="39"/>
    <m/>
    <n v="100"/>
    <s v="HR"/>
    <n v="3900"/>
    <n v="624"/>
    <n v="4524"/>
    <n v="19.191600000000001"/>
    <n v="235.72813105733758"/>
    <m/>
    <n v="20625200"/>
    <s v="PS"/>
    <s v="SERVICIO DE SORTEO/CONTENCION EXTERNA  PLANTA NISSAN A1/A2  Costo por Hora : $100MXN Horarios de Trabajo : Lunes a Sabado Turnos : 1,2 y 3er Turno,segun lo designe Flex N Gate NO ESTA AUTORIZADO TIEMPOEXTRA Inluye: EPP, Transporte, lo designe Flex N Gate NO ESTA AUTORIZADO TIEMPOEXTRA Inluye: EPP, Transporte,Comida Proveedor DEBE entregar : -Reporte de hallazgos durante -Reporte de hallazgos durante el servicio -Reporte de Inspeccion haciend o mencion del reclamo - Factura debera estar Firmada por Gerente de CAlidad y Gerente de Planta"/>
    <m/>
    <m/>
    <m/>
    <m/>
    <m/>
    <m/>
    <m/>
    <m/>
  </r>
  <r>
    <d v="2019-05-20T00:00:00"/>
    <x v="4"/>
    <n v="415663"/>
    <n v="1"/>
    <n v="11975"/>
    <x v="0"/>
    <m/>
    <x v="0"/>
    <x v="124"/>
    <x v="30"/>
    <n v="2"/>
    <s v="HR"/>
    <n v="19.5"/>
    <m/>
    <n v="100"/>
    <s v="HR"/>
    <n v="1950"/>
    <n v="312"/>
    <n v="2262"/>
    <n v="19.191600000000001"/>
    <n v="117.86406552866879"/>
    <m/>
    <n v="20625200"/>
    <s v="PS"/>
    <s v="SERVICIO DE SORTEO/CONTENCION EXTERNA  PLANTA NISSAN A1/A2  Costo por Hora : $100MXN Horarios de Trabajo : Lunes a Sabado Turnos : 1,2 y 3er Turno,segun lo designe Flex N Gate NO ESTA AUTORIZADO TIEMPOEXTRA Inluye: EPP, Transporte, lo designe Flex N Gate NO ESTA AUTORIZADO TIEMPOEXTRA Inluye: EPP, Transporte,Comida Proveedor DEBE entregar : -Reporte de hallazgos durante -Reporte de hallazgos durante el servicio -Reporte de Inspeccion haciend o mencion del reclamo - Factura debera estar Firmada por Gerente de CAlidad y Gerente de Planta"/>
    <m/>
    <m/>
    <m/>
    <m/>
    <m/>
    <m/>
    <m/>
    <m/>
  </r>
  <r>
    <d v="2019-05-20T00:00:00"/>
    <x v="4"/>
    <n v="415664"/>
    <n v="1"/>
    <n v="11975"/>
    <x v="0"/>
    <m/>
    <x v="0"/>
    <x v="125"/>
    <x v="30"/>
    <n v="2"/>
    <s v="HR"/>
    <n v="36.9"/>
    <m/>
    <n v="100"/>
    <s v="HR"/>
    <n v="3690"/>
    <n v="590.4"/>
    <n v="4280.3999999999996"/>
    <n v="19.191600000000001"/>
    <n v="223.03507784655784"/>
    <m/>
    <n v="20625200"/>
    <s v="PS"/>
    <s v="SERVICIO DE SORTEO/CONTENCION EXTERNA  PLANTA NISSAN A1/A2  Costo por Hora : $100MXN Horarios de Trabajo : Lunes a Sabado Turnos : 1,2 y 3er Turno,segun lo designe Flex N Gate NO ESTA AUTORIZADO TIEMPOEXTRA Inluye: EPP, Transporte, lo designe Flex N Gate NO ESTA AUTORIZADO TIEMPOEXTRA Inluye: EPP, Transporte,Comida Proveedor DEBE entregar : -Reporte de hallazgos durante -Reporte de hallazgos durante el servicio -Reporte de Inspeccion haciend o mencion del reclamo - Factura debera estar Firmada por Gerente de CAlidad y Gerente de Planta"/>
    <m/>
    <m/>
    <m/>
    <m/>
    <m/>
    <m/>
    <m/>
    <m/>
  </r>
  <r>
    <d v="2019-05-20T00:00:00"/>
    <x v="4"/>
    <n v="415665"/>
    <n v="1"/>
    <n v="11975"/>
    <x v="0"/>
    <m/>
    <x v="0"/>
    <x v="126"/>
    <x v="30"/>
    <n v="2"/>
    <s v="HR"/>
    <n v="17.5"/>
    <m/>
    <n v="100"/>
    <s v="HR"/>
    <n v="1750"/>
    <n v="280"/>
    <n v="2030"/>
    <n v="19.191600000000001"/>
    <n v="105.77544342316429"/>
    <m/>
    <n v="20625200"/>
    <s v="PS"/>
    <s v="SERVICIO DE SORTEO/CONTENCION EXTERNA  PLANTA NISSAN A1/A2  Costo por Hora : $100MXN Horarios de Trabajo : Lunes a Sabado Turnos : 1,2 y 3er Turno,segun lo designe Flex N Gate NO ESTA AUTORIZADO TIEMPOEXTRA Inluye: EPP, Transporte, lo designe Flex N Gate NO ESTA AUTORIZADO TIEMPOEXTRA Inluye: EPP, Transporte,Comida Proveedor DEBE entregar : -Reporte de hallazgos durante -Reporte de hallazgos durante el servicio -Reporte de Inspeccion haciend o mencion del reclamo - Factura debera estar Firmada por Gerente de CAlidad y Gerente de Planta"/>
    <m/>
    <m/>
    <m/>
    <m/>
    <m/>
    <m/>
    <m/>
    <m/>
  </r>
  <r>
    <m/>
    <x v="4"/>
    <m/>
    <m/>
    <n v="10948"/>
    <x v="11"/>
    <m/>
    <x v="3"/>
    <x v="127"/>
    <x v="0"/>
    <m/>
    <m/>
    <m/>
    <m/>
    <m/>
    <m/>
    <n v="490"/>
    <n v="78.400000000000006"/>
    <n v="568.4"/>
    <n v="19.191600000000001"/>
    <n v="29.617124158486"/>
    <m/>
    <m/>
    <m/>
    <m/>
    <m/>
    <m/>
    <m/>
    <m/>
    <m/>
    <m/>
    <m/>
    <m/>
  </r>
  <r>
    <m/>
    <x v="4"/>
    <m/>
    <m/>
    <n v="10948"/>
    <x v="11"/>
    <m/>
    <x v="3"/>
    <x v="127"/>
    <x v="23"/>
    <m/>
    <m/>
    <m/>
    <m/>
    <m/>
    <m/>
    <n v="380.24261603375527"/>
    <n v="60.838818565400842"/>
    <n v="441.08143459915613"/>
    <n v="19.191600000000001"/>
    <n v="22.983046468202552"/>
    <m/>
    <m/>
    <m/>
    <m/>
    <m/>
    <m/>
    <m/>
    <m/>
    <m/>
    <m/>
    <m/>
    <m/>
  </r>
  <r>
    <m/>
    <x v="4"/>
    <m/>
    <m/>
    <n v="10948"/>
    <x v="11"/>
    <m/>
    <x v="3"/>
    <x v="127"/>
    <x v="6"/>
    <m/>
    <m/>
    <m/>
    <m/>
    <m/>
    <m/>
    <n v="376.8776371308017"/>
    <n v="60.300421940928274"/>
    <n v="437.17805907172999"/>
    <n v="19.191600000000001"/>
    <n v="22.77965667644855"/>
    <m/>
    <m/>
    <m/>
    <m/>
    <m/>
    <m/>
    <m/>
    <m/>
    <m/>
    <m/>
    <m/>
    <m/>
  </r>
  <r>
    <m/>
    <x v="4"/>
    <m/>
    <m/>
    <n v="10948"/>
    <x v="11"/>
    <m/>
    <x v="3"/>
    <x v="127"/>
    <x v="23"/>
    <m/>
    <m/>
    <m/>
    <m/>
    <m/>
    <m/>
    <n v="646.07594936708858"/>
    <n v="103.37215189873417"/>
    <n v="749.44810126582274"/>
    <n v="19.191600000000001"/>
    <n v="39.050840016768937"/>
    <m/>
    <m/>
    <m/>
    <m/>
    <m/>
    <m/>
    <m/>
    <m/>
    <m/>
    <m/>
    <m/>
    <m/>
  </r>
  <r>
    <m/>
    <x v="4"/>
    <m/>
    <m/>
    <n v="10948"/>
    <x v="11"/>
    <m/>
    <x v="3"/>
    <x v="127"/>
    <x v="23"/>
    <m/>
    <m/>
    <m/>
    <m/>
    <m/>
    <m/>
    <n v="174.9789029535865"/>
    <n v="27.996624472573842"/>
    <n v="202.97552742616034"/>
    <n v="19.191600000000001"/>
    <n v="10.576269171208255"/>
    <m/>
    <m/>
    <m/>
    <m/>
    <m/>
    <m/>
    <m/>
    <m/>
    <m/>
    <m/>
    <m/>
    <m/>
  </r>
  <r>
    <m/>
    <x v="4"/>
    <m/>
    <m/>
    <n v="11975"/>
    <x v="0"/>
    <m/>
    <x v="0"/>
    <x v="127"/>
    <x v="0"/>
    <m/>
    <m/>
    <m/>
    <m/>
    <m/>
    <m/>
    <n v="390.74"/>
    <n v="62.5184"/>
    <n v="453.25839999999999"/>
    <n v="19.191600000000001"/>
    <n v="23.617541007524125"/>
    <m/>
    <m/>
    <m/>
    <m/>
    <m/>
    <m/>
    <m/>
    <m/>
    <m/>
    <m/>
    <m/>
    <m/>
  </r>
  <r>
    <d v="2019-05-17T00:00:00"/>
    <x v="4"/>
    <n v="415389"/>
    <n v="1"/>
    <n v="12124"/>
    <x v="4"/>
    <m/>
    <x v="4"/>
    <x v="128"/>
    <x v="31"/>
    <n v="1"/>
    <s v="HR"/>
    <n v="1945"/>
    <m/>
    <n v="80"/>
    <s v="HR"/>
    <n v="155600"/>
    <n v="24896"/>
    <n v="180496"/>
    <n v="19.191600000000001"/>
    <n v="9404.9479980824945"/>
    <m/>
    <n v="20625200"/>
    <s v="PS"/>
    <s v="SERVICIO DE CONTENCION INTERNA FNG SAN JOSE ITURBIDE"/>
    <m/>
    <m/>
    <m/>
    <m/>
    <m/>
    <m/>
    <m/>
    <m/>
  </r>
  <r>
    <d v="2019-05-31T00:00:00"/>
    <x v="4"/>
    <n v="417176"/>
    <n v="1"/>
    <n v="12207"/>
    <x v="1"/>
    <m/>
    <x v="1"/>
    <x v="129"/>
    <x v="22"/>
    <n v="1"/>
    <s v="HR"/>
    <n v="1264"/>
    <m/>
    <n v="80"/>
    <s v="HR"/>
    <n v="101120"/>
    <n v="16179.2"/>
    <n v="117299.2"/>
    <n v="19.191600000000001"/>
    <n v="6112.0073365430708"/>
    <m/>
    <n v="20625200"/>
    <s v="PS"/>
    <s v="SERVICIO DE CONTENCION INTERNA FNG SAN JOSE ITURBIDE"/>
    <m/>
    <m/>
    <m/>
    <m/>
    <m/>
    <m/>
    <m/>
    <m/>
  </r>
  <r>
    <d v="2019-05-31T00:00:00"/>
    <x v="4"/>
    <n v="417144"/>
    <n v="1"/>
    <n v="12207"/>
    <x v="1"/>
    <m/>
    <x v="1"/>
    <x v="130"/>
    <x v="22"/>
    <n v="2"/>
    <s v="HR"/>
    <n v="1692"/>
    <m/>
    <n v="80"/>
    <s v="HR"/>
    <n v="135360"/>
    <n v="21657.600000000002"/>
    <n v="157017.60000000001"/>
    <n v="19.191600000000001"/>
    <n v="8181.5794410054395"/>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5-31T00:00:00"/>
    <x v="4"/>
    <n v="417177"/>
    <n v="1"/>
    <n v="12207"/>
    <x v="1"/>
    <m/>
    <x v="1"/>
    <x v="131"/>
    <x v="22"/>
    <n v="2"/>
    <s v="HR"/>
    <n v="40"/>
    <m/>
    <n v="80"/>
    <s v="HR"/>
    <n v="3200"/>
    <n v="512"/>
    <n v="3712"/>
    <n v="19.191600000000001"/>
    <n v="193.41795368807186"/>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5-30T00:00:00"/>
    <x v="4"/>
    <n v="416953"/>
    <n v="1"/>
    <n v="12207"/>
    <x v="1"/>
    <m/>
    <x v="1"/>
    <x v="132"/>
    <x v="22"/>
    <n v="1"/>
    <s v="HR"/>
    <n v="594"/>
    <m/>
    <n v="80"/>
    <s v="HR"/>
    <n v="47520"/>
    <n v="7603.2"/>
    <n v="55123.199999999997"/>
    <n v="19.191600000000001"/>
    <n v="2872.2566122678668"/>
    <m/>
    <n v="20625200"/>
    <s v="PS"/>
    <s v="SERVICIO DE CONTENCION INTERNA FNG SAN JOSE ITURBIDE"/>
    <m/>
    <m/>
    <m/>
    <m/>
    <m/>
    <m/>
    <m/>
    <m/>
  </r>
  <r>
    <d v="2019-05-27T00:00:00"/>
    <x v="4"/>
    <n v="416565"/>
    <n v="1"/>
    <n v="12207"/>
    <x v="1"/>
    <m/>
    <x v="1"/>
    <x v="133"/>
    <x v="22"/>
    <n v="1"/>
    <s v="HR"/>
    <n v="761"/>
    <m/>
    <n v="80"/>
    <s v="HR"/>
    <n v="60880"/>
    <n v="9740.8000000000011"/>
    <n v="70620.800000000003"/>
    <n v="19.191600000000001"/>
    <n v="3679.7765689155672"/>
    <m/>
    <n v="20625200"/>
    <s v="PS"/>
    <s v="SERVICIO DE CONTENCION INTERNA FNG SAN JOSE ITURBIDE"/>
    <m/>
    <m/>
    <m/>
    <m/>
    <m/>
    <m/>
    <m/>
    <m/>
  </r>
  <r>
    <d v="2019-05-25T00:00:00"/>
    <x v="4"/>
    <n v="416438"/>
    <n v="1"/>
    <n v="12207"/>
    <x v="1"/>
    <m/>
    <x v="1"/>
    <x v="134"/>
    <x v="22"/>
    <n v="1"/>
    <s v="HR"/>
    <n v="1240"/>
    <m/>
    <n v="80"/>
    <s v="HR"/>
    <n v="99200"/>
    <n v="15872"/>
    <n v="115072"/>
    <n v="19.191600000000001"/>
    <n v="5995.9565643302276"/>
    <m/>
    <n v="20625200"/>
    <s v="PS"/>
    <s v="SERVICIO DE CONTENCION INTERNA FNG SAN JOSE ITURBIDE"/>
    <m/>
    <m/>
    <m/>
    <m/>
    <m/>
    <m/>
    <m/>
    <m/>
  </r>
  <r>
    <d v="2019-05-25T00:00:00"/>
    <x v="4"/>
    <n v="416439"/>
    <n v="1"/>
    <n v="12207"/>
    <x v="1"/>
    <m/>
    <x v="1"/>
    <x v="135"/>
    <x v="22"/>
    <n v="1"/>
    <s v="HR"/>
    <n v="48"/>
    <m/>
    <n v="80"/>
    <s v="HR"/>
    <n v="3840"/>
    <n v="614.4"/>
    <n v="4454.3999999999996"/>
    <n v="19.191600000000001"/>
    <n v="232.1015444256862"/>
    <m/>
    <n v="20625200"/>
    <s v="PS"/>
    <s v="SERVICIO DE CONTENCION INTERNA FNG SAN JOSE ITURBIDE"/>
    <m/>
    <m/>
    <m/>
    <m/>
    <m/>
    <m/>
    <m/>
    <m/>
  </r>
  <r>
    <d v="2019-05-25T00:00:00"/>
    <x v="4"/>
    <n v="416440"/>
    <n v="1"/>
    <n v="12207"/>
    <x v="1"/>
    <m/>
    <x v="1"/>
    <x v="136"/>
    <x v="22"/>
    <n v="1"/>
    <s v="HR"/>
    <n v="480"/>
    <m/>
    <n v="80"/>
    <s v="HR"/>
    <n v="38400"/>
    <n v="6144"/>
    <n v="44544"/>
    <n v="19.191600000000001"/>
    <n v="2321.0154442568623"/>
    <m/>
    <n v="20625200"/>
    <s v="PS"/>
    <s v="SERVICIO DE CONTENCION INTERNA FNG SAN JOSE ITURBIDE"/>
    <m/>
    <m/>
    <m/>
    <m/>
    <m/>
    <m/>
    <m/>
    <m/>
  </r>
  <r>
    <d v="2019-05-23T00:00:00"/>
    <x v="4"/>
    <n v="416157"/>
    <n v="1"/>
    <n v="12207"/>
    <x v="1"/>
    <m/>
    <x v="1"/>
    <x v="137"/>
    <x v="22"/>
    <n v="1"/>
    <s v="HR"/>
    <n v="1806"/>
    <m/>
    <n v="80"/>
    <s v="HR"/>
    <n v="144480"/>
    <n v="23116.799999999999"/>
    <n v="167596.79999999999"/>
    <n v="19.191600000000001"/>
    <n v="8732.820609016444"/>
    <m/>
    <n v="20625200"/>
    <s v="PS"/>
    <s v="SERVICIO DE CONTENCION INTERNA FNG SAN JOSE ITURBIDE"/>
    <m/>
    <m/>
    <m/>
    <m/>
    <m/>
    <m/>
    <m/>
    <m/>
  </r>
  <r>
    <d v="2019-05-18T00:00:00"/>
    <x v="4"/>
    <n v="415497"/>
    <n v="1"/>
    <n v="12207"/>
    <x v="1"/>
    <m/>
    <x v="1"/>
    <x v="138"/>
    <x v="22"/>
    <n v="1"/>
    <s v="HR"/>
    <n v="1653"/>
    <m/>
    <n v="80"/>
    <s v="HR"/>
    <n v="132240"/>
    <n v="21158.400000000001"/>
    <n v="153398.39999999999"/>
    <n v="19.191600000000001"/>
    <n v="7992.9969361595695"/>
    <m/>
    <n v="20625200"/>
    <s v="PS"/>
    <s v="SERVICIO DE CONTENCION INTERNA FNG SAN JOSE ITURBIDE"/>
    <m/>
    <m/>
    <m/>
    <m/>
    <m/>
    <m/>
    <m/>
    <m/>
  </r>
  <r>
    <d v="2019-05-16T00:00:00"/>
    <x v="4"/>
    <n v="415245"/>
    <n v="1"/>
    <n v="12207"/>
    <x v="1"/>
    <m/>
    <x v="1"/>
    <x v="139"/>
    <x v="22"/>
    <n v="1"/>
    <s v="HR"/>
    <n v="744"/>
    <m/>
    <n v="80"/>
    <s v="HR"/>
    <n v="59520"/>
    <n v="9523.2000000000007"/>
    <n v="69043.199999999997"/>
    <n v="19.191600000000001"/>
    <n v="3597.5739385981365"/>
    <m/>
    <n v="20625200"/>
    <s v="PS"/>
    <s v="SERVICIO DE CONTENCION INTERNA FNG SAN JOSE ITURBIDE"/>
    <m/>
    <m/>
    <m/>
    <m/>
    <m/>
    <m/>
    <m/>
    <m/>
  </r>
  <r>
    <d v="2019-05-16T00:00:00"/>
    <x v="4"/>
    <n v="415301"/>
    <n v="1"/>
    <n v="12207"/>
    <x v="1"/>
    <m/>
    <x v="1"/>
    <x v="140"/>
    <x v="22"/>
    <n v="1"/>
    <s v="HR"/>
    <n v="1231"/>
    <m/>
    <n v="80"/>
    <s v="HR"/>
    <n v="98480"/>
    <n v="15756.800000000001"/>
    <n v="114236.8"/>
    <n v="19.191600000000001"/>
    <n v="5952.4375247504113"/>
    <m/>
    <n v="20625200"/>
    <s v="PS"/>
    <s v="SERVICIO DE CONTENCION INTERNA FNG SAN JOSE ITURBIDE"/>
    <m/>
    <m/>
    <m/>
    <m/>
    <m/>
    <m/>
    <m/>
    <m/>
  </r>
  <r>
    <d v="2019-05-16T00:00:00"/>
    <x v="4"/>
    <n v="415302"/>
    <n v="1"/>
    <n v="12207"/>
    <x v="1"/>
    <m/>
    <x v="1"/>
    <x v="141"/>
    <x v="22"/>
    <n v="1"/>
    <s v="HR"/>
    <n v="322"/>
    <m/>
    <n v="80"/>
    <s v="HR"/>
    <n v="25760"/>
    <n v="4121.6000000000004"/>
    <n v="29881.599999999999"/>
    <n v="19.191600000000001"/>
    <n v="1557.0145271889783"/>
    <m/>
    <n v="20625200"/>
    <s v="PS"/>
    <s v="SERVICIO DE CONTENCION INTERNA FNG SAN JOSE ITURBIDE"/>
    <m/>
    <m/>
    <m/>
    <m/>
    <m/>
    <m/>
    <m/>
    <m/>
  </r>
  <r>
    <d v="2019-05-16T00:00:00"/>
    <x v="4"/>
    <n v="415303"/>
    <n v="1"/>
    <n v="12207"/>
    <x v="1"/>
    <m/>
    <x v="1"/>
    <x v="142"/>
    <x v="22"/>
    <n v="1"/>
    <s v="HR"/>
    <n v="1080"/>
    <m/>
    <n v="80"/>
    <s v="HR"/>
    <n v="86400"/>
    <n v="13824"/>
    <n v="100224"/>
    <n v="19.191600000000001"/>
    <n v="5222.2847495779397"/>
    <m/>
    <n v="20625200"/>
    <s v="PS"/>
    <s v="SERVICIO DE CONTENCION INTERNA FNG SAN JOSE ITURBIDE"/>
    <m/>
    <m/>
    <m/>
    <m/>
    <m/>
    <m/>
    <m/>
    <m/>
  </r>
  <r>
    <d v="2019-05-16T00:00:00"/>
    <x v="4"/>
    <n v="415304"/>
    <n v="1"/>
    <n v="12207"/>
    <x v="1"/>
    <m/>
    <x v="1"/>
    <x v="143"/>
    <x v="22"/>
    <n v="1"/>
    <s v="HR"/>
    <n v="224"/>
    <m/>
    <n v="80"/>
    <s v="HR"/>
    <n v="17920"/>
    <n v="2867.2000000000003"/>
    <n v="20787.2"/>
    <n v="19.191600000000001"/>
    <n v="1083.1405406532024"/>
    <m/>
    <n v="20625200"/>
    <s v="PS"/>
    <s v="SERVICIO DE CONTENCION INTERNA FNG SAN JOSE ITURBIDE"/>
    <m/>
    <m/>
    <m/>
    <m/>
    <m/>
    <m/>
    <m/>
    <m/>
  </r>
  <r>
    <d v="2019-05-14T00:00:00"/>
    <x v="4"/>
    <n v="414824"/>
    <n v="1"/>
    <n v="12207"/>
    <x v="1"/>
    <m/>
    <x v="1"/>
    <x v="144"/>
    <x v="22"/>
    <n v="1"/>
    <s v="HR"/>
    <n v="1651"/>
    <m/>
    <n v="80"/>
    <s v="HR"/>
    <n v="132080"/>
    <n v="21132.799999999999"/>
    <n v="153212.79999999999"/>
    <n v="19.191600000000001"/>
    <n v="7983.3260384751648"/>
    <m/>
    <n v="20625200"/>
    <s v="PS"/>
    <s v="SERVICIO DE CONTENCION INTERNA FNG SAN JOSE ITURBIDE"/>
    <m/>
    <m/>
    <m/>
    <m/>
    <m/>
    <m/>
    <m/>
    <m/>
  </r>
  <r>
    <d v="2019-05-14T00:00:00"/>
    <x v="4"/>
    <n v="414825"/>
    <n v="1"/>
    <n v="12207"/>
    <x v="1"/>
    <m/>
    <x v="1"/>
    <x v="145"/>
    <x v="22"/>
    <n v="1"/>
    <s v="HR"/>
    <n v="1749"/>
    <m/>
    <n v="80"/>
    <s v="HR"/>
    <n v="139920"/>
    <n v="22387.200000000001"/>
    <n v="162307.20000000001"/>
    <n v="19.191600000000001"/>
    <n v="8457.2000250109431"/>
    <m/>
    <n v="20625200"/>
    <s v="PS"/>
    <s v="SERVICIO DE CONTENCION INTERNA FNG SAN JOSE ITURBIDE"/>
    <m/>
    <m/>
    <m/>
    <m/>
    <m/>
    <m/>
    <m/>
    <m/>
  </r>
  <r>
    <d v="2019-05-14T00:00:00"/>
    <x v="4"/>
    <n v="414826"/>
    <n v="1"/>
    <n v="12207"/>
    <x v="1"/>
    <m/>
    <x v="1"/>
    <x v="146"/>
    <x v="22"/>
    <n v="1"/>
    <s v="HR"/>
    <n v="574"/>
    <m/>
    <n v="80"/>
    <s v="HR"/>
    <n v="45920"/>
    <n v="7347.2"/>
    <n v="53267.199999999997"/>
    <n v="19.191600000000001"/>
    <n v="2775.5476354238308"/>
    <m/>
    <n v="20625200"/>
    <s v="PS"/>
    <s v="SERVICIO DE CONTENCION INTERNA FNG SAN JOSE ITURBIDE"/>
    <m/>
    <m/>
    <m/>
    <m/>
    <m/>
    <m/>
    <m/>
    <m/>
  </r>
  <r>
    <d v="2019-05-06T00:00:00"/>
    <x v="4"/>
    <n v="413897"/>
    <n v="1"/>
    <n v="12207"/>
    <x v="1"/>
    <m/>
    <x v="1"/>
    <x v="147"/>
    <x v="22"/>
    <n v="1"/>
    <s v="HR"/>
    <n v="596"/>
    <m/>
    <n v="80"/>
    <s v="HR"/>
    <n v="47680"/>
    <n v="7628.8"/>
    <n v="55308.800000000003"/>
    <n v="19.191600000000001"/>
    <n v="2881.9275099522706"/>
    <m/>
    <n v="20625200"/>
    <s v="PS"/>
    <s v="SERVICIO DE CONTENCION INTERNA FNG SAN JOSE ITURBIDE"/>
    <m/>
    <m/>
    <m/>
    <m/>
    <m/>
    <m/>
    <m/>
    <m/>
  </r>
  <r>
    <d v="2019-05-03T00:00:00"/>
    <x v="4"/>
    <n v="413729"/>
    <n v="1"/>
    <n v="12207"/>
    <x v="1"/>
    <m/>
    <x v="1"/>
    <x v="70"/>
    <x v="22"/>
    <n v="1"/>
    <s v="HR"/>
    <n v="1132"/>
    <m/>
    <n v="80"/>
    <s v="HR"/>
    <n v="90560"/>
    <n v="14489.6"/>
    <n v="105049.60000000001"/>
    <n v="19.191600000000001"/>
    <n v="5473.7280893724337"/>
    <m/>
    <n v="20625200"/>
    <s v="PS"/>
    <s v="SERVICIO DE CONTENCION INTERNA FNG SAN JOSE ITURBIDE"/>
    <m/>
    <m/>
    <m/>
    <m/>
    <m/>
    <m/>
    <m/>
    <m/>
  </r>
  <r>
    <d v="2019-05-03T00:00:00"/>
    <x v="4"/>
    <n v="413749"/>
    <n v="1"/>
    <n v="12207"/>
    <x v="1"/>
    <m/>
    <x v="1"/>
    <x v="71"/>
    <x v="22"/>
    <n v="2"/>
    <s v="HR"/>
    <n v="272"/>
    <m/>
    <n v="80"/>
    <s v="HR"/>
    <n v="21760"/>
    <n v="3481.6"/>
    <n v="25241.599999999999"/>
    <n v="19.191600000000001"/>
    <n v="1315.2420850788885"/>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5-03T00:00:00"/>
    <x v="4"/>
    <n v="413750"/>
    <n v="1"/>
    <n v="12207"/>
    <x v="1"/>
    <m/>
    <x v="1"/>
    <x v="72"/>
    <x v="22"/>
    <n v="2"/>
    <s v="HR"/>
    <n v="1269"/>
    <m/>
    <n v="80"/>
    <s v="HR"/>
    <n v="101520"/>
    <n v="16243.2"/>
    <n v="117763.2"/>
    <n v="19.191600000000001"/>
    <n v="6136.1845807540794"/>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5-27T00:00:00"/>
    <x v="4"/>
    <n v="416561"/>
    <n v="1"/>
    <n v="12376"/>
    <x v="6"/>
    <m/>
    <x v="6"/>
    <x v="148"/>
    <x v="23"/>
    <n v="1"/>
    <s v="HRS"/>
    <n v="7.5"/>
    <m/>
    <n v="110"/>
    <s v="HRS"/>
    <n v="825"/>
    <n v="132"/>
    <n v="957"/>
    <n v="19.191600000000001"/>
    <n v="49.865566185206028"/>
    <m/>
    <n v="20625200"/>
    <s v="PS"/>
    <s v="Servicos de inspeccion y retrabajo por reclamos de cliente. 2 personas x turno/ 8 hrs Lunes a Sabado 288hrs por semana"/>
    <m/>
    <m/>
    <m/>
    <m/>
    <m/>
    <m/>
    <m/>
    <m/>
  </r>
  <r>
    <d v="2019-05-27T00:00:00"/>
    <x v="4"/>
    <n v="416562"/>
    <n v="1"/>
    <n v="12376"/>
    <x v="6"/>
    <m/>
    <x v="6"/>
    <x v="149"/>
    <x v="23"/>
    <n v="1"/>
    <s v="HRS"/>
    <n v="8"/>
    <m/>
    <n v="110"/>
    <s v="HRS"/>
    <n v="880"/>
    <n v="140.80000000000001"/>
    <n v="1020.8"/>
    <n v="19.191600000000001"/>
    <n v="53.189937264219758"/>
    <m/>
    <n v="20625200"/>
    <s v="PS"/>
    <s v="Servicos de inspeccion y retrabajo por reclamos de cliente. 2 personas x turno/ 8 hrs Lunes a Sabado 288hrs por semana"/>
    <m/>
    <m/>
    <m/>
    <m/>
    <m/>
    <m/>
    <m/>
    <m/>
  </r>
  <r>
    <d v="2019-05-27T00:00:00"/>
    <x v="4"/>
    <n v="416563"/>
    <n v="1"/>
    <n v="12376"/>
    <x v="6"/>
    <m/>
    <x v="6"/>
    <x v="150"/>
    <x v="23"/>
    <n v="1"/>
    <s v="HRS"/>
    <n v="40"/>
    <m/>
    <n v="110"/>
    <s v="HRS"/>
    <n v="4400"/>
    <n v="704"/>
    <n v="5104"/>
    <n v="19.191600000000001"/>
    <n v="265.9496863210988"/>
    <m/>
    <n v="20625200"/>
    <s v="PS"/>
    <s v="Servicos de inspeccion y retrabajo por reclamos de cliente. 2 personas x turno/ 8 hrs Lunes a Sabado 288hrs por semana"/>
    <m/>
    <m/>
    <m/>
    <m/>
    <m/>
    <m/>
    <m/>
    <m/>
  </r>
  <r>
    <d v="2019-05-27T00:00:00"/>
    <x v="4"/>
    <n v="416564"/>
    <n v="1"/>
    <n v="12376"/>
    <x v="6"/>
    <m/>
    <x v="6"/>
    <x v="151"/>
    <x v="23"/>
    <n v="1"/>
    <s v="HRS"/>
    <n v="10.5"/>
    <m/>
    <n v="110"/>
    <s v="HRS"/>
    <n v="1155"/>
    <n v="184.8"/>
    <n v="1339.8"/>
    <n v="19.191600000000001"/>
    <n v="69.811792659288429"/>
    <m/>
    <n v="20625200"/>
    <s v="PS"/>
    <s v="Servicos de inspeccion y retrabajo por reclamos de cliente. 2 personas x turno/ 8 hrs Lunes a Sabado 288hrs por semana"/>
    <m/>
    <m/>
    <m/>
    <m/>
    <m/>
    <m/>
    <m/>
    <m/>
  </r>
  <r>
    <d v="2019-05-06T00:00:00"/>
    <x v="4"/>
    <n v="413856"/>
    <n v="1"/>
    <n v="12376"/>
    <x v="6"/>
    <m/>
    <x v="6"/>
    <x v="152"/>
    <x v="23"/>
    <n v="1"/>
    <s v="HRS"/>
    <n v="56"/>
    <m/>
    <n v="110"/>
    <s v="HRS"/>
    <n v="6160"/>
    <n v="985.6"/>
    <n v="7145.6"/>
    <n v="19.191600000000001"/>
    <n v="372.32956084953832"/>
    <m/>
    <n v="20625200"/>
    <s v="PS"/>
    <s v="Servicos de inspeccion y retrabajo por reclamos de cliente. 2 personas x turno/ 8 hrs Lunes a Sabado 288hrs por semana"/>
    <m/>
    <m/>
    <m/>
    <m/>
    <m/>
    <m/>
    <m/>
    <m/>
  </r>
  <r>
    <d v="2019-05-06T00:00:00"/>
    <x v="4"/>
    <n v="413895"/>
    <n v="1"/>
    <n v="12376"/>
    <x v="6"/>
    <m/>
    <x v="6"/>
    <x v="153"/>
    <x v="23"/>
    <n v="1"/>
    <s v="HRS"/>
    <n v="10"/>
    <m/>
    <n v="110"/>
    <s v="HRS"/>
    <n v="1100"/>
    <n v="176"/>
    <n v="1276"/>
    <n v="19.191600000000001"/>
    <n v="66.487421580274699"/>
    <m/>
    <n v="20625200"/>
    <s v="PS"/>
    <s v="Servicos de inspeccion y retrabajo por reclamos de cliente. 2 personas x turno/ 8 hrs Lunes a Sabado 288hrs por semana"/>
    <m/>
    <m/>
    <m/>
    <m/>
    <m/>
    <m/>
    <m/>
    <m/>
  </r>
  <r>
    <d v="2019-05-06T00:00:00"/>
    <x v="4"/>
    <n v="413896"/>
    <n v="1"/>
    <n v="12376"/>
    <x v="6"/>
    <m/>
    <x v="6"/>
    <x v="154"/>
    <x v="23"/>
    <n v="1"/>
    <s v="HRS"/>
    <n v="16"/>
    <m/>
    <n v="110"/>
    <s v="HRS"/>
    <n v="1760"/>
    <n v="281.60000000000002"/>
    <n v="2041.6"/>
    <n v="19.191600000000001"/>
    <n v="106.37987452843952"/>
    <m/>
    <n v="20625200"/>
    <s v="PS"/>
    <s v="Servicos de inspeccion y retrabajo por reclamos de cliente. 2 personas x turno/ 8 hrs Lunes a Sabado 288hrs por semana"/>
    <m/>
    <m/>
    <m/>
    <m/>
    <m/>
    <m/>
    <m/>
    <m/>
  </r>
  <r>
    <m/>
    <x v="4"/>
    <m/>
    <m/>
    <n v="12376"/>
    <x v="12"/>
    <m/>
    <x v="6"/>
    <x v="127"/>
    <x v="23"/>
    <m/>
    <m/>
    <m/>
    <m/>
    <m/>
    <m/>
    <n v="3062.4"/>
    <n v="489.98400000000004"/>
    <n v="3552.384"/>
    <n v="19.191600000000001"/>
    <n v="185.10098167948476"/>
    <m/>
    <m/>
    <m/>
    <m/>
    <m/>
    <m/>
    <m/>
    <m/>
    <m/>
    <m/>
    <m/>
    <m/>
  </r>
  <r>
    <d v="2019-05-17T00:00:00"/>
    <x v="4"/>
    <n v="415381"/>
    <n v="1"/>
    <n v="12381"/>
    <x v="9"/>
    <m/>
    <x v="9"/>
    <x v="155"/>
    <x v="32"/>
    <n v="1"/>
    <s v="SER"/>
    <n v="1"/>
    <m/>
    <n v="26460"/>
    <s v="SER"/>
    <n v="26460"/>
    <n v="4233.6000000000004"/>
    <n v="30693.599999999999"/>
    <n v="19.191600000000001"/>
    <n v="1599.3247045582441"/>
    <m/>
    <n v="20625200"/>
    <s v="PS"/>
    <s v="CONTENCIÓN EN METALSA SALTILLO POR FALTANTE DE CORDÓN EN FRA ME NP 68362292AB, FECHAS DEL 2 2/05/2019 AL 05/03/2019. CONTE NCIÓN EN AREA DE SECUENCIADO, 1 PERSONA POR TURNO, 2 TURNOS DE 12 HORAS DE LUN A SAB."/>
    <m/>
    <m/>
    <m/>
    <m/>
    <m/>
    <m/>
    <m/>
    <m/>
  </r>
  <r>
    <d v="2019-05-02T00:00:00"/>
    <x v="4"/>
    <n v="413491"/>
    <n v="1"/>
    <n v="12381"/>
    <x v="9"/>
    <m/>
    <x v="9"/>
    <x v="112"/>
    <x v="24"/>
    <n v="1"/>
    <s v="SER"/>
    <n v="1"/>
    <m/>
    <n v="5707.2"/>
    <s v="SER"/>
    <n v="5707.2"/>
    <n v="913.15200000000004"/>
    <n v="6620.3519999999999"/>
    <n v="19.191600000000001"/>
    <n v="344.96092040267615"/>
    <m/>
    <n v="20625200"/>
    <s v="PS"/>
    <s v="REMISION 020441-01, CERTIFICAC ION DE MATERIAL EN METALSA SAL TILLO POR DEFECTO: MATERIAL ME ZCLADO, DEL 08/01/2019 AL 15/0 1/2019"/>
    <m/>
    <m/>
    <m/>
    <m/>
    <m/>
    <m/>
    <m/>
    <m/>
  </r>
  <r>
    <d v="2019-05-29T00:00:00"/>
    <x v="4"/>
    <n v="416792"/>
    <n v="1"/>
    <n v="21077"/>
    <x v="13"/>
    <m/>
    <x v="11"/>
    <x v="156"/>
    <x v="33"/>
    <n v="1"/>
    <s v="HRS"/>
    <n v="22.75"/>
    <m/>
    <n v="26.9"/>
    <s v="HRS"/>
    <n v="611.98"/>
    <n v="0"/>
    <n v="11744.875368000001"/>
    <n v="19.191600000000001"/>
    <n v="611.98"/>
    <m/>
    <n v="20625200"/>
    <s v="US"/>
    <s v="Inspector Sorter"/>
    <m/>
    <m/>
    <m/>
    <m/>
    <m/>
    <m/>
    <m/>
    <m/>
  </r>
  <r>
    <d v="2019-05-29T00:00:00"/>
    <x v="4"/>
    <n v="416792"/>
    <n v="2"/>
    <n v="21077"/>
    <x v="13"/>
    <m/>
    <x v="11"/>
    <x v="156"/>
    <x v="33"/>
    <n v="2"/>
    <s v="HRS"/>
    <n v="2.25"/>
    <m/>
    <n v="37.659999999999997"/>
    <s v="HRS"/>
    <n v="84.74"/>
    <n v="0"/>
    <n v="1626.296184"/>
    <n v="19.191600000000001"/>
    <n v="84.74"/>
    <m/>
    <n v="20625200"/>
    <s v="US"/>
    <s v="Sorter overtime"/>
    <m/>
    <m/>
    <m/>
    <m/>
    <m/>
    <m/>
    <m/>
    <m/>
  </r>
  <r>
    <d v="2019-05-29T00:00:00"/>
    <x v="4"/>
    <n v="417015"/>
    <n v="3"/>
    <n v="23750"/>
    <x v="7"/>
    <m/>
    <x v="7"/>
    <x v="157"/>
    <x v="26"/>
    <n v="1"/>
    <s v="SER"/>
    <n v="76"/>
    <m/>
    <n v="45"/>
    <s v="SER"/>
    <n v="3420"/>
    <n v="0"/>
    <n v="65635.271999999997"/>
    <n v="19.191600000000001"/>
    <n v="3419.9999999999995"/>
    <m/>
    <n v="20625200"/>
    <s v="US"/>
    <s v="PER DIEM / ALIMENTOS"/>
    <m/>
    <m/>
    <m/>
    <m/>
    <m/>
    <m/>
    <m/>
    <m/>
  </r>
  <r>
    <d v="2019-05-29T00:00:00"/>
    <x v="4"/>
    <n v="417016"/>
    <n v="3"/>
    <n v="23750"/>
    <x v="7"/>
    <m/>
    <x v="7"/>
    <x v="158"/>
    <x v="26"/>
    <n v="1"/>
    <s v="SER"/>
    <n v="76"/>
    <m/>
    <n v="45"/>
    <s v="SER"/>
    <n v="3420"/>
    <n v="0"/>
    <n v="65635.271999999997"/>
    <n v="19.191600000000001"/>
    <n v="3419.9999999999995"/>
    <m/>
    <n v="20625200"/>
    <s v="US"/>
    <s v="PER DIEM / ALIMENTOS"/>
    <m/>
    <m/>
    <m/>
    <m/>
    <m/>
    <m/>
    <m/>
    <m/>
  </r>
  <r>
    <d v="2019-05-29T00:00:00"/>
    <x v="4"/>
    <n v="417017"/>
    <n v="3"/>
    <n v="23750"/>
    <x v="7"/>
    <m/>
    <x v="7"/>
    <x v="159"/>
    <x v="26"/>
    <n v="1"/>
    <s v="SER"/>
    <n v="114"/>
    <m/>
    <n v="45"/>
    <s v="SER"/>
    <n v="5130"/>
    <n v="0"/>
    <n v="98452.90800000001"/>
    <n v="19.191600000000001"/>
    <n v="5130"/>
    <m/>
    <n v="20625200"/>
    <s v="US"/>
    <s v="PER DIEM / ALIMENTOS"/>
    <m/>
    <m/>
    <m/>
    <m/>
    <m/>
    <m/>
    <m/>
    <m/>
  </r>
  <r>
    <d v="2019-05-29T00:00:00"/>
    <x v="4"/>
    <n v="417015"/>
    <n v="1"/>
    <n v="23750"/>
    <x v="7"/>
    <m/>
    <x v="7"/>
    <x v="157"/>
    <x v="26"/>
    <n v="2"/>
    <s v="HR"/>
    <n v="880"/>
    <m/>
    <n v="13.28"/>
    <s v="HR"/>
    <n v="11686.4"/>
    <n v="0"/>
    <n v="224280.71424"/>
    <n v="19.191600000000001"/>
    <n v="11686.4"/>
    <m/>
    <n v="20625200"/>
    <s v="US"/>
    <s v="INSPECTION HOUR"/>
    <m/>
    <m/>
    <m/>
    <m/>
    <m/>
    <m/>
    <m/>
    <m/>
  </r>
  <r>
    <d v="2019-05-29T00:00:00"/>
    <x v="4"/>
    <n v="417016"/>
    <n v="1"/>
    <n v="23750"/>
    <x v="7"/>
    <m/>
    <x v="7"/>
    <x v="158"/>
    <x v="26"/>
    <n v="2"/>
    <s v="HR"/>
    <n v="720"/>
    <m/>
    <n v="13.28"/>
    <s v="HR"/>
    <n v="9561.6"/>
    <n v="0"/>
    <n v="183502.40256000002"/>
    <n v="19.191600000000001"/>
    <n v="9561.6"/>
    <m/>
    <n v="20625200"/>
    <s v="US"/>
    <s v="INSPECTION HOUR"/>
    <m/>
    <m/>
    <m/>
    <m/>
    <m/>
    <m/>
    <m/>
    <m/>
  </r>
  <r>
    <d v="2019-05-29T00:00:00"/>
    <x v="4"/>
    <n v="417017"/>
    <n v="1"/>
    <n v="23750"/>
    <x v="7"/>
    <m/>
    <x v="7"/>
    <x v="159"/>
    <x v="26"/>
    <n v="2"/>
    <s v="HR"/>
    <n v="1214"/>
    <m/>
    <n v="13.28"/>
    <s v="HR"/>
    <n v="16121.92"/>
    <n v="0"/>
    <n v="309405.43987200002"/>
    <n v="19.191600000000001"/>
    <n v="16121.92"/>
    <m/>
    <n v="20625200"/>
    <s v="US"/>
    <s v="INSPECTION HOUR"/>
    <m/>
    <m/>
    <m/>
    <m/>
    <m/>
    <m/>
    <m/>
    <m/>
  </r>
  <r>
    <d v="2019-05-29T00:00:00"/>
    <x v="4"/>
    <n v="417015"/>
    <n v="2"/>
    <n v="23750"/>
    <x v="7"/>
    <m/>
    <x v="7"/>
    <x v="157"/>
    <x v="26"/>
    <n v="6"/>
    <s v="SER"/>
    <n v="40"/>
    <m/>
    <n v="44.82"/>
    <s v="SER"/>
    <n v="1792.8"/>
    <n v="0"/>
    <n v="34406.70048"/>
    <n v="19.191600000000001"/>
    <n v="1792.8"/>
    <m/>
    <n v="20625200"/>
    <s v="US"/>
    <s v="HOTEL EXPENSES"/>
    <m/>
    <m/>
    <m/>
    <m/>
    <m/>
    <m/>
    <m/>
    <m/>
  </r>
  <r>
    <d v="2019-05-29T00:00:00"/>
    <x v="4"/>
    <n v="417016"/>
    <n v="2"/>
    <n v="23750"/>
    <x v="7"/>
    <m/>
    <x v="7"/>
    <x v="158"/>
    <x v="26"/>
    <n v="6"/>
    <s v="SER"/>
    <n v="38"/>
    <m/>
    <n v="44.82"/>
    <s v="SER"/>
    <n v="1703.16"/>
    <n v="0"/>
    <n v="32686.365456000003"/>
    <n v="19.191600000000001"/>
    <n v="1703.16"/>
    <m/>
    <n v="20625200"/>
    <s v="US"/>
    <s v="HOTEL EXPENSES"/>
    <m/>
    <m/>
    <m/>
    <m/>
    <m/>
    <m/>
    <m/>
    <m/>
  </r>
  <r>
    <d v="2019-05-29T00:00:00"/>
    <x v="4"/>
    <n v="417017"/>
    <n v="2"/>
    <n v="23750"/>
    <x v="7"/>
    <m/>
    <x v="7"/>
    <x v="159"/>
    <x v="26"/>
    <n v="6"/>
    <s v="SER"/>
    <n v="57"/>
    <m/>
    <n v="44.82"/>
    <s v="SER"/>
    <n v="2554.7399999999998"/>
    <n v="0"/>
    <n v="49029.548183999999"/>
    <n v="19.191600000000001"/>
    <n v="2554.7399999999998"/>
    <m/>
    <n v="20625200"/>
    <s v="US"/>
    <s v="HOTEL EXPENSES"/>
    <m/>
    <m/>
    <m/>
    <m/>
    <m/>
    <m/>
    <m/>
    <m/>
  </r>
  <r>
    <d v="2019-05-29T00:00:00"/>
    <x v="4"/>
    <n v="417015"/>
    <n v="4"/>
    <n v="23750"/>
    <x v="7"/>
    <m/>
    <x v="7"/>
    <x v="157"/>
    <x v="26"/>
    <n v="7"/>
    <s v="SER"/>
    <n v="18"/>
    <m/>
    <n v="30.75"/>
    <s v="SER"/>
    <n v="553.5"/>
    <n v="0"/>
    <n v="10622.5506"/>
    <n v="19.191600000000001"/>
    <n v="553.5"/>
    <m/>
    <n v="20625200"/>
    <s v="US"/>
    <s v="Transportation"/>
    <m/>
    <m/>
    <m/>
    <m/>
    <m/>
    <m/>
    <m/>
    <m/>
  </r>
  <r>
    <d v="2019-05-29T00:00:00"/>
    <x v="4"/>
    <n v="417016"/>
    <n v="4"/>
    <n v="23750"/>
    <x v="7"/>
    <m/>
    <x v="7"/>
    <x v="158"/>
    <x v="26"/>
    <n v="7"/>
    <s v="SER"/>
    <n v="18"/>
    <m/>
    <n v="30.75"/>
    <s v="SER"/>
    <n v="553.5"/>
    <n v="0"/>
    <n v="10622.5506"/>
    <n v="19.191600000000001"/>
    <n v="553.5"/>
    <m/>
    <n v="20625200"/>
    <s v="US"/>
    <s v="Transportation"/>
    <m/>
    <m/>
    <m/>
    <m/>
    <m/>
    <m/>
    <m/>
    <m/>
  </r>
  <r>
    <d v="2019-05-29T00:00:00"/>
    <x v="4"/>
    <n v="417017"/>
    <n v="4"/>
    <n v="23750"/>
    <x v="7"/>
    <m/>
    <x v="7"/>
    <x v="159"/>
    <x v="26"/>
    <n v="7"/>
    <s v="SER"/>
    <n v="28"/>
    <m/>
    <n v="30.75"/>
    <s v="SER"/>
    <n v="861"/>
    <n v="0"/>
    <n v="16523.9676"/>
    <n v="19.191600000000001"/>
    <n v="861"/>
    <m/>
    <n v="20625200"/>
    <s v="US"/>
    <s v="Transportation"/>
    <m/>
    <m/>
    <m/>
    <m/>
    <m/>
    <m/>
    <m/>
    <m/>
  </r>
  <r>
    <m/>
    <x v="4"/>
    <m/>
    <m/>
    <n v="23750"/>
    <x v="14"/>
    <m/>
    <x v="7"/>
    <x v="160"/>
    <x v="34"/>
    <m/>
    <s v="SER"/>
    <m/>
    <m/>
    <m/>
    <s v="SER"/>
    <n v="28057.27"/>
    <n v="0"/>
    <n v="538463.902932"/>
    <n v="19.191600000000001"/>
    <n v="28057.269999999997"/>
    <m/>
    <m/>
    <m/>
    <m/>
    <m/>
    <m/>
    <m/>
    <m/>
    <m/>
    <m/>
    <m/>
    <m/>
  </r>
  <r>
    <m/>
    <x v="4"/>
    <m/>
    <m/>
    <n v="23750"/>
    <x v="14"/>
    <m/>
    <x v="7"/>
    <x v="161"/>
    <x v="34"/>
    <m/>
    <s v="SER"/>
    <m/>
    <m/>
    <m/>
    <s v="SER"/>
    <n v="28057.27"/>
    <n v="0"/>
    <n v="538463.902932"/>
    <n v="19.191600000000001"/>
    <n v="28057.269999999997"/>
    <m/>
    <m/>
    <m/>
    <m/>
    <m/>
    <m/>
    <m/>
    <m/>
    <m/>
    <m/>
    <m/>
    <m/>
  </r>
  <r>
    <m/>
    <x v="4"/>
    <m/>
    <m/>
    <n v="23750"/>
    <x v="14"/>
    <m/>
    <x v="7"/>
    <x v="162"/>
    <x v="35"/>
    <m/>
    <s v="SER"/>
    <m/>
    <m/>
    <m/>
    <s v="SER"/>
    <n v="15740.880000000001"/>
    <n v="0"/>
    <n v="302092.67260800005"/>
    <n v="19.191600000000001"/>
    <n v="15740.880000000001"/>
    <m/>
    <m/>
    <m/>
    <m/>
    <m/>
    <m/>
    <m/>
    <m/>
    <m/>
    <m/>
    <m/>
    <m/>
  </r>
  <r>
    <m/>
    <x v="4"/>
    <m/>
    <m/>
    <n v="23750"/>
    <x v="14"/>
    <m/>
    <x v="7"/>
    <x v="163"/>
    <x v="35"/>
    <m/>
    <s v="SER"/>
    <m/>
    <m/>
    <m/>
    <s v="SER"/>
    <n v="4345.8900000000003"/>
    <n v="0"/>
    <n v="83404.582524000012"/>
    <n v="19.191600000000001"/>
    <n v="4345.8900000000003"/>
    <m/>
    <m/>
    <m/>
    <m/>
    <m/>
    <m/>
    <m/>
    <m/>
    <m/>
    <m/>
    <m/>
    <m/>
  </r>
  <r>
    <m/>
    <x v="4"/>
    <m/>
    <m/>
    <n v="23750"/>
    <x v="14"/>
    <m/>
    <x v="7"/>
    <x v="164"/>
    <x v="35"/>
    <m/>
    <s v="SER"/>
    <m/>
    <m/>
    <m/>
    <s v="SER"/>
    <n v="6166.41"/>
    <n v="0"/>
    <n v="118343.274156"/>
    <n v="19.191600000000001"/>
    <n v="6166.41"/>
    <m/>
    <m/>
    <m/>
    <m/>
    <m/>
    <m/>
    <m/>
    <m/>
    <m/>
    <m/>
    <m/>
    <m/>
  </r>
  <r>
    <m/>
    <x v="4"/>
    <m/>
    <m/>
    <n v="23750"/>
    <x v="14"/>
    <m/>
    <x v="7"/>
    <x v="127"/>
    <x v="35"/>
    <m/>
    <s v="SER"/>
    <m/>
    <m/>
    <m/>
    <s v="SER"/>
    <m/>
    <n v="0"/>
    <n v="0"/>
    <n v="19.191600000000001"/>
    <n v="0"/>
    <m/>
    <m/>
    <m/>
    <m/>
    <m/>
    <m/>
    <m/>
    <m/>
    <m/>
    <m/>
    <m/>
    <m/>
  </r>
  <r>
    <m/>
    <x v="4"/>
    <m/>
    <m/>
    <n v="23750"/>
    <x v="14"/>
    <m/>
    <x v="7"/>
    <x v="165"/>
    <x v="35"/>
    <m/>
    <s v="SER"/>
    <m/>
    <m/>
    <m/>
    <s v="SER"/>
    <n v="13991.52"/>
    <n v="0"/>
    <n v="268519.65523200005"/>
    <n v="19.191600000000001"/>
    <n v="13991.520000000002"/>
    <m/>
    <m/>
    <m/>
    <m/>
    <m/>
    <m/>
    <m/>
    <m/>
    <m/>
    <m/>
    <m/>
    <m/>
  </r>
  <r>
    <m/>
    <x v="4"/>
    <m/>
    <m/>
    <m/>
    <x v="15"/>
    <m/>
    <x v="12"/>
    <x v="166"/>
    <x v="35"/>
    <n v="121"/>
    <s v="SER"/>
    <m/>
    <m/>
    <m/>
    <s v="SER"/>
    <n v="817.26"/>
    <n v="0"/>
    <n v="15684.527016"/>
    <n v="19.191600000000001"/>
    <n v="817.26"/>
    <m/>
    <m/>
    <m/>
    <m/>
    <m/>
    <m/>
    <m/>
    <m/>
    <m/>
    <m/>
    <m/>
    <m/>
  </r>
  <r>
    <m/>
    <x v="4"/>
    <m/>
    <m/>
    <m/>
    <x v="16"/>
    <m/>
    <x v="13"/>
    <x v="127"/>
    <x v="31"/>
    <m/>
    <s v="SER"/>
    <m/>
    <m/>
    <m/>
    <s v="SER"/>
    <n v="9323.188652833951"/>
    <n v="0"/>
    <n v="178926.90734972808"/>
    <n v="19.191600000000001"/>
    <n v="9323.188652833951"/>
    <m/>
    <m/>
    <m/>
    <m/>
    <m/>
    <m/>
    <m/>
    <m/>
    <m/>
    <m/>
    <m/>
    <m/>
  </r>
  <r>
    <m/>
    <x v="4"/>
    <m/>
    <m/>
    <m/>
    <x v="9"/>
    <m/>
    <x v="9"/>
    <x v="127"/>
    <x v="25"/>
    <m/>
    <s v="SER"/>
    <m/>
    <m/>
    <m/>
    <s v="SER"/>
    <n v="1364.16"/>
    <n v="0"/>
    <n v="26180.413056000005"/>
    <n v="19.191600000000001"/>
    <n v="1364.16"/>
    <m/>
    <m/>
    <m/>
    <m/>
    <m/>
    <m/>
    <m/>
    <m/>
    <m/>
    <m/>
    <m/>
    <m/>
  </r>
  <r>
    <m/>
    <x v="4"/>
    <m/>
    <m/>
    <m/>
    <x v="9"/>
    <m/>
    <x v="9"/>
    <x v="127"/>
    <x v="25"/>
    <m/>
    <s v="SER"/>
    <m/>
    <m/>
    <m/>
    <s v="SER"/>
    <n v="9117.6"/>
    <n v="0"/>
    <n v="174981.33216000002"/>
    <n v="19.191600000000001"/>
    <n v="9117.6"/>
    <m/>
    <m/>
    <m/>
    <m/>
    <m/>
    <m/>
    <m/>
    <m/>
    <m/>
    <m/>
    <m/>
    <m/>
  </r>
  <r>
    <m/>
    <x v="4"/>
    <m/>
    <m/>
    <n v="22567"/>
    <x v="17"/>
    <m/>
    <x v="5"/>
    <x v="127"/>
    <x v="36"/>
    <m/>
    <s v="SER"/>
    <m/>
    <m/>
    <m/>
    <s v="SER"/>
    <n v="2320"/>
    <n v="0"/>
    <n v="44524.512000000002"/>
    <n v="19.191600000000001"/>
    <n v="2320"/>
    <m/>
    <m/>
    <m/>
    <m/>
    <m/>
    <m/>
    <m/>
    <m/>
    <m/>
    <m/>
    <m/>
    <m/>
  </r>
  <r>
    <m/>
    <x v="4"/>
    <m/>
    <m/>
    <n v="22567"/>
    <x v="17"/>
    <m/>
    <x v="5"/>
    <x v="127"/>
    <x v="35"/>
    <m/>
    <s v="SER"/>
    <m/>
    <m/>
    <m/>
    <s v="SER"/>
    <n v="2320"/>
    <n v="0"/>
    <n v="44524.512000000002"/>
    <n v="19.191600000000001"/>
    <n v="2320"/>
    <m/>
    <m/>
    <m/>
    <m/>
    <m/>
    <m/>
    <m/>
    <m/>
    <m/>
    <m/>
    <m/>
    <m/>
  </r>
  <r>
    <m/>
    <x v="4"/>
    <m/>
    <m/>
    <n v="22567"/>
    <x v="17"/>
    <m/>
    <x v="5"/>
    <x v="127"/>
    <x v="35"/>
    <m/>
    <s v="SER"/>
    <m/>
    <m/>
    <m/>
    <s v="SER"/>
    <n v="2000"/>
    <n v="0"/>
    <n v="38383.200000000004"/>
    <n v="19.191600000000001"/>
    <n v="2000"/>
    <m/>
    <m/>
    <m/>
    <m/>
    <m/>
    <m/>
    <m/>
    <m/>
    <m/>
    <m/>
    <m/>
    <m/>
  </r>
  <r>
    <m/>
    <x v="4"/>
    <m/>
    <m/>
    <n v="23755"/>
    <x v="18"/>
    <m/>
    <x v="10"/>
    <x v="117"/>
    <x v="35"/>
    <m/>
    <s v="SER"/>
    <m/>
    <m/>
    <m/>
    <s v="SER"/>
    <n v="2000"/>
    <n v="0"/>
    <n v="38383.200000000004"/>
    <n v="19.191600000000001"/>
    <n v="2000"/>
    <m/>
    <m/>
    <m/>
    <m/>
    <m/>
    <m/>
    <m/>
    <m/>
    <m/>
    <m/>
    <m/>
    <m/>
  </r>
  <r>
    <m/>
    <x v="4"/>
    <m/>
    <m/>
    <n v="23755"/>
    <x v="18"/>
    <m/>
    <x v="10"/>
    <x v="118"/>
    <x v="27"/>
    <m/>
    <s v="SER"/>
    <m/>
    <m/>
    <m/>
    <s v="SER"/>
    <n v="1186.8800000000001"/>
    <n v="0"/>
    <n v="22778.126208000005"/>
    <n v="19.191600000000001"/>
    <n v="1186.8800000000001"/>
    <m/>
    <m/>
    <m/>
    <m/>
    <m/>
    <m/>
    <m/>
    <m/>
    <m/>
    <m/>
    <m/>
    <m/>
  </r>
  <r>
    <m/>
    <x v="4"/>
    <m/>
    <m/>
    <n v="23755"/>
    <x v="18"/>
    <m/>
    <x v="10"/>
    <x v="167"/>
    <x v="35"/>
    <m/>
    <s v="SER"/>
    <m/>
    <m/>
    <m/>
    <s v="SER"/>
    <n v="3862.56"/>
    <n v="0"/>
    <n v="74128.706495999999"/>
    <n v="19.191600000000001"/>
    <n v="3862.56"/>
    <m/>
    <m/>
    <m/>
    <m/>
    <m/>
    <m/>
    <m/>
    <m/>
    <m/>
    <m/>
    <m/>
    <m/>
  </r>
  <r>
    <m/>
    <x v="4"/>
    <m/>
    <m/>
    <n v="23755"/>
    <x v="18"/>
    <m/>
    <x v="10"/>
    <x v="127"/>
    <x v="35"/>
    <m/>
    <s v="SER"/>
    <m/>
    <m/>
    <m/>
    <s v="SER"/>
    <n v="3000"/>
    <n v="0"/>
    <n v="57574.8"/>
    <n v="19.191600000000001"/>
    <n v="3000"/>
    <m/>
    <m/>
    <m/>
    <m/>
    <m/>
    <m/>
    <m/>
    <m/>
    <m/>
    <m/>
    <m/>
    <m/>
  </r>
  <r>
    <d v="2019-06-28T00:00:00"/>
    <x v="5"/>
    <n v="420626"/>
    <n v="1"/>
    <n v="12207"/>
    <x v="1"/>
    <s v="Flex-N-Gate SJI"/>
    <x v="1"/>
    <x v="168"/>
    <x v="22"/>
    <n v="2"/>
    <s v="HR"/>
    <n v="20"/>
    <m/>
    <n v="80"/>
    <s v="HR"/>
    <n v="1600"/>
    <n v="256"/>
    <n v="1856"/>
    <n v="19.193100000000001"/>
    <n v="96.701418739025996"/>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8T00:00:00"/>
    <x v="5"/>
    <n v="420627"/>
    <n v="1"/>
    <n v="12207"/>
    <x v="1"/>
    <s v="Flex-N-Gate SJI"/>
    <x v="1"/>
    <x v="169"/>
    <x v="22"/>
    <n v="2"/>
    <s v="HR"/>
    <n v="848"/>
    <m/>
    <n v="80"/>
    <s v="HR"/>
    <n v="67840"/>
    <n v="10854.4"/>
    <n v="78694.399999999994"/>
    <n v="19.193100000000001"/>
    <n v="4100.1401545347017"/>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8T00:00:00"/>
    <x v="5"/>
    <n v="420628"/>
    <n v="1"/>
    <n v="12207"/>
    <x v="1"/>
    <s v="Flex-N-Gate SJI"/>
    <x v="1"/>
    <x v="170"/>
    <x v="22"/>
    <n v="2"/>
    <s v="HR"/>
    <n v="696"/>
    <m/>
    <n v="80"/>
    <s v="HR"/>
    <n v="55680"/>
    <n v="8908.8000000000011"/>
    <n v="64588.800000000003"/>
    <n v="19.193100000000001"/>
    <n v="3365.209372118105"/>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8T00:00:00"/>
    <x v="5"/>
    <n v="420629"/>
    <n v="1"/>
    <n v="12207"/>
    <x v="1"/>
    <s v="Flex-N-Gate SJI"/>
    <x v="1"/>
    <x v="171"/>
    <x v="22"/>
    <n v="2"/>
    <s v="HR"/>
    <n v="816"/>
    <m/>
    <n v="80"/>
    <s v="HR"/>
    <n v="65280"/>
    <n v="10444.800000000001"/>
    <n v="75724.800000000003"/>
    <n v="19.193100000000001"/>
    <n v="3945.4178845522611"/>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6T00:00:00"/>
    <x v="5"/>
    <n v="420390"/>
    <n v="1"/>
    <n v="12207"/>
    <x v="1"/>
    <s v="Flex-N-Gate SJI"/>
    <x v="1"/>
    <x v="172"/>
    <x v="22"/>
    <n v="2"/>
    <s v="HR"/>
    <n v="608"/>
    <m/>
    <n v="80"/>
    <s v="HR"/>
    <n v="48640"/>
    <n v="7782.4000000000005"/>
    <n v="56422.400000000001"/>
    <n v="19.193100000000001"/>
    <n v="2939.7231296663904"/>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4T00:00:00"/>
    <x v="5"/>
    <n v="419971"/>
    <n v="1"/>
    <n v="12207"/>
    <x v="1"/>
    <s v="Flex-N-Gate SJI"/>
    <x v="1"/>
    <x v="173"/>
    <x v="22"/>
    <n v="1"/>
    <s v="HR"/>
    <n v="84"/>
    <m/>
    <n v="80"/>
    <s v="HR"/>
    <n v="6720"/>
    <n v="1075.2"/>
    <n v="7795.2"/>
    <n v="19.193100000000001"/>
    <n v="406.14595870390917"/>
    <m/>
    <n v="20625200"/>
    <s v="PS"/>
    <s v="SERVICIO DE CONTENCION INTERNA FNG SAN JOSE ITURBIDE"/>
    <m/>
    <m/>
    <m/>
    <m/>
    <m/>
    <m/>
    <m/>
    <m/>
  </r>
  <r>
    <d v="2019-06-24T00:00:00"/>
    <x v="5"/>
    <n v="419970"/>
    <n v="1"/>
    <n v="12207"/>
    <x v="1"/>
    <s v="Flex-N-Gate SJI"/>
    <x v="1"/>
    <x v="174"/>
    <x v="22"/>
    <n v="2"/>
    <s v="HR"/>
    <n v="832"/>
    <m/>
    <n v="80"/>
    <s v="HR"/>
    <n v="66560"/>
    <n v="10649.6"/>
    <n v="77209.600000000006"/>
    <n v="19.193100000000001"/>
    <n v="4022.7790195434818"/>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4T00:00:00"/>
    <x v="5"/>
    <n v="419972"/>
    <n v="1"/>
    <n v="12207"/>
    <x v="1"/>
    <s v="Flex-N-Gate SJI"/>
    <x v="1"/>
    <x v="175"/>
    <x v="22"/>
    <n v="2"/>
    <s v="HR"/>
    <n v="676"/>
    <m/>
    <n v="80"/>
    <s v="HR"/>
    <n v="54080"/>
    <n v="8652.7999999999993"/>
    <n v="62732.800000000003"/>
    <n v="19.193100000000001"/>
    <n v="3268.507953379079"/>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4T00:00:00"/>
    <x v="5"/>
    <n v="419973"/>
    <n v="1"/>
    <n v="12207"/>
    <x v="1"/>
    <s v="Flex-N-Gate SJI"/>
    <x v="1"/>
    <x v="176"/>
    <x v="22"/>
    <n v="2"/>
    <s v="HR"/>
    <n v="594"/>
    <m/>
    <n v="80"/>
    <s v="HR"/>
    <n v="47520"/>
    <n v="7603.2"/>
    <n v="55123.199999999997"/>
    <n v="19.193100000000001"/>
    <n v="2872.0321365490722"/>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4T00:00:00"/>
    <x v="5"/>
    <n v="419974"/>
    <n v="1"/>
    <n v="12207"/>
    <x v="1"/>
    <s v="Flex-N-Gate SJI"/>
    <x v="1"/>
    <x v="177"/>
    <x v="22"/>
    <n v="2"/>
    <s v="HR"/>
    <n v="32"/>
    <m/>
    <n v="80"/>
    <s v="HR"/>
    <n v="2560"/>
    <n v="409.6"/>
    <n v="2969.6"/>
    <n v="19.193100000000001"/>
    <n v="154.72226998244159"/>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4T00:00:00"/>
    <x v="5"/>
    <n v="419975"/>
    <n v="1"/>
    <n v="12207"/>
    <x v="1"/>
    <s v="Flex-N-Gate SJI"/>
    <x v="1"/>
    <x v="178"/>
    <x v="22"/>
    <n v="2"/>
    <s v="HR"/>
    <n v="800"/>
    <m/>
    <n v="80"/>
    <s v="HR"/>
    <n v="64000"/>
    <n v="10240"/>
    <n v="74240"/>
    <n v="19.193100000000001"/>
    <n v="3868.0567495610399"/>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1T00:00:00"/>
    <x v="5"/>
    <n v="419844"/>
    <n v="1"/>
    <n v="12207"/>
    <x v="1"/>
    <s v="Flex-N-Gate SJI"/>
    <x v="1"/>
    <x v="179"/>
    <x v="22"/>
    <n v="2"/>
    <s v="HR"/>
    <n v="856"/>
    <m/>
    <n v="80"/>
    <s v="HR"/>
    <n v="68480"/>
    <n v="10956.800000000001"/>
    <n v="79436.800000000003"/>
    <n v="19.193100000000001"/>
    <n v="4138.8207220303129"/>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1T00:00:00"/>
    <x v="5"/>
    <n v="419845"/>
    <n v="1"/>
    <n v="12207"/>
    <x v="1"/>
    <s v="Flex-N-Gate SJI"/>
    <x v="1"/>
    <x v="180"/>
    <x v="22"/>
    <n v="2"/>
    <s v="HR"/>
    <n v="762"/>
    <m/>
    <n v="80"/>
    <s v="HR"/>
    <n v="60960"/>
    <n v="9753.6"/>
    <n v="70713.600000000006"/>
    <n v="19.193100000000001"/>
    <n v="3684.324053956891"/>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13T00:00:00"/>
    <x v="5"/>
    <n v="418986"/>
    <n v="1"/>
    <n v="12207"/>
    <x v="1"/>
    <s v="Flex-N-Gate SJI"/>
    <x v="1"/>
    <x v="181"/>
    <x v="22"/>
    <n v="2"/>
    <s v="HR"/>
    <n v="48"/>
    <m/>
    <n v="80"/>
    <s v="HR"/>
    <n v="3840"/>
    <n v="614.4"/>
    <n v="4454.3999999999996"/>
    <n v="19.193100000000001"/>
    <n v="232.08340497366237"/>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13T00:00:00"/>
    <x v="5"/>
    <n v="418987"/>
    <n v="1"/>
    <n v="12207"/>
    <x v="1"/>
    <s v="Flex-N-Gate SJI"/>
    <x v="1"/>
    <x v="182"/>
    <x v="22"/>
    <n v="2"/>
    <s v="HR"/>
    <n v="875"/>
    <m/>
    <n v="80"/>
    <s v="HR"/>
    <n v="70000"/>
    <n v="11200"/>
    <n v="81200"/>
    <n v="19.193100000000001"/>
    <n v="4230.6870698323874"/>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12T00:00:00"/>
    <x v="5"/>
    <n v="418699"/>
    <n v="1"/>
    <n v="12207"/>
    <x v="1"/>
    <s v="Flex-N-Gate SJI"/>
    <x v="1"/>
    <x v="183"/>
    <x v="22"/>
    <n v="1"/>
    <s v="HR"/>
    <n v="544"/>
    <m/>
    <n v="80"/>
    <s v="HR"/>
    <n v="43520"/>
    <n v="6963.2"/>
    <n v="50483.199999999997"/>
    <n v="19.193100000000001"/>
    <n v="2630.2785897015069"/>
    <m/>
    <n v="20625200"/>
    <s v="PS"/>
    <s v="SERVICIO DE CONTENCION INTERNA FNG SAN JOSE ITURBIDE"/>
    <m/>
    <m/>
    <m/>
    <m/>
    <m/>
    <m/>
    <m/>
    <m/>
  </r>
  <r>
    <d v="2019-06-07T00:00:00"/>
    <x v="5"/>
    <n v="417992"/>
    <n v="1"/>
    <n v="12207"/>
    <x v="1"/>
    <s v="Flex-N-Gate SJI"/>
    <x v="1"/>
    <x v="184"/>
    <x v="22"/>
    <n v="1"/>
    <s v="HR"/>
    <n v="48"/>
    <m/>
    <n v="80"/>
    <s v="HR"/>
    <n v="3840"/>
    <n v="614.4"/>
    <n v="4454.3999999999996"/>
    <n v="19.193100000000001"/>
    <n v="232.08340497366237"/>
    <m/>
    <n v="20625200"/>
    <s v="PS"/>
    <s v="SERVICIO DE CONTENCION INTERNA FNG SAN JOSE ITURBIDE"/>
    <m/>
    <m/>
    <m/>
    <m/>
    <m/>
    <m/>
    <m/>
    <m/>
  </r>
  <r>
    <d v="2019-06-07T00:00:00"/>
    <x v="5"/>
    <n v="417993"/>
    <n v="1"/>
    <n v="12207"/>
    <x v="1"/>
    <s v="Flex-N-Gate SJI"/>
    <x v="1"/>
    <x v="185"/>
    <x v="22"/>
    <n v="1"/>
    <s v="HR"/>
    <n v="1124"/>
    <m/>
    <n v="80"/>
    <s v="HR"/>
    <n v="89920"/>
    <n v="14387.2"/>
    <n v="104307.2"/>
    <n v="19.193100000000001"/>
    <n v="5434.6197331332605"/>
    <m/>
    <n v="20625200"/>
    <s v="PS"/>
    <s v="SERVICIO DE CONTENCION INTERNA FNG SAN JOSE ITURBIDE"/>
    <m/>
    <m/>
    <m/>
    <m/>
    <m/>
    <m/>
    <m/>
    <m/>
  </r>
  <r>
    <d v="2019-06-07T00:00:00"/>
    <x v="5"/>
    <n v="417994"/>
    <n v="1"/>
    <n v="12207"/>
    <x v="1"/>
    <s v="Flex-N-Gate SJI"/>
    <x v="1"/>
    <x v="186"/>
    <x v="22"/>
    <n v="1"/>
    <s v="HR"/>
    <n v="745"/>
    <m/>
    <n v="80"/>
    <s v="HR"/>
    <n v="59600"/>
    <n v="9536"/>
    <n v="69136"/>
    <n v="19.193100000000001"/>
    <n v="3602.1278480287183"/>
    <m/>
    <n v="20625200"/>
    <s v="PS"/>
    <s v="SERVICIO DE CONTENCION INTERNA FNG SAN JOSE ITURBIDE"/>
    <m/>
    <m/>
    <m/>
    <m/>
    <m/>
    <m/>
    <m/>
    <m/>
  </r>
  <r>
    <d v="2019-06-06T00:00:00"/>
    <x v="5"/>
    <n v="417795"/>
    <n v="1"/>
    <n v="12207"/>
    <x v="1"/>
    <s v="Flex-N-Gate SJI"/>
    <x v="1"/>
    <x v="187"/>
    <x v="22"/>
    <n v="1"/>
    <s v="HR"/>
    <n v="576"/>
    <m/>
    <n v="80"/>
    <s v="HR"/>
    <n v="46080"/>
    <n v="7372.8"/>
    <n v="53452.800000000003"/>
    <n v="19.193100000000001"/>
    <n v="2785.0008596839489"/>
    <m/>
    <n v="20625200"/>
    <s v="PS"/>
    <s v="SERVICIO DE CONTENCION INTERNA FNG SAN JOSE ITURBIDE"/>
    <m/>
    <m/>
    <m/>
    <m/>
    <m/>
    <m/>
    <m/>
    <m/>
  </r>
  <r>
    <d v="2019-06-06T00:00:00"/>
    <x v="5"/>
    <n v="417881"/>
    <n v="1"/>
    <n v="12207"/>
    <x v="1"/>
    <s v="Flex-N-Gate SJI"/>
    <x v="1"/>
    <x v="188"/>
    <x v="22"/>
    <n v="1"/>
    <s v="HR"/>
    <n v="789"/>
    <m/>
    <n v="80"/>
    <s v="HR"/>
    <n v="63120"/>
    <n v="10099.200000000001"/>
    <n v="73219.199999999997"/>
    <n v="19.193100000000001"/>
    <n v="3814.8709692545754"/>
    <m/>
    <n v="20625200"/>
    <s v="PS"/>
    <s v="SERVICIO DE CONTENCION INTERNA FNG SAN JOSE ITURBIDE"/>
    <m/>
    <m/>
    <m/>
    <m/>
    <m/>
    <m/>
    <m/>
    <m/>
  </r>
  <r>
    <d v="2019-06-06T00:00:00"/>
    <x v="5"/>
    <n v="417794"/>
    <n v="1"/>
    <n v="12207"/>
    <x v="1"/>
    <s v="Flex-N-Gate SJI"/>
    <x v="1"/>
    <x v="189"/>
    <x v="22"/>
    <n v="2"/>
    <s v="HR"/>
    <n v="816"/>
    <m/>
    <n v="80"/>
    <s v="HR"/>
    <n v="65280"/>
    <n v="10444.800000000001"/>
    <n v="75724.800000000003"/>
    <n v="19.193100000000001"/>
    <n v="3945.4178845522611"/>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6-26T00:00:00"/>
    <x v="5"/>
    <n v="420410"/>
    <n v="1"/>
    <n v="12376"/>
    <x v="6"/>
    <m/>
    <x v="6"/>
    <x v="190"/>
    <x v="37"/>
    <n v="1"/>
    <s v="HR"/>
    <n v="7.5"/>
    <m/>
    <n v="110"/>
    <s v="HR"/>
    <n v="825"/>
    <n v="132"/>
    <n v="957"/>
    <n v="19.193100000000001"/>
    <n v="49.861669037310278"/>
    <m/>
    <n v="20625200"/>
    <s v="PS"/>
    <s v="Servicio de Inspeccion y Retrabajo por reclaso del Cliente / PLANTA NISSAN CARROCERIAS, CIVAC,COMPASS, El Servicio Incluye: EPP,Supervisor, Reporte Diario Transporte Horarios de Trabajo : Turnos : 1,2 y 3er Turno,segun lo designe Flex N Gate NO ESTA AUTORIZADO TIEMPOEXTRA Proveedor DEBE entregar la sig documentacion : -Reporte de hallazgos durante el servicio -Reporte de Inspeccion haciend o mencion del reclamo - Factura debe estar Firmada por el Gerente de Calidad y Gerente de Planta"/>
    <m/>
    <m/>
    <m/>
    <m/>
    <m/>
    <m/>
    <m/>
    <m/>
  </r>
  <r>
    <d v="2019-06-26T00:00:00"/>
    <x v="5"/>
    <n v="420411"/>
    <n v="1"/>
    <n v="12376"/>
    <x v="6"/>
    <m/>
    <x v="6"/>
    <x v="191"/>
    <x v="37"/>
    <n v="1"/>
    <s v="HR"/>
    <n v="3"/>
    <m/>
    <n v="110"/>
    <s v="HR"/>
    <n v="330"/>
    <n v="52.800000000000004"/>
    <n v="382.8"/>
    <n v="19.193100000000001"/>
    <n v="19.944667614924114"/>
    <m/>
    <n v="20625200"/>
    <s v="PS"/>
    <s v="Servicio de Inspeccion y Retrabajo por reclaso del Cliente / PLANTA NISSAN CARROCERIAS, CIVAC,COMPASS, El Servicio Incluye: EPP,Supervisor, Reporte Diario Transporte Horarios de Trabajo : Turnos : 1,2 y 3er Turno,segun lo designe Flex N Gate NO ESTA AUTORIZADO TIEMPOEXTRA Proveedor DEBE entregar la sig documentacion : -Reporte de hallazgos durante el servicio -Reporte de Inspeccion haciend o mencion del reclamo - Factura debe estar Firmada por el Gerente de Calidad y Gerente de Planta"/>
    <m/>
    <m/>
    <m/>
    <m/>
    <m/>
    <m/>
    <m/>
    <m/>
  </r>
  <r>
    <d v="2019-06-06T00:00:00"/>
    <x v="5"/>
    <n v="417882"/>
    <n v="1"/>
    <n v="12376"/>
    <x v="6"/>
    <m/>
    <x v="6"/>
    <x v="192"/>
    <x v="23"/>
    <n v="1"/>
    <s v="HRS"/>
    <n v="1"/>
    <m/>
    <n v="110"/>
    <s v="HRS"/>
    <n v="110"/>
    <n v="17.600000000000001"/>
    <n v="127.6"/>
    <n v="19.193100000000001"/>
    <n v="6.6482225383080369"/>
    <m/>
    <n v="20625200"/>
    <s v="PS"/>
    <s v="Servicos de inspeccion y retrabajo por reclamos de cliente. 2 personas x turno/ 8 hrs Lunes a Sabado 288hrs por semana"/>
    <m/>
    <m/>
    <m/>
    <m/>
    <m/>
    <m/>
    <m/>
    <m/>
  </r>
  <r>
    <d v="2019-06-06T00:00:00"/>
    <x v="5"/>
    <n v="417883"/>
    <n v="1"/>
    <n v="12376"/>
    <x v="6"/>
    <m/>
    <x v="6"/>
    <x v="193"/>
    <x v="23"/>
    <n v="1"/>
    <s v="HRS"/>
    <n v="13.5"/>
    <m/>
    <n v="110"/>
    <s v="HRS"/>
    <n v="1485"/>
    <n v="237.6"/>
    <n v="1722.6"/>
    <n v="19.193100000000001"/>
    <n v="89.751004267158507"/>
    <m/>
    <n v="20625200"/>
    <s v="PS"/>
    <s v="Servicos de inspeccion y retrabajo por reclamos de cliente. 2 personas x turno/ 8 hrs Lunes a Sabado 288hrs por semana"/>
    <m/>
    <m/>
    <m/>
    <m/>
    <m/>
    <m/>
    <m/>
    <m/>
  </r>
  <r>
    <d v="2019-06-21T00:00:00"/>
    <x v="5"/>
    <n v="419766"/>
    <n v="3"/>
    <n v="23750"/>
    <x v="7"/>
    <s v="Flex-N-Gate SJI"/>
    <x v="7"/>
    <x v="194"/>
    <x v="26"/>
    <n v="1"/>
    <s v="SER"/>
    <n v="28"/>
    <m/>
    <n v="45"/>
    <s v="SER"/>
    <n v="1260"/>
    <n v="0"/>
    <n v="24183.306"/>
    <n v="19.193100000000001"/>
    <n v="1260"/>
    <m/>
    <n v="20625200"/>
    <s v="US"/>
    <s v="PER DIEM / ALIMENTOS"/>
    <m/>
    <m/>
    <m/>
    <m/>
    <m/>
    <m/>
    <m/>
    <m/>
  </r>
  <r>
    <d v="2019-06-21T00:00:00"/>
    <x v="5"/>
    <n v="419766"/>
    <n v="1"/>
    <n v="23750"/>
    <x v="7"/>
    <s v="Flex-N-Gate SJI"/>
    <x v="7"/>
    <x v="194"/>
    <x v="26"/>
    <n v="2"/>
    <s v="HR"/>
    <n v="288"/>
    <m/>
    <n v="13.28"/>
    <s v="HR"/>
    <n v="3824.64"/>
    <n v="0"/>
    <n v="73406.697983999999"/>
    <n v="19.193100000000001"/>
    <n v="3824.64"/>
    <m/>
    <n v="20625200"/>
    <s v="US"/>
    <s v="INSPECTION HOUR"/>
    <m/>
    <m/>
    <m/>
    <m/>
    <m/>
    <m/>
    <m/>
    <m/>
  </r>
  <r>
    <d v="2019-06-21T00:00:00"/>
    <x v="5"/>
    <n v="419766"/>
    <n v="2"/>
    <n v="23750"/>
    <x v="7"/>
    <s v="Flex-N-Gate SJI"/>
    <x v="7"/>
    <x v="194"/>
    <x v="26"/>
    <n v="6"/>
    <s v="SER"/>
    <n v="14"/>
    <m/>
    <n v="44.82"/>
    <s v="SER"/>
    <n v="627.48"/>
    <n v="0"/>
    <n v="12043.286388"/>
    <n v="19.193100000000001"/>
    <n v="627.48"/>
    <m/>
    <n v="20625200"/>
    <s v="US"/>
    <s v="HOTEL EXPENSES"/>
    <m/>
    <m/>
    <m/>
    <m/>
    <m/>
    <m/>
    <m/>
    <m/>
  </r>
  <r>
    <d v="2019-06-21T00:00:00"/>
    <x v="5"/>
    <n v="419766"/>
    <n v="4"/>
    <n v="23750"/>
    <x v="7"/>
    <s v="Flex-N-Gate SJI"/>
    <x v="7"/>
    <x v="194"/>
    <x v="26"/>
    <n v="7"/>
    <s v="SER"/>
    <n v="7"/>
    <m/>
    <n v="30.75"/>
    <s v="SER"/>
    <n v="215.25"/>
    <n v="0"/>
    <n v="4131.3147749999998"/>
    <n v="19.193100000000001"/>
    <n v="215.24999999999997"/>
    <m/>
    <n v="20625200"/>
    <s v="US"/>
    <s v="Transportation"/>
    <m/>
    <m/>
    <m/>
    <m/>
    <m/>
    <m/>
    <m/>
    <m/>
  </r>
  <r>
    <d v="2019-06-11T00:00:00"/>
    <x v="5"/>
    <n v="418570"/>
    <n v="1"/>
    <n v="23750"/>
    <x v="7"/>
    <s v="Flex-N-Gate SJI"/>
    <x v="7"/>
    <x v="195"/>
    <x v="26"/>
    <n v="1"/>
    <s v="SER"/>
    <n v="28"/>
    <m/>
    <n v="45"/>
    <s v="SER"/>
    <n v="1260"/>
    <n v="0"/>
    <n v="24183.306"/>
    <n v="19.193100000000001"/>
    <n v="1260"/>
    <m/>
    <n v="20625200"/>
    <s v="US"/>
    <s v="PER DIEM / ALIMENTOS"/>
    <m/>
    <m/>
    <m/>
    <m/>
    <m/>
    <m/>
    <m/>
    <m/>
  </r>
  <r>
    <d v="2019-06-11T00:00:00"/>
    <x v="5"/>
    <n v="418571"/>
    <n v="1"/>
    <n v="23750"/>
    <x v="7"/>
    <s v="Flex-N-Gate SJI"/>
    <x v="7"/>
    <x v="196"/>
    <x v="26"/>
    <n v="1"/>
    <s v="SER"/>
    <n v="28"/>
    <m/>
    <n v="45"/>
    <s v="SER"/>
    <n v="1260"/>
    <n v="0"/>
    <n v="24183.306"/>
    <n v="19.193100000000001"/>
    <n v="1260"/>
    <m/>
    <n v="20625200"/>
    <s v="US"/>
    <s v="PER DIEM / ALIMENTOS"/>
    <m/>
    <m/>
    <m/>
    <m/>
    <m/>
    <m/>
    <m/>
    <m/>
  </r>
  <r>
    <d v="2019-06-11T00:00:00"/>
    <x v="5"/>
    <n v="418570"/>
    <n v="2"/>
    <n v="23750"/>
    <x v="7"/>
    <s v="Flex-N-Gate SJI"/>
    <x v="7"/>
    <x v="195"/>
    <x v="26"/>
    <n v="2"/>
    <s v="HR"/>
    <n v="288"/>
    <m/>
    <n v="13.28"/>
    <s v="HR"/>
    <n v="3824.64"/>
    <n v="0"/>
    <n v="73406.697983999999"/>
    <n v="19.193100000000001"/>
    <n v="3824.64"/>
    <m/>
    <n v="20625200"/>
    <s v="US"/>
    <s v="INSPECTION HOUR"/>
    <m/>
    <m/>
    <m/>
    <m/>
    <m/>
    <m/>
    <m/>
    <m/>
  </r>
  <r>
    <d v="2019-06-11T00:00:00"/>
    <x v="5"/>
    <n v="418571"/>
    <n v="2"/>
    <n v="23750"/>
    <x v="7"/>
    <s v="Flex-N-Gate SJI"/>
    <x v="7"/>
    <x v="196"/>
    <x v="26"/>
    <n v="2"/>
    <s v="HR"/>
    <n v="304"/>
    <m/>
    <n v="13.28"/>
    <s v="HR"/>
    <n v="4037.12"/>
    <n v="0"/>
    <n v="77484.847871999998"/>
    <n v="19.193100000000001"/>
    <n v="4037.12"/>
    <m/>
    <n v="20625200"/>
    <s v="US"/>
    <s v="INSPECTION HOUR"/>
    <m/>
    <m/>
    <m/>
    <m/>
    <m/>
    <m/>
    <m/>
    <m/>
  </r>
  <r>
    <d v="2019-06-11T00:00:00"/>
    <x v="5"/>
    <n v="418570"/>
    <n v="3"/>
    <n v="23750"/>
    <x v="7"/>
    <s v="Flex-N-Gate SJI"/>
    <x v="7"/>
    <x v="195"/>
    <x v="26"/>
    <n v="6"/>
    <s v="SER"/>
    <n v="14"/>
    <m/>
    <n v="44.82"/>
    <s v="SER"/>
    <n v="627.48"/>
    <n v="0"/>
    <n v="12043.286388"/>
    <n v="19.193100000000001"/>
    <n v="627.48"/>
    <m/>
    <n v="20625200"/>
    <s v="US"/>
    <s v="HOTEL EXPENSES"/>
    <m/>
    <m/>
    <m/>
    <m/>
    <m/>
    <m/>
    <m/>
    <m/>
  </r>
  <r>
    <d v="2019-06-11T00:00:00"/>
    <x v="5"/>
    <n v="418571"/>
    <n v="3"/>
    <n v="23750"/>
    <x v="7"/>
    <s v="Flex-N-Gate SJI"/>
    <x v="7"/>
    <x v="196"/>
    <x v="26"/>
    <n v="6"/>
    <s v="SER"/>
    <n v="14"/>
    <m/>
    <n v="44.82"/>
    <s v="SER"/>
    <n v="627.48"/>
    <n v="0"/>
    <n v="12043.286388"/>
    <n v="19.193100000000001"/>
    <n v="627.48"/>
    <m/>
    <n v="20625200"/>
    <s v="US"/>
    <s v="HOTEL EXPENSES"/>
    <m/>
    <m/>
    <m/>
    <m/>
    <m/>
    <m/>
    <m/>
    <m/>
  </r>
  <r>
    <d v="2019-06-11T00:00:00"/>
    <x v="5"/>
    <n v="418570"/>
    <n v="4"/>
    <n v="23750"/>
    <x v="7"/>
    <s v="Flex-N-Gate SJI"/>
    <x v="7"/>
    <x v="195"/>
    <x v="26"/>
    <n v="7"/>
    <s v="SER"/>
    <n v="7"/>
    <m/>
    <n v="30.75"/>
    <s v="SER"/>
    <n v="215.25"/>
    <n v="0"/>
    <n v="4131.3147749999998"/>
    <n v="19.193100000000001"/>
    <n v="215.24999999999997"/>
    <m/>
    <n v="20625200"/>
    <s v="US"/>
    <s v="Transportation"/>
    <m/>
    <m/>
    <m/>
    <m/>
    <m/>
    <m/>
    <m/>
    <m/>
  </r>
  <r>
    <d v="2019-06-11T00:00:00"/>
    <x v="5"/>
    <n v="418571"/>
    <n v="4"/>
    <n v="23750"/>
    <x v="7"/>
    <s v="Flex-N-Gate SJI"/>
    <x v="7"/>
    <x v="196"/>
    <x v="26"/>
    <n v="7"/>
    <s v="SER"/>
    <n v="7"/>
    <m/>
    <n v="30.75"/>
    <s v="SER"/>
    <n v="215.25"/>
    <n v="0"/>
    <n v="4131.3147749999998"/>
    <n v="19.193100000000001"/>
    <n v="215.24999999999997"/>
    <m/>
    <n v="20625200"/>
    <s v="US"/>
    <s v="Transportation"/>
    <m/>
    <m/>
    <m/>
    <m/>
    <m/>
    <m/>
    <m/>
    <m/>
  </r>
  <r>
    <d v="2019-06-11T00:00:00"/>
    <x v="5"/>
    <m/>
    <m/>
    <n v="22511"/>
    <x v="19"/>
    <m/>
    <x v="14"/>
    <x v="197"/>
    <x v="35"/>
    <m/>
    <m/>
    <m/>
    <m/>
    <m/>
    <m/>
    <m/>
    <m/>
    <m/>
    <m/>
    <n v="701.8"/>
    <m/>
    <m/>
    <m/>
    <m/>
    <m/>
    <m/>
    <m/>
    <m/>
    <m/>
    <m/>
    <m/>
    <m/>
  </r>
  <r>
    <d v="2019-06-28T00:00:00"/>
    <x v="5"/>
    <m/>
    <m/>
    <n v="23750"/>
    <x v="14"/>
    <m/>
    <x v="7"/>
    <x v="198"/>
    <x v="26"/>
    <m/>
    <m/>
    <m/>
    <m/>
    <m/>
    <m/>
    <m/>
    <m/>
    <m/>
    <m/>
    <n v="5896.62"/>
    <m/>
    <m/>
    <m/>
    <m/>
    <m/>
    <m/>
    <m/>
    <m/>
    <m/>
    <m/>
    <m/>
    <m/>
  </r>
  <r>
    <d v="2019-06-24T00:00:00"/>
    <x v="5"/>
    <m/>
    <m/>
    <n v="12207"/>
    <x v="20"/>
    <m/>
    <x v="1"/>
    <x v="199"/>
    <x v="22"/>
    <m/>
    <m/>
    <m/>
    <m/>
    <m/>
    <m/>
    <m/>
    <m/>
    <m/>
    <m/>
    <n v="2432"/>
    <m/>
    <m/>
    <m/>
    <m/>
    <m/>
    <m/>
    <m/>
    <m/>
    <m/>
    <m/>
    <m/>
    <m/>
  </r>
  <r>
    <d v="2019-06-25T00:00:00"/>
    <x v="5"/>
    <m/>
    <m/>
    <n v="12207"/>
    <x v="20"/>
    <m/>
    <x v="1"/>
    <x v="200"/>
    <x v="22"/>
    <m/>
    <m/>
    <m/>
    <m/>
    <m/>
    <m/>
    <m/>
    <m/>
    <m/>
    <m/>
    <n v="3371.9182433793562"/>
    <m/>
    <m/>
    <m/>
    <m/>
    <m/>
    <m/>
    <m/>
    <m/>
    <m/>
    <m/>
    <m/>
    <m/>
  </r>
  <r>
    <d v="2019-07-01T00:00:00"/>
    <x v="5"/>
    <m/>
    <m/>
    <n v="12207"/>
    <x v="20"/>
    <m/>
    <x v="1"/>
    <x v="201"/>
    <x v="22"/>
    <m/>
    <m/>
    <m/>
    <m/>
    <m/>
    <m/>
    <m/>
    <m/>
    <m/>
    <m/>
    <n v="4100.4606181871231"/>
    <m/>
    <m/>
    <m/>
    <m/>
    <m/>
    <m/>
    <m/>
    <m/>
    <m/>
    <m/>
    <m/>
    <m/>
  </r>
  <r>
    <d v="2019-07-01T00:00:00"/>
    <x v="5"/>
    <m/>
    <m/>
    <n v="12207"/>
    <x v="20"/>
    <m/>
    <x v="1"/>
    <x v="202"/>
    <x v="22"/>
    <m/>
    <m/>
    <m/>
    <m/>
    <m/>
    <m/>
    <m/>
    <m/>
    <m/>
    <m/>
    <n v="1123.9727477931187"/>
    <m/>
    <m/>
    <m/>
    <m/>
    <m/>
    <m/>
    <m/>
    <m/>
    <m/>
    <m/>
    <m/>
    <m/>
  </r>
  <r>
    <d v="2019-07-01T00:00:00"/>
    <x v="5"/>
    <m/>
    <m/>
    <n v="12207"/>
    <x v="20"/>
    <m/>
    <x v="1"/>
    <x v="127"/>
    <x v="22"/>
    <m/>
    <m/>
    <m/>
    <m/>
    <m/>
    <m/>
    <m/>
    <m/>
    <m/>
    <m/>
    <n v="2304"/>
    <m/>
    <m/>
    <m/>
    <m/>
    <m/>
    <m/>
    <m/>
    <m/>
    <m/>
    <m/>
    <m/>
    <m/>
  </r>
  <r>
    <d v="2019-07-02T00:00:00"/>
    <x v="5"/>
    <m/>
    <m/>
    <n v="12207"/>
    <x v="20"/>
    <m/>
    <x v="1"/>
    <x v="127"/>
    <x v="22"/>
    <m/>
    <m/>
    <m/>
    <m/>
    <m/>
    <m/>
    <m/>
    <m/>
    <m/>
    <m/>
    <n v="2591.8005794201626"/>
    <m/>
    <m/>
    <m/>
    <m/>
    <m/>
    <m/>
    <m/>
    <m/>
    <m/>
    <m/>
    <m/>
    <m/>
  </r>
  <r>
    <d v="2019-06-06T00:00:00"/>
    <x v="5"/>
    <m/>
    <m/>
    <n v="22567"/>
    <x v="17"/>
    <m/>
    <x v="5"/>
    <x v="127"/>
    <x v="35"/>
    <m/>
    <m/>
    <m/>
    <m/>
    <m/>
    <m/>
    <m/>
    <m/>
    <m/>
    <m/>
    <n v="2000"/>
    <m/>
    <m/>
    <m/>
    <m/>
    <m/>
    <m/>
    <m/>
    <m/>
    <m/>
    <m/>
    <m/>
    <m/>
  </r>
  <r>
    <d v="2019-06-17T00:00:00"/>
    <x v="5"/>
    <m/>
    <m/>
    <n v="22567"/>
    <x v="17"/>
    <m/>
    <x v="5"/>
    <x v="127"/>
    <x v="35"/>
    <m/>
    <m/>
    <m/>
    <m/>
    <m/>
    <m/>
    <m/>
    <m/>
    <m/>
    <m/>
    <n v="2000"/>
    <m/>
    <m/>
    <m/>
    <m/>
    <m/>
    <m/>
    <m/>
    <m/>
    <m/>
    <m/>
    <m/>
    <m/>
  </r>
  <r>
    <d v="2019-06-01T00:00:00"/>
    <x v="5"/>
    <m/>
    <m/>
    <n v="23755"/>
    <x v="18"/>
    <m/>
    <x v="10"/>
    <x v="203"/>
    <x v="38"/>
    <m/>
    <m/>
    <m/>
    <m/>
    <m/>
    <m/>
    <m/>
    <m/>
    <m/>
    <m/>
    <n v="2320"/>
    <m/>
    <m/>
    <m/>
    <m/>
    <m/>
    <m/>
    <m/>
    <m/>
    <m/>
    <m/>
    <m/>
    <m/>
  </r>
  <r>
    <d v="2019-06-01T00:00:00"/>
    <x v="5"/>
    <m/>
    <m/>
    <n v="23755"/>
    <x v="18"/>
    <m/>
    <x v="10"/>
    <x v="204"/>
    <x v="38"/>
    <m/>
    <m/>
    <m/>
    <m/>
    <m/>
    <m/>
    <m/>
    <m/>
    <m/>
    <m/>
    <n v="255.47"/>
    <m/>
    <m/>
    <m/>
    <m/>
    <m/>
    <m/>
    <m/>
    <m/>
    <m/>
    <m/>
    <m/>
    <m/>
  </r>
  <r>
    <d v="2019-06-03T00:00:00"/>
    <x v="5"/>
    <m/>
    <m/>
    <n v="23755"/>
    <x v="18"/>
    <m/>
    <x v="10"/>
    <x v="39"/>
    <x v="35"/>
    <m/>
    <m/>
    <m/>
    <m/>
    <m/>
    <m/>
    <m/>
    <m/>
    <m/>
    <m/>
    <n v="4440"/>
    <m/>
    <m/>
    <m/>
    <m/>
    <m/>
    <m/>
    <m/>
    <m/>
    <m/>
    <m/>
    <m/>
    <m/>
  </r>
  <r>
    <d v="2019-06-03T00:00:00"/>
    <x v="5"/>
    <m/>
    <m/>
    <n v="23755"/>
    <x v="18"/>
    <m/>
    <x v="10"/>
    <x v="205"/>
    <x v="35"/>
    <m/>
    <m/>
    <m/>
    <m/>
    <m/>
    <m/>
    <m/>
    <m/>
    <m/>
    <m/>
    <n v="7998.81"/>
    <m/>
    <m/>
    <m/>
    <m/>
    <m/>
    <m/>
    <m/>
    <m/>
    <m/>
    <m/>
    <m/>
    <m/>
  </r>
  <r>
    <d v="2019-07-31T00:00:00"/>
    <x v="6"/>
    <n v="424352"/>
    <n v="1"/>
    <n v="22567"/>
    <x v="5"/>
    <m/>
    <x v="5"/>
    <x v="206"/>
    <x v="39"/>
    <n v="1"/>
    <s v="SER"/>
    <n v="1"/>
    <m/>
    <n v="2000"/>
    <s v="SER"/>
    <n v="2000"/>
    <n v="0"/>
    <n v="0"/>
    <m/>
    <n v="2000"/>
    <m/>
    <n v="20625200"/>
    <s v="US"/>
    <s v="Project ID: 56463 FCA Plant: 08475 - Saltillo Truck Assembly Primary Part Number: 6MS84GXHAC Part Description: VEHICLE IMPACT FRT NCT Ticket Number: 19901620 NCT Issue Description: MISSING HOLE, FOR HEATING HARNESS PIN"/>
    <m/>
    <m/>
    <m/>
    <m/>
    <m/>
    <m/>
    <m/>
    <m/>
  </r>
  <r>
    <d v="2019-07-31T00:00:00"/>
    <x v="6"/>
    <n v="424331"/>
    <n v="1"/>
    <n v="22567"/>
    <x v="5"/>
    <m/>
    <x v="5"/>
    <x v="207"/>
    <x v="40"/>
    <n v="1"/>
    <s v="SER"/>
    <n v="1"/>
    <m/>
    <n v="821.24"/>
    <s v="SER"/>
    <n v="821.24"/>
    <n v="0"/>
    <m/>
    <m/>
    <n v="821.24"/>
    <m/>
    <n v="20625200"/>
    <s v="US"/>
    <s v="Certificación de material en FCA Saltillo por reclamo de cliente NCT 19 902091, defecto falta de stud en dash panel NP 68361868AB. Fecha de inicio 17/Jun/2019 Project # 56943"/>
    <m/>
    <m/>
    <m/>
    <m/>
    <m/>
    <m/>
    <m/>
    <m/>
  </r>
  <r>
    <d v="2019-07-31T00:00:00"/>
    <x v="6"/>
    <n v="424347"/>
    <n v="1"/>
    <n v="23755"/>
    <x v="10"/>
    <m/>
    <x v="10"/>
    <x v="208"/>
    <x v="41"/>
    <n v="1"/>
    <s v="SER"/>
    <n v="0.11526"/>
    <m/>
    <n v="15677.25"/>
    <s v="SER"/>
    <n v="1806.96"/>
    <n v="0"/>
    <m/>
    <m/>
    <n v="1806.96"/>
    <m/>
    <n v="20625200"/>
    <s v="US"/>
    <s v="CERTIFICATION OF MATERIAL IN GM FORT WAYNE DUE TO NUT WITH OBSTRUCTION IN 84468444 (CHASS IS CONTROL MODULE).576 PIECES IN GM + IN TRANSIT"/>
    <m/>
    <m/>
    <m/>
    <m/>
    <m/>
    <m/>
    <m/>
    <m/>
  </r>
  <r>
    <d v="2019-07-31T00:00:00"/>
    <x v="6"/>
    <n v="424348"/>
    <n v="1"/>
    <n v="23755"/>
    <x v="10"/>
    <m/>
    <x v="10"/>
    <x v="167"/>
    <x v="41"/>
    <n v="1"/>
    <s v="SER"/>
    <n v="0.24637000000000001"/>
    <m/>
    <n v="15677.25"/>
    <s v="SER"/>
    <n v="3862.4"/>
    <n v="0"/>
    <m/>
    <m/>
    <n v="3862.4"/>
    <m/>
    <n v="20625200"/>
    <s v="US"/>
    <s v="CERTIFICATION OF MATERIAL IN GM FORT WAYNE DUE TO NUT WITH OBSTRUCTION IN 84468444 (CHASS IS CONTROL MODULE).576 PIECES IN GM + IN TRANSIT"/>
    <m/>
    <m/>
    <m/>
    <m/>
    <m/>
    <m/>
    <m/>
    <m/>
  </r>
  <r>
    <d v="2019-07-31T00:00:00"/>
    <x v="6"/>
    <n v="424349"/>
    <n v="1"/>
    <n v="23755"/>
    <x v="10"/>
    <m/>
    <x v="10"/>
    <x v="205"/>
    <x v="41"/>
    <n v="1"/>
    <s v="SER"/>
    <n v="0.51021000000000005"/>
    <m/>
    <n v="15677.25"/>
    <s v="SER"/>
    <n v="7998.69"/>
    <n v="0"/>
    <m/>
    <m/>
    <n v="7998.69"/>
    <m/>
    <n v="20625200"/>
    <s v="US"/>
    <s v="CERTIFICATION OF MATERIAL IN GM FORT WAYNE DUE TO NUT WITH OBSTRUCTION IN 84468444 (CHASS IS CONTROL MODULE).576 PIECES IN GM + IN TRANSIT"/>
    <m/>
    <m/>
    <m/>
    <m/>
    <m/>
    <m/>
    <m/>
    <m/>
  </r>
  <r>
    <d v="2019-07-31T00:00:00"/>
    <x v="6"/>
    <n v="424350"/>
    <n v="1"/>
    <n v="23755"/>
    <x v="10"/>
    <m/>
    <x v="10"/>
    <x v="209"/>
    <x v="41"/>
    <n v="1"/>
    <s v="SER"/>
    <n v="0.10735"/>
    <m/>
    <n v="15677.25"/>
    <s v="SER"/>
    <n v="1682.95"/>
    <n v="0"/>
    <m/>
    <m/>
    <n v="1682.95"/>
    <m/>
    <n v="20625200"/>
    <s v="US"/>
    <s v="CERTIFICATION OF MATERIAL IN GM FORT WAYNE DUE TO NUT WITH OBSTRUCTION IN 84468444 (CHASS IS CONTROL MODULE).576 PIECES IN GM + IN TRANSIT"/>
    <m/>
    <m/>
    <m/>
    <m/>
    <m/>
    <m/>
    <m/>
    <m/>
  </r>
  <r>
    <d v="2019-07-31T00:00:00"/>
    <x v="6"/>
    <n v="424351"/>
    <n v="1"/>
    <n v="23755"/>
    <x v="10"/>
    <m/>
    <x v="10"/>
    <x v="210"/>
    <x v="41"/>
    <n v="1"/>
    <s v="SER"/>
    <n v="2.078E-2"/>
    <m/>
    <n v="15677.25"/>
    <s v="SER"/>
    <n v="325.77"/>
    <n v="0"/>
    <m/>
    <m/>
    <n v="325.77"/>
    <m/>
    <n v="20625200"/>
    <s v="US"/>
    <s v="CERTIFICATION OF MATERIAL IN GM FORT WAYNE DUE TO NUT WITH OBSTRUCTION IN 84468444 (CHASS IS CONTROL MODULE).576 PIECES IN GM + IN TRANSIT"/>
    <m/>
    <m/>
    <m/>
    <m/>
    <m/>
    <m/>
    <m/>
    <m/>
  </r>
  <r>
    <d v="2019-07-31T00:00:00"/>
    <x v="6"/>
    <n v="424353"/>
    <n v="1"/>
    <n v="23755"/>
    <x v="10"/>
    <m/>
    <x v="10"/>
    <x v="211"/>
    <x v="42"/>
    <n v="1"/>
    <s v="SER"/>
    <n v="0.21512999999999999"/>
    <m/>
    <n v="929.63"/>
    <s v="SER"/>
    <n v="199.99"/>
    <n v="0"/>
    <m/>
    <m/>
    <n v="199.99"/>
    <m/>
    <n v="20625200"/>
    <s v="US"/>
    <s v="Aditional from project 176770 chasis control module brkt 84468444, Re-tap threads from 12/17/2018 to 1/1/2019"/>
    <m/>
    <m/>
    <m/>
    <m/>
    <m/>
    <m/>
    <m/>
    <m/>
  </r>
  <r>
    <d v="2019-07-31T00:00:00"/>
    <x v="6"/>
    <n v="424354"/>
    <n v="1"/>
    <n v="23755"/>
    <x v="10"/>
    <m/>
    <x v="10"/>
    <x v="212"/>
    <x v="42"/>
    <n v="1"/>
    <s v="SER"/>
    <n v="0.78486"/>
    <m/>
    <n v="929.63"/>
    <s v="SER"/>
    <n v="729.63"/>
    <n v="0"/>
    <m/>
    <m/>
    <n v="729.63"/>
    <m/>
    <n v="20625200"/>
    <s v="US"/>
    <s v="Aditional from project 176770 chasis control module brkt 84468444, Re-tap threads from 12/17/2018 to 1/1/2019"/>
    <m/>
    <m/>
    <m/>
    <m/>
    <m/>
    <m/>
    <m/>
    <m/>
  </r>
  <r>
    <d v="2019-07-31T00:00:00"/>
    <x v="6"/>
    <n v="424355"/>
    <n v="1"/>
    <n v="22567"/>
    <x v="5"/>
    <m/>
    <x v="5"/>
    <x v="213"/>
    <x v="43"/>
    <n v="1"/>
    <s v="SER"/>
    <n v="1"/>
    <m/>
    <n v="315.05"/>
    <s v="SER"/>
    <n v="315.05"/>
    <n v="0"/>
    <m/>
    <m/>
    <n v="315.05"/>
    <m/>
    <n v="20625200"/>
    <s v="US"/>
    <s v="CERTIFICACIÓN DE MATERIAL EN FCA SALTILLO POR DEFECTOS: FALTA DE BRACKETS Y PERLA DE SOLDADURA EN BARRENO, NP 68366 481AB Y 68361868AB. NCT's 19 901299, 19 901305 y 19 901306. FECHA DE INICIO 11/ABR/2019"/>
    <m/>
    <m/>
    <m/>
    <m/>
    <m/>
    <m/>
    <m/>
    <m/>
  </r>
  <r>
    <d v="2019-07-30T00:00:00"/>
    <x v="6"/>
    <n v="424114"/>
    <n v="3"/>
    <n v="23750"/>
    <x v="7"/>
    <m/>
    <x v="7"/>
    <x v="214"/>
    <x v="26"/>
    <n v="1"/>
    <s v="SER"/>
    <n v="28"/>
    <m/>
    <n v="45"/>
    <s v="SER"/>
    <n v="1260"/>
    <n v="0"/>
    <m/>
    <m/>
    <n v="1260"/>
    <m/>
    <n v="20625200"/>
    <s v="US"/>
    <s v="PER DIEM / ALIMENTOS"/>
    <m/>
    <m/>
    <m/>
    <m/>
    <m/>
    <m/>
    <m/>
    <m/>
  </r>
  <r>
    <d v="2019-07-30T00:00:00"/>
    <x v="6"/>
    <n v="424118"/>
    <n v="3"/>
    <n v="23750"/>
    <x v="7"/>
    <m/>
    <x v="7"/>
    <x v="215"/>
    <x v="26"/>
    <n v="1"/>
    <s v="SER"/>
    <n v="28"/>
    <m/>
    <n v="45"/>
    <s v="SER"/>
    <n v="1260"/>
    <n v="0"/>
    <m/>
    <m/>
    <n v="1260"/>
    <m/>
    <n v="20625200"/>
    <s v="US"/>
    <s v="PER DIEM / ALIMENTOS"/>
    <m/>
    <m/>
    <m/>
    <m/>
    <m/>
    <m/>
    <m/>
    <m/>
  </r>
  <r>
    <d v="2019-07-30T00:00:00"/>
    <x v="6"/>
    <n v="424114"/>
    <n v="1"/>
    <n v="23750"/>
    <x v="7"/>
    <m/>
    <x v="7"/>
    <x v="214"/>
    <x v="26"/>
    <n v="2"/>
    <s v="HR"/>
    <n v="272"/>
    <m/>
    <n v="13.28"/>
    <s v="HR"/>
    <n v="3612.16"/>
    <n v="0"/>
    <m/>
    <m/>
    <n v="3612.16"/>
    <m/>
    <n v="20625200"/>
    <s v="US"/>
    <s v="INSPECTION HOUR"/>
    <m/>
    <m/>
    <m/>
    <m/>
    <m/>
    <m/>
    <m/>
    <m/>
  </r>
  <r>
    <d v="2019-07-30T00:00:00"/>
    <x v="6"/>
    <n v="424118"/>
    <n v="1"/>
    <n v="23750"/>
    <x v="7"/>
    <m/>
    <x v="7"/>
    <x v="215"/>
    <x v="26"/>
    <n v="2"/>
    <s v="HR"/>
    <n v="272"/>
    <m/>
    <n v="13.28"/>
    <s v="HR"/>
    <n v="3612.16"/>
    <n v="0"/>
    <m/>
    <m/>
    <n v="3612.16"/>
    <m/>
    <n v="20625200"/>
    <s v="US"/>
    <s v="INSPECTION HOUR"/>
    <m/>
    <m/>
    <m/>
    <m/>
    <m/>
    <m/>
    <m/>
    <m/>
  </r>
  <r>
    <d v="2019-07-30T00:00:00"/>
    <x v="6"/>
    <n v="424114"/>
    <n v="2"/>
    <n v="23750"/>
    <x v="7"/>
    <m/>
    <x v="7"/>
    <x v="214"/>
    <x v="26"/>
    <n v="6"/>
    <s v="SER"/>
    <n v="14"/>
    <m/>
    <n v="44.82"/>
    <s v="SER"/>
    <n v="627.48"/>
    <n v="0"/>
    <m/>
    <m/>
    <n v="627.48"/>
    <m/>
    <n v="20625200"/>
    <s v="US"/>
    <s v="HOTEL EXPENSES"/>
    <m/>
    <m/>
    <m/>
    <m/>
    <m/>
    <m/>
    <m/>
    <m/>
  </r>
  <r>
    <d v="2019-07-30T00:00:00"/>
    <x v="6"/>
    <n v="424118"/>
    <n v="2"/>
    <n v="23750"/>
    <x v="7"/>
    <m/>
    <x v="7"/>
    <x v="215"/>
    <x v="26"/>
    <n v="6"/>
    <s v="SER"/>
    <n v="14"/>
    <m/>
    <n v="44.82"/>
    <s v="SER"/>
    <n v="627.48"/>
    <n v="0"/>
    <m/>
    <m/>
    <n v="627.48"/>
    <m/>
    <n v="20625200"/>
    <s v="US"/>
    <s v="HOTEL EXPENSES"/>
    <m/>
    <m/>
    <m/>
    <m/>
    <m/>
    <m/>
    <m/>
    <m/>
  </r>
  <r>
    <d v="2019-07-30T00:00:00"/>
    <x v="6"/>
    <n v="424114"/>
    <n v="4"/>
    <n v="23750"/>
    <x v="7"/>
    <m/>
    <x v="7"/>
    <x v="214"/>
    <x v="26"/>
    <n v="7"/>
    <s v="SER"/>
    <n v="6"/>
    <m/>
    <n v="30.75"/>
    <s v="SER"/>
    <n v="184.5"/>
    <n v="0"/>
    <m/>
    <m/>
    <n v="184.5"/>
    <m/>
    <n v="20625200"/>
    <s v="US"/>
    <s v="Transportation"/>
    <m/>
    <m/>
    <m/>
    <m/>
    <m/>
    <m/>
    <m/>
    <m/>
  </r>
  <r>
    <d v="2019-07-30T00:00:00"/>
    <x v="6"/>
    <n v="424118"/>
    <n v="4"/>
    <n v="23750"/>
    <x v="7"/>
    <m/>
    <x v="7"/>
    <x v="215"/>
    <x v="26"/>
    <n v="7"/>
    <s v="SER"/>
    <n v="6"/>
    <m/>
    <n v="30.75"/>
    <s v="SER"/>
    <n v="184.5"/>
    <n v="0"/>
    <m/>
    <m/>
    <n v="184.5"/>
    <m/>
    <n v="20625200"/>
    <s v="US"/>
    <s v="Transportation"/>
    <m/>
    <m/>
    <m/>
    <m/>
    <m/>
    <m/>
    <m/>
    <m/>
  </r>
  <r>
    <d v="2019-07-30T00:00:00"/>
    <x v="6"/>
    <n v="424220"/>
    <n v="1"/>
    <n v="22567"/>
    <x v="5"/>
    <m/>
    <x v="5"/>
    <x v="216"/>
    <x v="44"/>
    <n v="1"/>
    <s v="SER"/>
    <n v="1"/>
    <m/>
    <n v="2000"/>
    <s v="SER"/>
    <n v="2000"/>
    <n v="0"/>
    <m/>
    <m/>
    <n v="2000"/>
    <m/>
    <n v="20625200"/>
    <s v="US"/>
    <s v="Project ID: 55878 FCA Plant: 08475 - Saltillo Truck Assembly Supplier: 43034 - FLEX N GATE Description:Split Primary Part Number: 68361868AB Part Description: DASH COMP NCT Ticket Number: 19901112"/>
    <m/>
    <m/>
    <m/>
    <m/>
    <m/>
    <m/>
    <m/>
    <m/>
  </r>
  <r>
    <d v="2019-07-25T00:00:00"/>
    <x v="6"/>
    <n v="423647"/>
    <n v="1"/>
    <n v="12207"/>
    <x v="1"/>
    <m/>
    <x v="1"/>
    <x v="217"/>
    <x v="22"/>
    <n v="1"/>
    <s v="HR"/>
    <n v="712"/>
    <m/>
    <n v="80"/>
    <s v="HR"/>
    <n v="56960"/>
    <n v="9113.6"/>
    <m/>
    <m/>
    <n v="2985.3249475890989"/>
    <m/>
    <n v="20625200"/>
    <s v="PS"/>
    <s v="SERVICIO DE CONTENCION INTERNA FNG SAN JOSE ITURBIDE"/>
    <m/>
    <m/>
    <m/>
    <m/>
    <m/>
    <m/>
    <m/>
    <m/>
  </r>
  <r>
    <d v="2019-07-25T00:00:00"/>
    <x v="6"/>
    <n v="423648"/>
    <n v="1"/>
    <n v="12207"/>
    <x v="1"/>
    <m/>
    <x v="1"/>
    <x v="218"/>
    <x v="22"/>
    <n v="1"/>
    <s v="HR"/>
    <n v="44"/>
    <m/>
    <n v="80"/>
    <s v="HR"/>
    <n v="3520"/>
    <n v="0"/>
    <m/>
    <m/>
    <n v="184.48637316561846"/>
    <m/>
    <n v="20625200"/>
    <s v="PS"/>
    <s v="SERVICIO DE CONTENCION INTERNA FNG SAN JOSE ITURBIDE"/>
    <m/>
    <m/>
    <m/>
    <m/>
    <m/>
    <m/>
    <m/>
    <m/>
  </r>
  <r>
    <d v="2019-07-25T00:00:00"/>
    <x v="6"/>
    <n v="423649"/>
    <n v="1"/>
    <n v="12207"/>
    <x v="1"/>
    <m/>
    <x v="1"/>
    <x v="219"/>
    <x v="22"/>
    <n v="1"/>
    <s v="HR"/>
    <n v="544"/>
    <m/>
    <n v="80"/>
    <s v="HR"/>
    <n v="43520"/>
    <n v="0"/>
    <m/>
    <m/>
    <n v="2280.9224318658285"/>
    <m/>
    <n v="20625200"/>
    <s v="PS"/>
    <s v="SERVICIO DE CONTENCION INTERNA FNG SAN JOSE ITURBIDE"/>
    <m/>
    <m/>
    <m/>
    <m/>
    <m/>
    <m/>
    <m/>
    <m/>
  </r>
  <r>
    <d v="2019-07-24T00:00:00"/>
    <x v="6"/>
    <n v="423509"/>
    <n v="1"/>
    <n v="12381"/>
    <x v="9"/>
    <m/>
    <x v="9"/>
    <x v="220"/>
    <x v="45"/>
    <n v="2"/>
    <s v="HR"/>
    <n v="65.5"/>
    <m/>
    <n v="120"/>
    <s v="HR"/>
    <n v="7860"/>
    <n v="0"/>
    <m/>
    <m/>
    <n v="411.94968553459125"/>
    <m/>
    <n v="20625200"/>
    <s v="PS"/>
    <s v="SERVICIO DE INSPECCION PLANTA : METALSA  Costo por Hora : $120 MXN Costo NO Incluye Supervisor se asigna 1 Supervisor por cada 4 Personas Horarios de Trabajo : Lunes a Sabado Turnos : 1,2 y 3er Turno,segun lo designe Flex N Gate NO ESTA AUTORIZADO TIEMPOEXTRA Inluye: EPP, Transporte, Proveedor DEBE entregar la sig documentacion : -Reporte de hallazgos durante el servicio -Reporte de Inspeccion hacien o mencion del reclamo - Factura debera estar firmada por Gerente de Calidad y Gerente de planta para su Ingreso al Almacen Mro"/>
    <m/>
    <m/>
    <m/>
    <m/>
    <m/>
    <m/>
    <m/>
    <m/>
  </r>
  <r>
    <d v="2019-07-23T00:00:00"/>
    <x v="6"/>
    <n v="423280"/>
    <n v="1"/>
    <n v="22567"/>
    <x v="5"/>
    <m/>
    <x v="5"/>
    <x v="221"/>
    <x v="46"/>
    <n v="1"/>
    <s v="SER"/>
    <n v="1"/>
    <m/>
    <n v="428.94"/>
    <s v="SER"/>
    <n v="428.94"/>
    <n v="0"/>
    <m/>
    <m/>
    <n v="428.94"/>
    <m/>
    <n v="20625200"/>
    <s v="US"/>
    <s v="Project ID: 55121 FCA Plant: 08475 - Saltillo Truck Assembly Supplier: 43034 - FLEX N GATE MEXICO S DE RL DE CV Primary Part Number: 68366481AB Part Description: PLENUM LWR NCT Ticket Number: 19900316 Description: Wrong srew"/>
    <m/>
    <m/>
    <m/>
    <m/>
    <m/>
    <m/>
    <m/>
    <m/>
  </r>
  <r>
    <d v="2019-07-23T00:00:00"/>
    <x v="6"/>
    <n v="423281"/>
    <n v="1"/>
    <n v="22567"/>
    <x v="5"/>
    <m/>
    <x v="5"/>
    <x v="222"/>
    <x v="47"/>
    <n v="1"/>
    <s v="SER"/>
    <n v="1"/>
    <m/>
    <n v="1203.71"/>
    <s v="SER"/>
    <n v="1203.71"/>
    <n v="0"/>
    <m/>
    <m/>
    <n v="1203.71"/>
    <m/>
    <n v="20625200"/>
    <s v="US"/>
    <s v="Certificación Cowl side por re clamo de cliente 3CPR Project # 55799, número de parte 68366 479AC Y 68366478AD, fecha de r eclamo 18/Mar/2019. Contención en FCA Saltillo"/>
    <m/>
    <m/>
    <m/>
    <m/>
    <m/>
    <m/>
    <m/>
    <m/>
  </r>
  <r>
    <d v="2019-07-23T00:00:00"/>
    <x v="6"/>
    <n v="423279"/>
    <n v="1"/>
    <n v="22567"/>
    <x v="5"/>
    <m/>
    <x v="5"/>
    <x v="223"/>
    <x v="48"/>
    <n v="1"/>
    <s v="SER"/>
    <n v="1"/>
    <m/>
    <n v="2000"/>
    <s v="SER"/>
    <n v="2000"/>
    <n v="0"/>
    <m/>
    <m/>
    <n v="2000"/>
    <m/>
    <n v="20625200"/>
    <s v="US"/>
    <s v="CERTIFICACIÓN DE MATERIAL EN FCA SALTILLO POR DEFECTOS: FALTA DE BRACKETS Y PERLA DE SOLDADURA EN BARRENO, NP 68366 481AB Y 68361868AB. NCT's 19 901299, 19 901305 y 19 901306. FECHA DE INICIO 11/ABR/2019"/>
    <m/>
    <m/>
    <m/>
    <m/>
    <m/>
    <m/>
    <m/>
    <m/>
  </r>
  <r>
    <d v="2019-07-22T00:00:00"/>
    <x v="6"/>
    <n v="423317"/>
    <n v="1"/>
    <n v="12207"/>
    <x v="1"/>
    <m/>
    <x v="1"/>
    <x v="224"/>
    <x v="22"/>
    <n v="2"/>
    <s v="HR"/>
    <n v="36"/>
    <m/>
    <n v="80"/>
    <s v="HR"/>
    <n v="2880"/>
    <n v="0"/>
    <m/>
    <m/>
    <n v="150.9433962264151"/>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7-22T00:00:00"/>
    <x v="6"/>
    <n v="423318"/>
    <n v="1"/>
    <n v="12207"/>
    <x v="1"/>
    <m/>
    <x v="1"/>
    <x v="225"/>
    <x v="22"/>
    <n v="2"/>
    <s v="HR"/>
    <n v="553"/>
    <m/>
    <n v="80"/>
    <s v="HR"/>
    <n v="44240"/>
    <n v="0"/>
    <m/>
    <m/>
    <n v="2318.6582809224319"/>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d v="2019-07-19T00:00:00"/>
    <x v="6"/>
    <n v="422993"/>
    <n v="1"/>
    <n v="12207"/>
    <x v="1"/>
    <m/>
    <x v="1"/>
    <x v="226"/>
    <x v="22"/>
    <n v="1"/>
    <s v="HR"/>
    <n v="680"/>
    <m/>
    <n v="80"/>
    <s v="HR"/>
    <n v="54400"/>
    <n v="0"/>
    <m/>
    <m/>
    <n v="2851.1530398322852"/>
    <m/>
    <n v="20625200"/>
    <s v="PS"/>
    <s v="SERVICIO DE CONTENCION INTERNA FNG SAN JOSE ITURBIDE"/>
    <m/>
    <m/>
    <m/>
    <m/>
    <m/>
    <m/>
    <m/>
    <m/>
  </r>
  <r>
    <d v="2019-07-18T00:00:00"/>
    <x v="6"/>
    <n v="422920"/>
    <n v="3"/>
    <n v="23750"/>
    <x v="7"/>
    <m/>
    <x v="7"/>
    <x v="227"/>
    <x v="26"/>
    <n v="1"/>
    <s v="SER"/>
    <n v="28"/>
    <m/>
    <n v="45"/>
    <s v="SER"/>
    <n v="1260"/>
    <n v="0"/>
    <m/>
    <m/>
    <n v="1260"/>
    <m/>
    <n v="20625200"/>
    <s v="US"/>
    <s v="PER DIEM / ALIMENTOS"/>
    <m/>
    <m/>
    <m/>
    <m/>
    <m/>
    <m/>
    <m/>
    <m/>
  </r>
  <r>
    <d v="2019-07-18T00:00:00"/>
    <x v="6"/>
    <n v="422921"/>
    <n v="3"/>
    <n v="23750"/>
    <x v="7"/>
    <m/>
    <x v="7"/>
    <x v="228"/>
    <x v="26"/>
    <n v="1"/>
    <s v="SER"/>
    <n v="28"/>
    <m/>
    <n v="45"/>
    <s v="SER"/>
    <n v="1260"/>
    <n v="0"/>
    <m/>
    <m/>
    <n v="1260"/>
    <m/>
    <n v="20625200"/>
    <s v="US"/>
    <s v="PER DIEM / ALIMENTOS"/>
    <m/>
    <m/>
    <m/>
    <m/>
    <m/>
    <m/>
    <m/>
    <m/>
  </r>
  <r>
    <d v="2019-07-18T00:00:00"/>
    <x v="6"/>
    <n v="422920"/>
    <n v="1"/>
    <n v="23750"/>
    <x v="7"/>
    <m/>
    <x v="7"/>
    <x v="227"/>
    <x v="26"/>
    <n v="2"/>
    <s v="HR"/>
    <n v="288"/>
    <m/>
    <n v="13.28"/>
    <s v="HR"/>
    <n v="3824.64"/>
    <n v="0"/>
    <m/>
    <m/>
    <n v="3824.64"/>
    <m/>
    <n v="20625200"/>
    <s v="US"/>
    <s v="INSPECTION HOUR"/>
    <m/>
    <m/>
    <m/>
    <m/>
    <m/>
    <m/>
    <m/>
    <m/>
  </r>
  <r>
    <d v="2019-07-18T00:00:00"/>
    <x v="6"/>
    <n v="422921"/>
    <n v="1"/>
    <n v="23750"/>
    <x v="7"/>
    <m/>
    <x v="7"/>
    <x v="228"/>
    <x v="26"/>
    <n v="2"/>
    <s v="HR"/>
    <n v="288"/>
    <m/>
    <n v="13.28"/>
    <s v="HR"/>
    <n v="3824.64"/>
    <n v="0"/>
    <m/>
    <m/>
    <n v="3824.64"/>
    <m/>
    <n v="20625200"/>
    <s v="US"/>
    <s v="INSPECTION HOUR"/>
    <m/>
    <m/>
    <m/>
    <m/>
    <m/>
    <m/>
    <m/>
    <m/>
  </r>
  <r>
    <d v="2019-07-18T00:00:00"/>
    <x v="6"/>
    <n v="422920"/>
    <n v="2"/>
    <n v="23750"/>
    <x v="7"/>
    <m/>
    <x v="7"/>
    <x v="227"/>
    <x v="26"/>
    <n v="6"/>
    <s v="SER"/>
    <n v="14"/>
    <m/>
    <n v="44.82"/>
    <s v="SER"/>
    <n v="627.48"/>
    <n v="0"/>
    <m/>
    <m/>
    <n v="627.48"/>
    <m/>
    <n v="20625200"/>
    <s v="US"/>
    <s v="HOTEL EXPENSES"/>
    <m/>
    <m/>
    <m/>
    <m/>
    <m/>
    <m/>
    <m/>
    <m/>
  </r>
  <r>
    <d v="2019-07-18T00:00:00"/>
    <x v="6"/>
    <n v="422921"/>
    <n v="2"/>
    <n v="23750"/>
    <x v="7"/>
    <m/>
    <x v="7"/>
    <x v="228"/>
    <x v="26"/>
    <n v="6"/>
    <s v="SER"/>
    <n v="14"/>
    <m/>
    <n v="44.82"/>
    <s v="SER"/>
    <n v="627.48"/>
    <n v="0"/>
    <m/>
    <m/>
    <n v="627.48"/>
    <m/>
    <n v="20625200"/>
    <s v="US"/>
    <s v="HOTEL EXPENSES"/>
    <m/>
    <m/>
    <m/>
    <m/>
    <m/>
    <m/>
    <m/>
    <m/>
  </r>
  <r>
    <d v="2019-07-18T00:00:00"/>
    <x v="6"/>
    <n v="422920"/>
    <n v="4"/>
    <n v="23750"/>
    <x v="7"/>
    <m/>
    <x v="7"/>
    <x v="227"/>
    <x v="26"/>
    <n v="7"/>
    <s v="SER"/>
    <n v="6"/>
    <m/>
    <n v="30.75"/>
    <s v="SER"/>
    <n v="184.5"/>
    <n v="0"/>
    <m/>
    <m/>
    <n v="184.5"/>
    <m/>
    <n v="20625200"/>
    <s v="US"/>
    <s v="Transportation"/>
    <m/>
    <m/>
    <m/>
    <m/>
    <m/>
    <m/>
    <m/>
    <m/>
  </r>
  <r>
    <d v="2019-07-18T00:00:00"/>
    <x v="6"/>
    <n v="422921"/>
    <n v="4"/>
    <n v="23750"/>
    <x v="7"/>
    <m/>
    <x v="7"/>
    <x v="228"/>
    <x v="26"/>
    <n v="7"/>
    <s v="SER"/>
    <n v="7"/>
    <m/>
    <n v="30.75"/>
    <s v="SER"/>
    <n v="215.25"/>
    <n v="0"/>
    <m/>
    <m/>
    <n v="215.25"/>
    <m/>
    <n v="20625200"/>
    <s v="US"/>
    <s v="Transportation"/>
    <m/>
    <m/>
    <m/>
    <m/>
    <m/>
    <m/>
    <m/>
    <m/>
  </r>
  <r>
    <d v="2019-07-15T00:00:00"/>
    <x v="6"/>
    <n v="422501"/>
    <n v="1"/>
    <n v="12207"/>
    <x v="1"/>
    <m/>
    <x v="1"/>
    <x v="229"/>
    <x v="22"/>
    <n v="1"/>
    <s v="HR"/>
    <n v="832"/>
    <m/>
    <n v="80"/>
    <s v="HR"/>
    <n v="66560"/>
    <n v="0"/>
    <m/>
    <m/>
    <n v="3488.4696016771491"/>
    <m/>
    <n v="20625200"/>
    <s v="PS"/>
    <s v="SERVICIO DE CONTENCION INTERNA FNG SAN JOSE ITURBIDE"/>
    <m/>
    <m/>
    <m/>
    <m/>
    <m/>
    <m/>
    <m/>
    <m/>
  </r>
  <r>
    <d v="2019-07-15T00:00:00"/>
    <x v="6"/>
    <n v="422502"/>
    <n v="1"/>
    <n v="12207"/>
    <x v="1"/>
    <m/>
    <x v="1"/>
    <x v="230"/>
    <x v="22"/>
    <n v="1"/>
    <s v="HR"/>
    <n v="568"/>
    <m/>
    <n v="80"/>
    <s v="HR"/>
    <n v="45440"/>
    <n v="0"/>
    <m/>
    <m/>
    <n v="2381.5513626834386"/>
    <m/>
    <n v="20625200"/>
    <s v="PS"/>
    <s v="SERVICIO DE CONTENCION INTERNA FNG SAN JOSE ITURBIDE"/>
    <m/>
    <m/>
    <m/>
    <m/>
    <m/>
    <m/>
    <m/>
    <m/>
  </r>
  <r>
    <d v="2019-07-15T00:00:00"/>
    <x v="6"/>
    <n v="422503"/>
    <n v="1"/>
    <n v="12207"/>
    <x v="1"/>
    <m/>
    <x v="1"/>
    <x v="231"/>
    <x v="22"/>
    <n v="1"/>
    <s v="HR"/>
    <n v="377"/>
    <m/>
    <n v="80"/>
    <s v="HR"/>
    <n v="30160"/>
    <n v="0"/>
    <m/>
    <m/>
    <n v="1580.7127882599582"/>
    <m/>
    <n v="20625200"/>
    <s v="PS"/>
    <s v="SERVICIO DE CONTENCION INTERNA FNG SAN JOSE ITURBIDE"/>
    <m/>
    <m/>
    <m/>
    <m/>
    <m/>
    <m/>
    <m/>
    <m/>
  </r>
  <r>
    <d v="2019-07-15T00:00:00"/>
    <x v="6"/>
    <n v="422504"/>
    <n v="1"/>
    <n v="11975"/>
    <x v="0"/>
    <m/>
    <x v="0"/>
    <x v="232"/>
    <x v="30"/>
    <n v="2"/>
    <s v="HR"/>
    <n v="66"/>
    <m/>
    <n v="100"/>
    <s v="HR"/>
    <n v="6600"/>
    <n v="0"/>
    <m/>
    <m/>
    <n v="345.91194968553464"/>
    <m/>
    <n v="20625200"/>
    <s v="PS"/>
    <s v="SERVICIO DE SORTEO/CONTENCION EXTERNA  PLANTA NISSAN A1/A2  Costo por Hora : $100MXN Horarios de Trabajo : Lunes a Sabado Turnos : 1,2 y 3er Turno,segun lo designe Flex N Gate NO ESTA AUTORIZADO TIEMPOEXTRA Inluye: EPP, Transporte, lo designe Flex N Gate NO ESTA AUTORIZADO TIEMPOEXTRA Inluye: EPP, Transporte,Comida Proveedor DEBE entregar : -Reporte de hallazgos durante -Reporte de hallazgos durante el servicio -Reporte de Inspeccion haciend o mencion del reclamo - Factura debera estar Firmada por Gerente de CAlidad y Gerente de Planta"/>
    <m/>
    <m/>
    <m/>
    <m/>
    <m/>
    <m/>
    <m/>
    <m/>
  </r>
  <r>
    <d v="2019-07-15T00:00:00"/>
    <x v="6"/>
    <n v="422509"/>
    <n v="3"/>
    <n v="23750"/>
    <x v="7"/>
    <m/>
    <x v="7"/>
    <x v="233"/>
    <x v="26"/>
    <n v="1"/>
    <s v="SER"/>
    <n v="28"/>
    <m/>
    <n v="45"/>
    <s v="SER"/>
    <n v="1260"/>
    <n v="0"/>
    <m/>
    <m/>
    <n v="1260"/>
    <m/>
    <n v="20625200"/>
    <s v="US"/>
    <s v="PER DIEM / ALIMENTOS"/>
    <m/>
    <m/>
    <m/>
    <m/>
    <m/>
    <m/>
    <m/>
    <m/>
  </r>
  <r>
    <d v="2019-07-15T00:00:00"/>
    <x v="6"/>
    <n v="422509"/>
    <n v="1"/>
    <n v="23750"/>
    <x v="7"/>
    <m/>
    <x v="7"/>
    <x v="233"/>
    <x v="26"/>
    <n v="2"/>
    <s v="HR"/>
    <n v="280"/>
    <m/>
    <n v="13.28"/>
    <s v="HR"/>
    <n v="3718.4"/>
    <n v="0"/>
    <m/>
    <m/>
    <n v="3718.4"/>
    <m/>
    <n v="20625200"/>
    <s v="US"/>
    <s v="INSPECTION HOUR"/>
    <m/>
    <m/>
    <m/>
    <m/>
    <m/>
    <m/>
    <m/>
    <m/>
  </r>
  <r>
    <d v="2019-07-15T00:00:00"/>
    <x v="6"/>
    <n v="422509"/>
    <n v="2"/>
    <n v="23750"/>
    <x v="7"/>
    <m/>
    <x v="7"/>
    <x v="233"/>
    <x v="26"/>
    <n v="6"/>
    <s v="SER"/>
    <n v="14"/>
    <m/>
    <n v="44.82"/>
    <s v="SER"/>
    <n v="627.48"/>
    <n v="0"/>
    <m/>
    <m/>
    <n v="627.48"/>
    <m/>
    <n v="20625200"/>
    <s v="US"/>
    <s v="HOTEL EXPENSES"/>
    <m/>
    <m/>
    <m/>
    <m/>
    <m/>
    <m/>
    <m/>
    <m/>
  </r>
  <r>
    <d v="2019-07-15T00:00:00"/>
    <x v="6"/>
    <n v="422509"/>
    <n v="4"/>
    <n v="23750"/>
    <x v="7"/>
    <m/>
    <x v="7"/>
    <x v="233"/>
    <x v="26"/>
    <n v="7"/>
    <s v="SER"/>
    <n v="7"/>
    <m/>
    <n v="30.75"/>
    <s v="SER"/>
    <n v="215.25"/>
    <n v="0"/>
    <m/>
    <m/>
    <n v="215.25"/>
    <m/>
    <n v="20625200"/>
    <s v="US"/>
    <s v="Transportation"/>
    <m/>
    <m/>
    <m/>
    <m/>
    <m/>
    <m/>
    <m/>
    <m/>
  </r>
  <r>
    <d v="2019-07-15T00:00:00"/>
    <x v="6"/>
    <n v="422497"/>
    <n v="1"/>
    <n v="22511"/>
    <x v="21"/>
    <m/>
    <x v="14"/>
    <x v="197"/>
    <x v="49"/>
    <n v="1"/>
    <s v="HRS"/>
    <n v="44"/>
    <m/>
    <n v="13.75"/>
    <s v="HRS"/>
    <n v="605"/>
    <n v="0"/>
    <m/>
    <m/>
    <n v="605"/>
    <m/>
    <n v="20625200"/>
    <s v="US"/>
    <s v="Inspeccion en Laredo txs por b arrenos eclipsados en Towing H itch de Toyota (2 dias 2 perso nas turno de 11 hrs, TOTAL DE 44 HRS)"/>
    <m/>
    <m/>
    <m/>
    <m/>
    <m/>
    <m/>
    <m/>
    <m/>
  </r>
  <r>
    <d v="2019-07-08T00:00:00"/>
    <x v="6"/>
    <n v="421665"/>
    <n v="1"/>
    <n v="11975"/>
    <x v="0"/>
    <m/>
    <x v="0"/>
    <x v="234"/>
    <x v="30"/>
    <n v="2"/>
    <s v="HR"/>
    <n v="45"/>
    <m/>
    <n v="100"/>
    <s v="HR"/>
    <n v="4500"/>
    <n v="0"/>
    <m/>
    <m/>
    <n v="235.84905660377362"/>
    <m/>
    <n v="20625200"/>
    <s v="PS"/>
    <s v="SERVICIO DE SORTEO/CONTENCION EXTERNA  PLANTA NISSAN A1/A2  Costo por Hora : $100MXN Horarios de Trabajo : Lunes a Sabado Turnos : 1,2 y 3er Turno,segun lo designe Flex N Gate NO ESTA AUTORIZADO TIEMPOEXTRA Inluye: EPP, Transporte, lo designe Flex N Gate NO ESTA AUTORIZADO TIEMPOEXTRA Inluye: EPP, Transporte,Comida Proveedor DEBE entregar : -Reporte de hallazgos durante -Reporte de hallazgos durante el servicio -Reporte de Inspeccion haciend o mencion del reclamo - Factura debera estar Firmada por Gerente de CAlidad y Gerente de Planta"/>
    <m/>
    <m/>
    <m/>
    <m/>
    <m/>
    <m/>
    <m/>
    <m/>
  </r>
  <r>
    <d v="2019-07-08T00:00:00"/>
    <x v="6"/>
    <n v="421679"/>
    <n v="3"/>
    <n v="23750"/>
    <x v="7"/>
    <m/>
    <x v="7"/>
    <x v="198"/>
    <x v="26"/>
    <n v="1"/>
    <s v="SER"/>
    <n v="28"/>
    <m/>
    <n v="45"/>
    <s v="SER"/>
    <n v="1260"/>
    <n v="0"/>
    <m/>
    <m/>
    <n v="1260"/>
    <m/>
    <n v="20625200"/>
    <s v="US"/>
    <s v="PER DIEM / ALIMENTOS"/>
    <m/>
    <m/>
    <m/>
    <m/>
    <m/>
    <m/>
    <m/>
    <m/>
  </r>
  <r>
    <d v="2019-07-08T00:00:00"/>
    <x v="6"/>
    <n v="421679"/>
    <n v="1"/>
    <n v="23750"/>
    <x v="7"/>
    <m/>
    <x v="7"/>
    <x v="198"/>
    <x v="26"/>
    <n v="2"/>
    <s v="HR"/>
    <n v="288"/>
    <m/>
    <n v="13.28"/>
    <s v="HR"/>
    <n v="3824.64"/>
    <n v="0"/>
    <m/>
    <m/>
    <n v="3824.64"/>
    <m/>
    <n v="20625200"/>
    <s v="US"/>
    <s v="INSPECTION HOUR"/>
    <m/>
    <m/>
    <m/>
    <m/>
    <m/>
    <m/>
    <m/>
    <m/>
  </r>
  <r>
    <d v="2019-07-08T00:00:00"/>
    <x v="6"/>
    <n v="421679"/>
    <n v="2"/>
    <n v="23750"/>
    <x v="7"/>
    <m/>
    <x v="7"/>
    <x v="198"/>
    <x v="26"/>
    <n v="6"/>
    <s v="SER"/>
    <n v="14"/>
    <m/>
    <n v="44.82"/>
    <s v="SER"/>
    <n v="627.48"/>
    <n v="0"/>
    <m/>
    <m/>
    <n v="627.48"/>
    <m/>
    <n v="20625200"/>
    <s v="US"/>
    <s v="HOTEL EXPENSES"/>
    <m/>
    <m/>
    <m/>
    <m/>
    <m/>
    <m/>
    <m/>
    <m/>
  </r>
  <r>
    <d v="2019-07-08T00:00:00"/>
    <x v="6"/>
    <n v="421679"/>
    <n v="4"/>
    <n v="23750"/>
    <x v="7"/>
    <m/>
    <x v="7"/>
    <x v="198"/>
    <x v="26"/>
    <n v="7"/>
    <s v="SER"/>
    <n v="6"/>
    <m/>
    <n v="30.75"/>
    <s v="SER"/>
    <n v="184.5"/>
    <n v="0"/>
    <m/>
    <m/>
    <n v="184.5"/>
    <m/>
    <n v="20625200"/>
    <s v="US"/>
    <s v="Transportation"/>
    <m/>
    <m/>
    <m/>
    <m/>
    <m/>
    <m/>
    <m/>
    <m/>
  </r>
  <r>
    <d v="2019-07-04T00:00:00"/>
    <x v="6"/>
    <n v="421201"/>
    <n v="1"/>
    <n v="12207"/>
    <x v="1"/>
    <m/>
    <x v="1"/>
    <x v="200"/>
    <x v="22"/>
    <n v="1"/>
    <s v="HR"/>
    <n v="848"/>
    <m/>
    <n v="80"/>
    <s v="HR"/>
    <n v="67840"/>
    <n v="0"/>
    <m/>
    <m/>
    <n v="3555.5555555555557"/>
    <m/>
    <n v="20625200"/>
    <s v="PS"/>
    <s v="SERVICIO DE CONTENCION INTERNA FNG SAN JOSE ITURBIDE"/>
    <m/>
    <m/>
    <m/>
    <m/>
    <m/>
    <m/>
    <m/>
    <m/>
  </r>
  <r>
    <d v="2019-07-04T00:00:00"/>
    <x v="6"/>
    <n v="421203"/>
    <n v="1"/>
    <n v="12207"/>
    <x v="1"/>
    <m/>
    <x v="1"/>
    <x v="199"/>
    <x v="22"/>
    <n v="1"/>
    <s v="HR"/>
    <n v="536"/>
    <m/>
    <n v="80"/>
    <s v="HR"/>
    <n v="42880"/>
    <n v="0"/>
    <m/>
    <m/>
    <n v="2247.3794549266249"/>
    <m/>
    <n v="20625200"/>
    <s v="PS"/>
    <s v="SERVICIO DE CONTENCION INTERNA FNG SAN JOSE ITURBIDE"/>
    <m/>
    <m/>
    <m/>
    <m/>
    <m/>
    <m/>
    <m/>
    <m/>
  </r>
  <r>
    <d v="2019-07-04T00:00:00"/>
    <x v="6"/>
    <n v="421205"/>
    <n v="1"/>
    <n v="12207"/>
    <x v="1"/>
    <m/>
    <x v="1"/>
    <x v="202"/>
    <x v="22"/>
    <n v="1"/>
    <s v="HR"/>
    <n v="576"/>
    <m/>
    <n v="80"/>
    <s v="HR"/>
    <n v="46080"/>
    <n v="0"/>
    <m/>
    <m/>
    <n v="2415.0943396226417"/>
    <m/>
    <n v="20625200"/>
    <s v="PS"/>
    <s v="SERVICIO DE CONTENCION INTERNA FNG SAN JOSE ITURBIDE"/>
    <m/>
    <m/>
    <m/>
    <m/>
    <m/>
    <m/>
    <m/>
    <m/>
  </r>
  <r>
    <d v="2019-07-04T00:00:00"/>
    <x v="6"/>
    <n v="421204"/>
    <n v="1"/>
    <n v="12207"/>
    <x v="1"/>
    <m/>
    <x v="1"/>
    <x v="201"/>
    <x v="22"/>
    <n v="2"/>
    <s v="HR"/>
    <n v="272"/>
    <m/>
    <n v="80"/>
    <s v="HR"/>
    <n v="21760"/>
    <n v="0"/>
    <m/>
    <m/>
    <n v="1140.4612159329142"/>
    <m/>
    <n v="20625200"/>
    <s v="PS"/>
    <s v="SERVICIO DE SORTEO SAFE LUNCH  Costo por Hora : $80MXN Costo NO Incluye Supervisor Qualtum,asigna 1 Supervisor por cada 4 Personas Horarios de Trabajo : Lunes a Sabado Turnos : 1,2 y 3er Turno,segun lo designe Flex N Gate NO ESTA AUTORIZADO TIEMPOEXTRA Inluye: EPP, Transporte,"/>
    <m/>
    <m/>
    <m/>
    <m/>
    <m/>
    <m/>
    <m/>
    <m/>
  </r>
  <r>
    <m/>
    <x v="6"/>
    <m/>
    <m/>
    <n v="22567"/>
    <x v="5"/>
    <m/>
    <x v="5"/>
    <x v="127"/>
    <x v="35"/>
    <m/>
    <m/>
    <m/>
    <m/>
    <m/>
    <m/>
    <n v="-159231.91"/>
    <n v="0"/>
    <m/>
    <m/>
    <n v="-8345.4879454926631"/>
    <m/>
    <n v="20625200"/>
    <m/>
    <m/>
    <m/>
    <m/>
    <m/>
    <m/>
    <m/>
    <m/>
    <m/>
    <m/>
  </r>
  <r>
    <m/>
    <x v="6"/>
    <m/>
    <m/>
    <n v="22567"/>
    <x v="5"/>
    <m/>
    <x v="5"/>
    <x v="127"/>
    <x v="35"/>
    <m/>
    <m/>
    <m/>
    <m/>
    <m/>
    <m/>
    <n v="42151.44"/>
    <m/>
    <m/>
    <m/>
    <n v="2209.1949685534596"/>
    <m/>
    <n v="20625200"/>
    <m/>
    <m/>
    <m/>
    <m/>
    <m/>
    <m/>
    <m/>
    <m/>
    <m/>
    <m/>
  </r>
  <r>
    <m/>
    <x v="6"/>
    <m/>
    <m/>
    <n v="23750"/>
    <x v="7"/>
    <m/>
    <x v="7"/>
    <x v="127"/>
    <x v="35"/>
    <m/>
    <m/>
    <m/>
    <m/>
    <m/>
    <m/>
    <n v="113113.19"/>
    <m/>
    <m/>
    <m/>
    <n v="5928.3642557652001"/>
    <m/>
    <n v="20625200"/>
    <m/>
    <m/>
    <m/>
    <m/>
    <m/>
    <m/>
    <m/>
    <m/>
    <m/>
    <m/>
  </r>
  <r>
    <m/>
    <x v="6"/>
    <m/>
    <m/>
    <n v="12207"/>
    <x v="1"/>
    <m/>
    <x v="1"/>
    <x v="127"/>
    <x v="35"/>
    <m/>
    <m/>
    <m/>
    <m/>
    <m/>
    <m/>
    <n v="35519.94"/>
    <m/>
    <m/>
    <m/>
    <n v="1861.6320754716985"/>
    <m/>
    <n v="20625200"/>
    <m/>
    <m/>
    <m/>
    <m/>
    <m/>
    <m/>
    <m/>
    <m/>
    <m/>
    <m/>
  </r>
  <r>
    <m/>
    <x v="6"/>
    <m/>
    <m/>
    <n v="12207"/>
    <x v="1"/>
    <m/>
    <x v="1"/>
    <x v="127"/>
    <x v="35"/>
    <m/>
    <m/>
    <m/>
    <m/>
    <m/>
    <m/>
    <n v="50592.61"/>
    <m/>
    <m/>
    <m/>
    <n v="2651.6042976939207"/>
    <m/>
    <n v="20625200"/>
    <m/>
    <m/>
    <m/>
    <m/>
    <m/>
    <m/>
    <m/>
    <m/>
    <m/>
    <m/>
  </r>
  <r>
    <m/>
    <x v="6"/>
    <m/>
    <m/>
    <n v="12207"/>
    <x v="1"/>
    <m/>
    <x v="1"/>
    <x v="127"/>
    <x v="35"/>
    <m/>
    <m/>
    <m/>
    <m/>
    <m/>
    <m/>
    <n v="45819.73"/>
    <m/>
    <m/>
    <m/>
    <n v="2401.4533542976942"/>
    <m/>
    <n v="20625200"/>
    <m/>
    <m/>
    <m/>
    <m/>
    <m/>
    <m/>
    <m/>
    <m/>
    <m/>
    <m/>
  </r>
  <r>
    <m/>
    <x v="6"/>
    <m/>
    <m/>
    <n v="22567"/>
    <x v="5"/>
    <m/>
    <x v="5"/>
    <x v="127"/>
    <x v="35"/>
    <m/>
    <m/>
    <m/>
    <m/>
    <m/>
    <m/>
    <n v="25073.02"/>
    <m/>
    <m/>
    <m/>
    <n v="1314.0995807127883"/>
    <m/>
    <n v="20625200"/>
    <m/>
    <m/>
    <m/>
    <m/>
    <m/>
    <m/>
    <m/>
    <m/>
    <m/>
    <m/>
  </r>
  <r>
    <m/>
    <x v="6"/>
    <m/>
    <m/>
    <n v="22567"/>
    <x v="5"/>
    <m/>
    <x v="5"/>
    <x v="127"/>
    <x v="35"/>
    <m/>
    <m/>
    <m/>
    <m/>
    <m/>
    <m/>
    <n v="9081.4599999999991"/>
    <m/>
    <m/>
    <m/>
    <n v="475.96750524109012"/>
    <m/>
    <n v="20625200"/>
    <m/>
    <m/>
    <m/>
    <m/>
    <m/>
    <m/>
    <m/>
    <m/>
    <m/>
    <m/>
  </r>
  <r>
    <m/>
    <x v="6"/>
    <m/>
    <m/>
    <n v="22567"/>
    <x v="5"/>
    <m/>
    <x v="5"/>
    <x v="127"/>
    <x v="35"/>
    <m/>
    <m/>
    <m/>
    <m/>
    <m/>
    <m/>
    <n v="3791.63"/>
    <m/>
    <m/>
    <m/>
    <n v="198.72274633123692"/>
    <m/>
    <n v="20625200"/>
    <m/>
    <m/>
    <m/>
    <m/>
    <m/>
    <m/>
    <m/>
    <m/>
    <m/>
    <m/>
  </r>
  <r>
    <m/>
    <x v="6"/>
    <m/>
    <m/>
    <m/>
    <x v="22"/>
    <m/>
    <x v="11"/>
    <x v="127"/>
    <x v="35"/>
    <m/>
    <m/>
    <m/>
    <m/>
    <m/>
    <m/>
    <n v="7266.88"/>
    <m/>
    <m/>
    <m/>
    <n v="380.86373165618454"/>
    <m/>
    <n v="20625200"/>
    <m/>
    <m/>
    <m/>
    <m/>
    <m/>
    <m/>
    <m/>
    <m/>
    <m/>
    <m/>
  </r>
  <r>
    <d v="2019-08-14T00:00:00"/>
    <x v="7"/>
    <n v="425884"/>
    <n v="1"/>
    <n v="12376"/>
    <x v="6"/>
    <m/>
    <x v="6"/>
    <x v="235"/>
    <x v="37"/>
    <n v="1"/>
    <s v="HR"/>
    <n v="3.5"/>
    <s v="DFTMRO"/>
    <n v="110"/>
    <s v="HR"/>
    <n v="385"/>
    <m/>
    <m/>
    <m/>
    <n v="17.342154967201456"/>
    <m/>
    <n v="20625200"/>
    <m/>
    <s v="Servicio de Inspeccion y"/>
    <m/>
    <m/>
    <m/>
    <m/>
    <m/>
    <m/>
    <m/>
    <m/>
  </r>
  <r>
    <d v="2019-08-10T00:00:00"/>
    <x v="7"/>
    <n v="425523"/>
    <n v="1"/>
    <n v="23750"/>
    <x v="7"/>
    <m/>
    <x v="7"/>
    <x v="236"/>
    <x v="26"/>
    <n v="2"/>
    <s v="HR"/>
    <n v="272"/>
    <s v="DFTMRO"/>
    <n v="13.28"/>
    <s v="HR"/>
    <n v="3612.16"/>
    <m/>
    <m/>
    <m/>
    <n v="3213.8439582067954"/>
    <m/>
    <n v="20625200"/>
    <m/>
    <s v="INSPECTION HOUR"/>
    <m/>
    <m/>
    <m/>
    <m/>
    <m/>
    <m/>
    <m/>
    <m/>
  </r>
  <r>
    <d v="2019-08-10T00:00:00"/>
    <x v="7"/>
    <n v="425523"/>
    <n v="2"/>
    <n v="23750"/>
    <x v="7"/>
    <m/>
    <x v="7"/>
    <x v="236"/>
    <x v="26"/>
    <n v="6"/>
    <s v="SER"/>
    <n v="14"/>
    <s v="DFTMRO"/>
    <n v="44.82"/>
    <s v="SER"/>
    <n v="627.48"/>
    <m/>
    <m/>
    <m/>
    <n v="558.2872317105556"/>
    <m/>
    <n v="20625200"/>
    <m/>
    <s v="HOTEL EXPENSES"/>
    <m/>
    <m/>
    <m/>
    <m/>
    <m/>
    <m/>
    <m/>
    <m/>
  </r>
  <r>
    <d v="2019-08-10T00:00:00"/>
    <x v="7"/>
    <n v="425523"/>
    <n v="3"/>
    <n v="23750"/>
    <x v="7"/>
    <m/>
    <x v="7"/>
    <x v="236"/>
    <x v="26"/>
    <n v="1"/>
    <s v="SER"/>
    <n v="28"/>
    <s v="DFTMRO"/>
    <n v="45"/>
    <s v="SER"/>
    <n v="1260"/>
    <m/>
    <m/>
    <m/>
    <n v="1121.0586982139669"/>
    <m/>
    <n v="20625200"/>
    <m/>
    <s v="PER DIEM / ALIMENTOS"/>
    <m/>
    <m/>
    <m/>
    <m/>
    <m/>
    <m/>
    <m/>
    <m/>
  </r>
  <r>
    <d v="2019-08-10T00:00:00"/>
    <x v="7"/>
    <n v="425523"/>
    <n v="4"/>
    <n v="23750"/>
    <x v="7"/>
    <m/>
    <x v="7"/>
    <x v="236"/>
    <x v="26"/>
    <n v="7"/>
    <s v="SER"/>
    <n v="6"/>
    <s v="DFTMRO"/>
    <n v="30.75"/>
    <s v="SER"/>
    <n v="184.5"/>
    <m/>
    <m/>
    <m/>
    <n v="164.15502366704516"/>
    <m/>
    <n v="20625200"/>
    <m/>
    <s v="Transportation"/>
    <m/>
    <m/>
    <m/>
    <m/>
    <m/>
    <m/>
    <m/>
    <m/>
  </r>
  <r>
    <d v="2019-08-15T00:00:00"/>
    <x v="7"/>
    <n v="426104"/>
    <n v="1"/>
    <n v="23750"/>
    <x v="7"/>
    <m/>
    <x v="7"/>
    <x v="237"/>
    <x v="26"/>
    <n v="2"/>
    <s v="HR"/>
    <n v="288"/>
    <s v="DFTMRO"/>
    <n v="13.28"/>
    <s v="HR"/>
    <n v="3824.64"/>
    <m/>
    <m/>
    <m/>
    <n v="3402.8936028071953"/>
    <m/>
    <n v="20625200"/>
    <m/>
    <s v="INSPECTION HOUR"/>
    <m/>
    <m/>
    <m/>
    <m/>
    <m/>
    <m/>
    <m/>
    <m/>
  </r>
  <r>
    <d v="2019-08-15T00:00:00"/>
    <x v="7"/>
    <n v="426104"/>
    <n v="2"/>
    <n v="23750"/>
    <x v="7"/>
    <m/>
    <x v="7"/>
    <x v="237"/>
    <x v="26"/>
    <n v="6"/>
    <s v="SER"/>
    <n v="14"/>
    <s v="DFTMRO"/>
    <n v="44.82"/>
    <s v="SER"/>
    <n v="627.48"/>
    <m/>
    <m/>
    <m/>
    <n v="558.2872317105556"/>
    <m/>
    <n v="20625200"/>
    <m/>
    <s v="HOTEL EXPENSES"/>
    <m/>
    <m/>
    <m/>
    <m/>
    <m/>
    <m/>
    <m/>
    <m/>
  </r>
  <r>
    <d v="2019-08-15T00:00:00"/>
    <x v="7"/>
    <n v="426104"/>
    <n v="3"/>
    <n v="23750"/>
    <x v="7"/>
    <m/>
    <x v="7"/>
    <x v="237"/>
    <x v="26"/>
    <n v="1"/>
    <s v="SER"/>
    <n v="28"/>
    <s v="DFTMRO"/>
    <n v="45"/>
    <s v="SER"/>
    <n v="1260"/>
    <m/>
    <m/>
    <m/>
    <n v="1121.0586982139669"/>
    <m/>
    <n v="20625200"/>
    <m/>
    <s v="PER DIEM / ALIMENTOS"/>
    <m/>
    <m/>
    <m/>
    <m/>
    <m/>
    <m/>
    <m/>
    <m/>
  </r>
  <r>
    <d v="2019-08-15T00:00:00"/>
    <x v="7"/>
    <n v="426104"/>
    <n v="4"/>
    <n v="23750"/>
    <x v="7"/>
    <m/>
    <x v="7"/>
    <x v="237"/>
    <x v="26"/>
    <n v="7"/>
    <s v="SER"/>
    <n v="7"/>
    <s v="DFTMRO"/>
    <n v="30.75"/>
    <s v="SER"/>
    <n v="215.25"/>
    <m/>
    <m/>
    <m/>
    <n v="191.51419427821932"/>
    <m/>
    <n v="20625200"/>
    <m/>
    <s v="Transportation"/>
    <m/>
    <m/>
    <m/>
    <m/>
    <m/>
    <m/>
    <m/>
    <m/>
  </r>
  <r>
    <d v="2019-08-14T00:00:00"/>
    <x v="7"/>
    <n v="425885"/>
    <n v="1"/>
    <n v="12207"/>
    <x v="1"/>
    <m/>
    <x v="1"/>
    <x v="238"/>
    <x v="22"/>
    <n v="1"/>
    <s v="HR"/>
    <n v="584"/>
    <s v="DFTMRO"/>
    <n v="80"/>
    <s v="HR"/>
    <n v="46720"/>
    <m/>
    <m/>
    <m/>
    <n v="2104.4817664094858"/>
    <m/>
    <n v="20625200"/>
    <m/>
    <s v="SERVICIO DE CONTENCION"/>
    <m/>
    <m/>
    <m/>
    <m/>
    <m/>
    <m/>
    <m/>
    <m/>
  </r>
  <r>
    <d v="2019-08-14T00:00:00"/>
    <x v="7"/>
    <n v="425872"/>
    <n v="1"/>
    <n v="12207"/>
    <x v="1"/>
    <m/>
    <x v="1"/>
    <x v="239"/>
    <x v="22"/>
    <n v="2"/>
    <s v="HR"/>
    <n v="464"/>
    <s v="DFTMRO"/>
    <n v="80"/>
    <s v="HR"/>
    <n v="37120"/>
    <m/>
    <m/>
    <m/>
    <n v="1672.0540061883582"/>
    <m/>
    <n v="20625200"/>
    <m/>
    <s v="SERVICIO DE SORTEO"/>
    <m/>
    <m/>
    <m/>
    <m/>
    <m/>
    <m/>
    <m/>
    <m/>
  </r>
  <r>
    <d v="2019-08-22T00:00:00"/>
    <x v="7"/>
    <n v="426767"/>
    <n v="1"/>
    <n v="12207"/>
    <x v="1"/>
    <m/>
    <x v="1"/>
    <x v="240"/>
    <x v="22"/>
    <n v="1"/>
    <s v="HR"/>
    <n v="458"/>
    <s v="DFTMRO"/>
    <n v="80"/>
    <s v="HR"/>
    <n v="36640"/>
    <m/>
    <m/>
    <m/>
    <n v="1650.4326181773019"/>
    <m/>
    <n v="20625200"/>
    <m/>
    <s v="SERVICIO DE CONTENCION"/>
    <m/>
    <m/>
    <m/>
    <m/>
    <m/>
    <m/>
    <m/>
    <m/>
  </r>
  <r>
    <d v="2019-08-22T00:00:00"/>
    <x v="7"/>
    <n v="426766"/>
    <n v="1"/>
    <n v="12207"/>
    <x v="1"/>
    <m/>
    <x v="1"/>
    <x v="241"/>
    <x v="22"/>
    <n v="1"/>
    <s v="HR"/>
    <n v="473"/>
    <s v="DFTMRO"/>
    <n v="80"/>
    <s v="HR"/>
    <n v="37840"/>
    <m/>
    <m/>
    <m/>
    <n v="1704.4860882049429"/>
    <m/>
    <n v="20625200"/>
    <m/>
    <s v="SERVICIO DE CONTENCION"/>
    <m/>
    <m/>
    <m/>
    <m/>
    <m/>
    <m/>
    <m/>
    <m/>
  </r>
  <r>
    <d v="2019-08-22T00:00:00"/>
    <x v="7"/>
    <n v="426765"/>
    <n v="1"/>
    <n v="12207"/>
    <x v="1"/>
    <m/>
    <x v="1"/>
    <x v="242"/>
    <x v="22"/>
    <n v="1"/>
    <s v="HR"/>
    <n v="353"/>
    <s v="DFTMRO"/>
    <n v="80"/>
    <s v="HR"/>
    <n v="28240"/>
    <m/>
    <m/>
    <m/>
    <n v="1272.0583279838156"/>
    <m/>
    <n v="20625200"/>
    <m/>
    <s v="SERVICIO DE CONTENCION"/>
    <m/>
    <m/>
    <m/>
    <m/>
    <m/>
    <m/>
    <m/>
    <m/>
  </r>
  <r>
    <d v="2019-08-24T00:00:00"/>
    <x v="7"/>
    <n v="427117"/>
    <n v="1"/>
    <n v="12207"/>
    <x v="1"/>
    <m/>
    <x v="1"/>
    <x v="243"/>
    <x v="22"/>
    <n v="1"/>
    <s v="HR"/>
    <n v="530"/>
    <s v="DFTMRO"/>
    <n v="80"/>
    <s v="HR"/>
    <n v="42400"/>
    <m/>
    <m/>
    <m/>
    <n v="1909.8892743099784"/>
    <m/>
    <n v="20625200"/>
    <m/>
    <s v="SERVICIO DE CONTENCION"/>
    <m/>
    <m/>
    <m/>
    <m/>
    <m/>
    <m/>
    <m/>
    <m/>
  </r>
  <r>
    <d v="2019-08-24T00:00:00"/>
    <x v="7"/>
    <n v="427116"/>
    <n v="1"/>
    <n v="12207"/>
    <x v="1"/>
    <m/>
    <x v="1"/>
    <x v="244"/>
    <x v="22"/>
    <n v="1"/>
    <s v="HR"/>
    <n v="432"/>
    <s v="DFTMRO"/>
    <n v="80"/>
    <s v="HR"/>
    <n v="34560"/>
    <m/>
    <m/>
    <m/>
    <n v="1556.7399367960579"/>
    <m/>
    <n v="20625200"/>
    <m/>
    <s v="SERVICIO DE CONTENCION"/>
    <m/>
    <m/>
    <m/>
    <m/>
    <m/>
    <m/>
    <m/>
    <m/>
  </r>
  <r>
    <d v="2019-08-24T00:00:00"/>
    <x v="7"/>
    <n v="427115"/>
    <n v="1"/>
    <n v="12207"/>
    <x v="1"/>
    <m/>
    <x v="1"/>
    <x v="245"/>
    <x v="22"/>
    <n v="1"/>
    <s v="HR"/>
    <n v="576"/>
    <s v="DFTMRO"/>
    <n v="80"/>
    <s v="HR"/>
    <n v="46080"/>
    <m/>
    <m/>
    <m/>
    <n v="2075.6532490614104"/>
    <m/>
    <n v="20625200"/>
    <m/>
    <s v="SERVICIO DE CONTENCION"/>
    <m/>
    <m/>
    <m/>
    <m/>
    <m/>
    <m/>
    <m/>
    <m/>
  </r>
  <r>
    <d v="2019-08-24T00:00:00"/>
    <x v="7"/>
    <n v="427114"/>
    <n v="1"/>
    <n v="12207"/>
    <x v="1"/>
    <m/>
    <x v="1"/>
    <x v="246"/>
    <x v="22"/>
    <n v="1"/>
    <s v="HR"/>
    <n v="370"/>
    <s v="DFTMRO"/>
    <n v="80"/>
    <s v="HR"/>
    <n v="29600"/>
    <m/>
    <m/>
    <m/>
    <n v="1333.3189273484754"/>
    <m/>
    <n v="20625200"/>
    <m/>
    <s v="SERVICIO DE CONTENCION"/>
    <m/>
    <m/>
    <m/>
    <m/>
    <m/>
    <m/>
    <m/>
    <m/>
  </r>
  <r>
    <d v="2019-08-24T00:00:00"/>
    <x v="7"/>
    <n v="427113"/>
    <n v="1"/>
    <n v="12207"/>
    <x v="1"/>
    <m/>
    <x v="1"/>
    <x v="247"/>
    <x v="22"/>
    <n v="1"/>
    <s v="HR"/>
    <n v="54"/>
    <s v="DFTMRO"/>
    <n v="80"/>
    <s v="HR"/>
    <n v="4320"/>
    <m/>
    <m/>
    <m/>
    <n v="194.59249209950724"/>
    <m/>
    <n v="20625200"/>
    <m/>
    <s v="SERVICIO DE CONTENCION"/>
    <m/>
    <m/>
    <m/>
    <m/>
    <m/>
    <m/>
    <m/>
    <m/>
  </r>
  <r>
    <d v="2019-08-24T00:00:00"/>
    <x v="7"/>
    <n v="427112"/>
    <n v="1"/>
    <n v="12207"/>
    <x v="1"/>
    <m/>
    <x v="1"/>
    <x v="248"/>
    <x v="22"/>
    <n v="2"/>
    <s v="HR"/>
    <n v="514"/>
    <s v="DFTMRO"/>
    <n v="80"/>
    <s v="HR"/>
    <n v="41120"/>
    <m/>
    <m/>
    <m/>
    <n v="1852.2322396138281"/>
    <m/>
    <n v="20625200"/>
    <m/>
    <s v="SERVICIO DE SORTEO"/>
    <m/>
    <m/>
    <m/>
    <m/>
    <m/>
    <m/>
    <m/>
    <m/>
  </r>
  <r>
    <d v="2019-08-24T00:00:00"/>
    <x v="7"/>
    <n v="427111"/>
    <n v="1"/>
    <n v="12207"/>
    <x v="1"/>
    <m/>
    <x v="1"/>
    <x v="249"/>
    <x v="22"/>
    <n v="1"/>
    <s v="HR"/>
    <n v="71"/>
    <s v="DFTMRO"/>
    <n v="80"/>
    <s v="HR"/>
    <n v="5680"/>
    <m/>
    <m/>
    <m/>
    <n v="255.85309146416691"/>
    <m/>
    <n v="20625200"/>
    <m/>
    <s v="SERVICIO DE CONTENCION"/>
    <m/>
    <m/>
    <m/>
    <m/>
    <m/>
    <m/>
    <m/>
    <m/>
  </r>
  <r>
    <d v="2019-08-27T00:00:00"/>
    <x v="7"/>
    <n v="427438"/>
    <n v="1"/>
    <n v="12207"/>
    <x v="1"/>
    <m/>
    <x v="1"/>
    <x v="250"/>
    <x v="22"/>
    <n v="1"/>
    <s v="HR"/>
    <n v="55"/>
    <s v="DFTMRO"/>
    <n v="80"/>
    <s v="HR"/>
    <n v="4400"/>
    <m/>
    <m/>
    <m/>
    <n v="198.1960567680166"/>
    <m/>
    <n v="20625200"/>
    <m/>
    <s v="SERVICIO DE CONTENCION"/>
    <m/>
    <m/>
    <m/>
    <m/>
    <m/>
    <m/>
    <m/>
    <m/>
  </r>
  <r>
    <d v="2019-08-27T00:00:00"/>
    <x v="7"/>
    <n v="427437"/>
    <n v="1"/>
    <n v="12207"/>
    <x v="1"/>
    <m/>
    <x v="1"/>
    <x v="251"/>
    <x v="22"/>
    <n v="1"/>
    <s v="HR"/>
    <n v="353"/>
    <s v="DFTMRO"/>
    <n v="80"/>
    <s v="HR"/>
    <n v="28240"/>
    <m/>
    <m/>
    <m/>
    <n v="1272.0583279838156"/>
    <m/>
    <n v="20625200"/>
    <m/>
    <s v="SERVICIO DE CONTENCION"/>
    <m/>
    <m/>
    <m/>
    <m/>
    <m/>
    <m/>
    <m/>
    <m/>
  </r>
  <r>
    <d v="2019-08-28T00:00:00"/>
    <x v="7"/>
    <n v="427595"/>
    <n v="1"/>
    <n v="12207"/>
    <x v="1"/>
    <m/>
    <x v="1"/>
    <x v="252"/>
    <x v="22"/>
    <n v="1"/>
    <s v="HR"/>
    <n v="392"/>
    <s v="DFTMRO"/>
    <n v="80"/>
    <s v="HR"/>
    <n v="31360"/>
    <m/>
    <m/>
    <m/>
    <n v="1412.5973500556822"/>
    <m/>
    <n v="20625200"/>
    <m/>
    <s v="SERVICIO DE CONTENCION"/>
    <m/>
    <m/>
    <m/>
    <m/>
    <m/>
    <m/>
    <m/>
    <m/>
  </r>
  <r>
    <d v="2019-08-28T00:00:00"/>
    <x v="7"/>
    <n v="427594"/>
    <n v="1"/>
    <n v="12207"/>
    <x v="1"/>
    <m/>
    <x v="1"/>
    <x v="253"/>
    <x v="22"/>
    <n v="1"/>
    <s v="HR"/>
    <n v="386"/>
    <s v="DFTMRO"/>
    <n v="80"/>
    <s v="HR"/>
    <n v="30880"/>
    <m/>
    <m/>
    <m/>
    <n v="1390.9759620446257"/>
    <m/>
    <n v="20625200"/>
    <m/>
    <s v="SERVICIO DE CONTENCION"/>
    <m/>
    <m/>
    <m/>
    <m/>
    <m/>
    <m/>
    <m/>
    <m/>
  </r>
  <r>
    <d v="2019-08-28T00:00:00"/>
    <x v="7"/>
    <n v="427593"/>
    <n v="1"/>
    <n v="12207"/>
    <x v="1"/>
    <m/>
    <x v="1"/>
    <x v="254"/>
    <x v="22"/>
    <n v="1"/>
    <s v="HR"/>
    <n v="560"/>
    <s v="DFTMRO"/>
    <n v="80"/>
    <s v="HR"/>
    <n v="44800"/>
    <m/>
    <m/>
    <m/>
    <n v="2017.9962143652604"/>
    <m/>
    <n v="20625200"/>
    <m/>
    <s v="SERVICIO DE CONTENCION"/>
    <m/>
    <m/>
    <m/>
    <m/>
    <m/>
    <m/>
    <m/>
    <m/>
  </r>
  <r>
    <d v="2019-08-30T00:00:00"/>
    <x v="7"/>
    <n v="427873"/>
    <n v="1"/>
    <n v="12207"/>
    <x v="1"/>
    <m/>
    <x v="1"/>
    <x v="255"/>
    <x v="22"/>
    <n v="1"/>
    <s v="HR"/>
    <n v="330"/>
    <s v="DFTMRO"/>
    <n v="80"/>
    <s v="HR"/>
    <n v="26400"/>
    <m/>
    <m/>
    <m/>
    <n v="1189.1763406080997"/>
    <m/>
    <n v="20625200"/>
    <m/>
    <s v="SERVICIO DE CONTENCION"/>
    <m/>
    <m/>
    <m/>
    <m/>
    <m/>
    <m/>
    <m/>
    <m/>
  </r>
  <r>
    <d v="2019-08-10T00:00:00"/>
    <x v="7"/>
    <n v="425521"/>
    <n v="1"/>
    <n v="11975"/>
    <x v="0"/>
    <m/>
    <x v="0"/>
    <x v="256"/>
    <x v="30"/>
    <n v="2"/>
    <s v="HR"/>
    <n v="79.5"/>
    <s v="DFTMRO"/>
    <n v="100"/>
    <s v="HR"/>
    <n v="7950"/>
    <m/>
    <m/>
    <m/>
    <n v="358.10423893312088"/>
    <m/>
    <n v="20625200"/>
    <m/>
    <s v="SERVICIO DE SORTEO/CONTENCION"/>
    <m/>
    <m/>
    <m/>
    <m/>
    <m/>
    <m/>
    <m/>
    <m/>
  </r>
  <r>
    <d v="2019-08-15T00:00:00"/>
    <x v="7"/>
    <n v="426105"/>
    <n v="1"/>
    <n v="11975"/>
    <x v="0"/>
    <m/>
    <x v="0"/>
    <x v="257"/>
    <x v="30"/>
    <n v="2"/>
    <s v="HR"/>
    <n v="5.5"/>
    <s v="DFTMRO"/>
    <n v="100"/>
    <s v="HR"/>
    <n v="550"/>
    <m/>
    <m/>
    <m/>
    <n v="24.774507096002075"/>
    <m/>
    <n v="20625200"/>
    <m/>
    <s v="SERVICIO DE SORTEO/CONTENCION"/>
    <m/>
    <m/>
    <m/>
    <m/>
    <m/>
    <m/>
    <m/>
    <m/>
  </r>
  <r>
    <d v="2019-08-14T00:00:00"/>
    <x v="7"/>
    <n v="425960"/>
    <n v="1"/>
    <n v="23757"/>
    <x v="15"/>
    <m/>
    <x v="12"/>
    <x v="258"/>
    <x v="50"/>
    <n v="1"/>
    <s v="PC"/>
    <n v="5670"/>
    <s v="DFTMRO"/>
    <n v="0.13281000000000001"/>
    <s v="PC"/>
    <n v="753.03"/>
    <m/>
    <m/>
    <m/>
    <n v="669.99272342544714"/>
    <m/>
    <n v="20625200"/>
    <m/>
    <s v="Certificacion de piezas en pla"/>
    <m/>
    <m/>
    <m/>
    <m/>
    <m/>
    <m/>
    <m/>
    <m/>
  </r>
  <r>
    <d v="2019-08-30T00:00:00"/>
    <x v="7"/>
    <n v="427830"/>
    <n v="1"/>
    <n v="22567"/>
    <x v="5"/>
    <m/>
    <x v="5"/>
    <x v="259"/>
    <x v="51"/>
    <n v="1"/>
    <s v="SER"/>
    <n v="1"/>
    <s v="DFTMRO"/>
    <n v="1380.77"/>
    <s v="SER"/>
    <n v="1380.77"/>
    <m/>
    <m/>
    <m/>
    <n v="1228.51128470865"/>
    <m/>
    <n v="20625200"/>
    <m/>
    <s v="Plenum DJ BIW 2019, Inspección"/>
    <m/>
    <m/>
    <m/>
    <m/>
    <m/>
    <m/>
    <m/>
    <m/>
  </r>
  <r>
    <d v="2019-08-08T00:00:00"/>
    <x v="7"/>
    <m/>
    <m/>
    <m/>
    <x v="23"/>
    <m/>
    <x v="15"/>
    <x v="260"/>
    <x v="35"/>
    <m/>
    <m/>
    <m/>
    <m/>
    <m/>
    <m/>
    <m/>
    <m/>
    <m/>
    <m/>
    <n v="3444.5914964367585"/>
    <m/>
    <n v="20625200"/>
    <m/>
    <s v="INSPECCION CALIDAD  22466     "/>
    <m/>
    <m/>
    <m/>
    <m/>
    <m/>
    <m/>
    <m/>
    <m/>
  </r>
  <r>
    <m/>
    <x v="7"/>
    <m/>
    <m/>
    <n v="21077"/>
    <x v="13"/>
    <m/>
    <x v="11"/>
    <x v="261"/>
    <x v="35"/>
    <m/>
    <m/>
    <m/>
    <m/>
    <m/>
    <m/>
    <m/>
    <m/>
    <m/>
    <m/>
    <n v="8007.5621300997627"/>
    <m/>
    <n v="20625200"/>
    <m/>
    <s v="Contencion Externa 51908 0C041"/>
    <m/>
    <m/>
    <m/>
    <m/>
    <m/>
    <m/>
    <m/>
    <m/>
  </r>
  <r>
    <m/>
    <x v="7"/>
    <m/>
    <m/>
    <n v="23757"/>
    <x v="15"/>
    <m/>
    <x v="12"/>
    <x v="261"/>
    <x v="35"/>
    <m/>
    <m/>
    <m/>
    <m/>
    <m/>
    <m/>
    <m/>
    <m/>
    <m/>
    <m/>
    <n v="2669.1873766999211"/>
    <m/>
    <n v="20625200"/>
    <m/>
    <s v="Contencion Externa ILN China Acrual Mala Identificacion"/>
    <m/>
    <m/>
    <m/>
    <m/>
    <m/>
    <m/>
    <m/>
    <m/>
  </r>
  <r>
    <m/>
    <x v="7"/>
    <m/>
    <m/>
    <n v="12381"/>
    <x v="9"/>
    <m/>
    <x v="9"/>
    <x v="261"/>
    <x v="35"/>
    <m/>
    <m/>
    <m/>
    <m/>
    <m/>
    <m/>
    <m/>
    <m/>
    <m/>
    <m/>
    <n v="68.117661853381989"/>
    <m/>
    <n v="20625200"/>
    <m/>
    <s v="Contencion Externa Mal ensamble Frame DP"/>
    <m/>
    <m/>
    <m/>
    <m/>
    <m/>
    <m/>
    <m/>
    <m/>
  </r>
  <r>
    <m/>
    <x v="7"/>
    <m/>
    <m/>
    <n v="11975"/>
    <x v="0"/>
    <m/>
    <x v="0"/>
    <x v="261"/>
    <x v="35"/>
    <m/>
    <m/>
    <m/>
    <m/>
    <m/>
    <m/>
    <m/>
    <m/>
    <m/>
    <m/>
    <n v="222.43228139166007"/>
    <m/>
    <n v="20625200"/>
    <m/>
    <s v="Contencion Externa Guitarra Paso de Agua"/>
    <m/>
    <m/>
    <m/>
    <m/>
    <m/>
    <m/>
    <m/>
    <m/>
  </r>
  <r>
    <m/>
    <x v="7"/>
    <m/>
    <m/>
    <n v="11975"/>
    <x v="0"/>
    <m/>
    <x v="0"/>
    <x v="261"/>
    <x v="35"/>
    <m/>
    <m/>
    <m/>
    <m/>
    <m/>
    <m/>
    <m/>
    <m/>
    <m/>
    <m/>
    <n v="116.10965088644657"/>
    <m/>
    <n v="20625200"/>
    <m/>
    <s v="Contencion Externa Cargo por inspeccion externa Nissan"/>
    <m/>
    <m/>
    <m/>
    <m/>
    <m/>
    <m/>
    <m/>
    <m/>
  </r>
  <r>
    <m/>
    <x v="7"/>
    <m/>
    <m/>
    <n v="23757"/>
    <x v="15"/>
    <m/>
    <x v="12"/>
    <x v="261"/>
    <x v="35"/>
    <m/>
    <m/>
    <m/>
    <m/>
    <m/>
    <m/>
    <m/>
    <m/>
    <m/>
    <m/>
    <n v="1346.7562854964563"/>
    <m/>
    <n v="20625200"/>
    <m/>
    <s v="Contencion Externa RC 103"/>
    <m/>
    <m/>
    <m/>
    <m/>
    <m/>
    <m/>
    <m/>
    <m/>
  </r>
  <r>
    <m/>
    <x v="7"/>
    <m/>
    <m/>
    <n v="22567"/>
    <x v="5"/>
    <m/>
    <x v="5"/>
    <x v="261"/>
    <x v="35"/>
    <m/>
    <m/>
    <m/>
    <m/>
    <m/>
    <m/>
    <m/>
    <m/>
    <m/>
    <m/>
    <n v="517.47535672081381"/>
    <m/>
    <n v="20625200"/>
    <m/>
    <s v="COSMETIC DEFECTS"/>
    <m/>
    <m/>
    <m/>
    <m/>
    <m/>
    <m/>
    <m/>
    <m/>
  </r>
  <r>
    <m/>
    <x v="7"/>
    <m/>
    <m/>
    <n v="22567"/>
    <x v="5"/>
    <m/>
    <x v="5"/>
    <x v="261"/>
    <x v="35"/>
    <m/>
    <m/>
    <m/>
    <m/>
    <m/>
    <m/>
    <m/>
    <m/>
    <m/>
    <m/>
    <n v="941.27113381071592"/>
    <m/>
    <n v="20625200"/>
    <m/>
    <s v="PTS sensor disconnected"/>
    <m/>
    <m/>
    <m/>
    <m/>
    <m/>
    <m/>
    <m/>
    <m/>
  </r>
  <r>
    <m/>
    <x v="7"/>
    <m/>
    <m/>
    <n v="22567"/>
    <x v="5"/>
    <m/>
    <x v="5"/>
    <x v="261"/>
    <x v="35"/>
    <m/>
    <m/>
    <m/>
    <m/>
    <m/>
    <m/>
    <m/>
    <m/>
    <m/>
    <m/>
    <n v="955.71143751866248"/>
    <m/>
    <n v="20625200"/>
    <m/>
    <s v="Defect in paint of  bumper"/>
    <m/>
    <m/>
    <m/>
    <m/>
    <m/>
    <m/>
    <m/>
    <m/>
  </r>
  <r>
    <m/>
    <x v="7"/>
    <m/>
    <m/>
    <n v="22567"/>
    <x v="5"/>
    <m/>
    <x v="5"/>
    <x v="261"/>
    <x v="35"/>
    <m/>
    <m/>
    <m/>
    <m/>
    <m/>
    <m/>
    <m/>
    <m/>
    <m/>
    <m/>
    <n v="2064.1715713146054"/>
    <m/>
    <n v="20625200"/>
    <m/>
    <s v="BUMPER IMPACT  RR PRESENT DEFORMATION UNDER PAINT AT ZONE A ,CAUSING A GAP OF 2MM - 3MM"/>
    <m/>
    <m/>
    <m/>
    <m/>
    <m/>
    <m/>
    <m/>
    <m/>
  </r>
  <r>
    <m/>
    <x v="7"/>
    <m/>
    <m/>
    <n v="22567"/>
    <x v="5"/>
    <m/>
    <x v="5"/>
    <x v="261"/>
    <x v="35"/>
    <m/>
    <m/>
    <m/>
    <m/>
    <m/>
    <m/>
    <m/>
    <m/>
    <m/>
    <m/>
    <n v="1330.8034422750468"/>
    <m/>
    <n v="20625200"/>
    <m/>
    <s v="Missing hole in bumper FRT"/>
    <m/>
    <m/>
    <m/>
    <m/>
    <m/>
    <m/>
    <m/>
    <m/>
  </r>
  <r>
    <m/>
    <x v="7"/>
    <m/>
    <m/>
    <n v="22567"/>
    <x v="5"/>
    <m/>
    <x v="5"/>
    <x v="261"/>
    <x v="35"/>
    <m/>
    <m/>
    <m/>
    <m/>
    <m/>
    <m/>
    <m/>
    <m/>
    <m/>
    <m/>
    <n v="923.15624881417898"/>
    <m/>
    <n v="20625200"/>
    <m/>
    <s v="BUMPER IMPACT  RR PRESENT DEFORMATION UNDER PAINT AT ZONE A ,CAUSING A GAP OF 2MM - 3MM"/>
    <m/>
    <m/>
    <m/>
    <m/>
    <m/>
    <m/>
    <m/>
    <m/>
  </r>
  <r>
    <m/>
    <x v="7"/>
    <m/>
    <m/>
    <n v="22567"/>
    <x v="5"/>
    <m/>
    <x v="5"/>
    <x v="261"/>
    <x v="35"/>
    <m/>
    <m/>
    <m/>
    <m/>
    <m/>
    <m/>
    <m/>
    <m/>
    <m/>
    <m/>
    <n v="1582.1074337913442"/>
    <m/>
    <n v="20625200"/>
    <m/>
    <m/>
    <m/>
    <m/>
    <m/>
    <m/>
    <m/>
    <m/>
    <m/>
    <m/>
  </r>
  <r>
    <m/>
    <x v="7"/>
    <m/>
    <m/>
    <n v="22567"/>
    <x v="5"/>
    <m/>
    <x v="5"/>
    <x v="261"/>
    <x v="35"/>
    <m/>
    <m/>
    <m/>
    <m/>
    <m/>
    <m/>
    <m/>
    <m/>
    <m/>
    <m/>
    <n v="2064.1715713146054"/>
    <m/>
    <n v="20625200"/>
    <m/>
    <s v="STAINS IN BUMPER FRT/RR"/>
    <m/>
    <m/>
    <m/>
    <m/>
    <m/>
    <m/>
    <m/>
    <m/>
  </r>
  <r>
    <m/>
    <x v="7"/>
    <m/>
    <m/>
    <n v="22567"/>
    <x v="5"/>
    <m/>
    <x v="5"/>
    <x v="261"/>
    <x v="35"/>
    <m/>
    <m/>
    <m/>
    <m/>
    <m/>
    <m/>
    <m/>
    <m/>
    <m/>
    <m/>
    <n v="785.93332577803619"/>
    <m/>
    <n v="20625200"/>
    <m/>
    <s v="Fissured panel"/>
    <m/>
    <m/>
    <m/>
    <m/>
    <m/>
    <m/>
    <m/>
    <m/>
  </r>
  <r>
    <m/>
    <x v="7"/>
    <m/>
    <m/>
    <n v="22567"/>
    <x v="5"/>
    <m/>
    <x v="5"/>
    <x v="261"/>
    <x v="35"/>
    <m/>
    <m/>
    <m/>
    <m/>
    <m/>
    <m/>
    <m/>
    <m/>
    <m/>
    <m/>
    <n v="1483.8457491637644"/>
    <m/>
    <n v="20625200"/>
    <m/>
    <m/>
    <m/>
    <m/>
    <m/>
    <m/>
    <m/>
    <m/>
    <m/>
    <m/>
  </r>
  <r>
    <m/>
    <x v="7"/>
    <m/>
    <m/>
    <n v="22567"/>
    <x v="5"/>
    <m/>
    <x v="5"/>
    <x v="261"/>
    <x v="35"/>
    <m/>
    <m/>
    <m/>
    <m/>
    <m/>
    <m/>
    <m/>
    <m/>
    <m/>
    <m/>
    <n v="1560.0332541860362"/>
    <m/>
    <n v="20625200"/>
    <m/>
    <m/>
    <m/>
    <m/>
    <m/>
    <m/>
    <m/>
    <m/>
    <m/>
    <m/>
  </r>
  <r>
    <m/>
    <x v="8"/>
    <m/>
    <m/>
    <m/>
    <x v="0"/>
    <m/>
    <x v="0"/>
    <x v="127"/>
    <x v="35"/>
    <m/>
    <m/>
    <m/>
    <m/>
    <m/>
    <m/>
    <m/>
    <m/>
    <m/>
    <m/>
    <n v="43.072061585953847"/>
    <m/>
    <n v="20625200"/>
    <m/>
    <m/>
    <m/>
    <m/>
    <m/>
    <m/>
    <m/>
    <m/>
    <m/>
    <m/>
  </r>
  <r>
    <m/>
    <x v="8"/>
    <m/>
    <m/>
    <m/>
    <x v="1"/>
    <m/>
    <x v="1"/>
    <x v="127"/>
    <x v="35"/>
    <m/>
    <m/>
    <m/>
    <m/>
    <m/>
    <m/>
    <m/>
    <m/>
    <m/>
    <m/>
    <n v="1589.1057074535445"/>
    <m/>
    <n v="20625200"/>
    <m/>
    <m/>
    <m/>
    <m/>
    <m/>
    <m/>
    <m/>
    <m/>
    <m/>
    <m/>
  </r>
  <r>
    <m/>
    <x v="8"/>
    <m/>
    <m/>
    <m/>
    <x v="1"/>
    <m/>
    <x v="1"/>
    <x v="127"/>
    <x v="35"/>
    <m/>
    <m/>
    <m/>
    <m/>
    <m/>
    <m/>
    <m/>
    <m/>
    <m/>
    <m/>
    <n v="2270.1510106479204"/>
    <m/>
    <n v="20625200"/>
    <m/>
    <m/>
    <m/>
    <m/>
    <m/>
    <m/>
    <m/>
    <m/>
    <m/>
    <m/>
  </r>
  <r>
    <m/>
    <x v="8"/>
    <m/>
    <m/>
    <m/>
    <x v="1"/>
    <m/>
    <x v="1"/>
    <x v="127"/>
    <x v="35"/>
    <m/>
    <m/>
    <m/>
    <m/>
    <m/>
    <m/>
    <m/>
    <m/>
    <m/>
    <m/>
    <n v="1556.6749787300027"/>
    <m/>
    <n v="20625200"/>
    <m/>
    <m/>
    <m/>
    <m/>
    <m/>
    <m/>
    <m/>
    <m/>
    <m/>
    <m/>
  </r>
  <r>
    <m/>
    <x v="8"/>
    <m/>
    <m/>
    <m/>
    <x v="1"/>
    <m/>
    <x v="1"/>
    <x v="127"/>
    <x v="35"/>
    <m/>
    <m/>
    <m/>
    <m/>
    <m/>
    <m/>
    <m/>
    <m/>
    <m/>
    <m/>
    <n v="162.15364361770861"/>
    <m/>
    <n v="20625200"/>
    <m/>
    <m/>
    <m/>
    <m/>
    <m/>
    <m/>
    <m/>
    <m/>
    <m/>
    <m/>
  </r>
  <r>
    <m/>
    <x v="8"/>
    <m/>
    <m/>
    <m/>
    <x v="1"/>
    <m/>
    <x v="1"/>
    <x v="127"/>
    <x v="35"/>
    <m/>
    <m/>
    <m/>
    <m/>
    <m/>
    <m/>
    <m/>
    <m/>
    <m/>
    <m/>
    <n v="52.699934175755295"/>
    <m/>
    <n v="20625200"/>
    <m/>
    <m/>
    <m/>
    <m/>
    <m/>
    <m/>
    <m/>
    <m/>
    <m/>
    <m/>
  </r>
  <r>
    <m/>
    <x v="8"/>
    <m/>
    <m/>
    <m/>
    <x v="1"/>
    <m/>
    <x v="1"/>
    <x v="127"/>
    <x v="35"/>
    <m/>
    <m/>
    <m/>
    <m/>
    <m/>
    <m/>
    <m/>
    <m/>
    <m/>
    <m/>
    <n v="1013.4602726106788"/>
    <m/>
    <n v="20625200"/>
    <m/>
    <m/>
    <m/>
    <m/>
    <m/>
    <m/>
    <m/>
    <m/>
    <m/>
    <m/>
  </r>
  <r>
    <m/>
    <x v="8"/>
    <m/>
    <m/>
    <m/>
    <x v="1"/>
    <m/>
    <x v="1"/>
    <x v="127"/>
    <x v="35"/>
    <m/>
    <m/>
    <m/>
    <m/>
    <m/>
    <m/>
    <m/>
    <m/>
    <m/>
    <m/>
    <n v="2205.289553200837"/>
    <m/>
    <n v="20625200"/>
    <m/>
    <m/>
    <m/>
    <m/>
    <m/>
    <m/>
    <m/>
    <m/>
    <m/>
    <m/>
  </r>
  <r>
    <m/>
    <x v="8"/>
    <m/>
    <m/>
    <m/>
    <x v="1"/>
    <m/>
    <x v="1"/>
    <x v="127"/>
    <x v="35"/>
    <m/>
    <m/>
    <m/>
    <m/>
    <m/>
    <m/>
    <m/>
    <m/>
    <m/>
    <m/>
    <n v="1536.405773277789"/>
    <m/>
    <n v="20625200"/>
    <m/>
    <m/>
    <m/>
    <m/>
    <m/>
    <m/>
    <m/>
    <m/>
    <m/>
    <m/>
  </r>
  <r>
    <m/>
    <x v="8"/>
    <m/>
    <m/>
    <m/>
    <x v="1"/>
    <m/>
    <x v="1"/>
    <x v="127"/>
    <x v="35"/>
    <m/>
    <m/>
    <m/>
    <m/>
    <m/>
    <m/>
    <m/>
    <m/>
    <m/>
    <m/>
    <n v="214.8535777934639"/>
    <m/>
    <n v="20625200"/>
    <m/>
    <m/>
    <m/>
    <m/>
    <m/>
    <m/>
    <m/>
    <m/>
    <m/>
    <m/>
  </r>
  <r>
    <m/>
    <x v="8"/>
    <m/>
    <m/>
    <m/>
    <x v="1"/>
    <m/>
    <x v="1"/>
    <x v="127"/>
    <x v="35"/>
    <m/>
    <m/>
    <m/>
    <m/>
    <m/>
    <m/>
    <m/>
    <m/>
    <m/>
    <m/>
    <n v="137.83059707505231"/>
    <m/>
    <n v="20625200"/>
    <m/>
    <m/>
    <m/>
    <m/>
    <m/>
    <m/>
    <m/>
    <m/>
    <m/>
    <m/>
  </r>
  <r>
    <m/>
    <x v="8"/>
    <m/>
    <m/>
    <m/>
    <x v="15"/>
    <m/>
    <x v="12"/>
    <x v="127"/>
    <x v="35"/>
    <m/>
    <m/>
    <m/>
    <m/>
    <m/>
    <m/>
    <m/>
    <m/>
    <m/>
    <m/>
    <n v="801.45806529420508"/>
    <m/>
    <n v="20625200"/>
    <m/>
    <m/>
    <m/>
    <m/>
    <m/>
    <m/>
    <m/>
    <m/>
    <m/>
    <m/>
  </r>
  <r>
    <m/>
    <x v="8"/>
    <m/>
    <m/>
    <m/>
    <x v="13"/>
    <m/>
    <x v="11"/>
    <x v="127"/>
    <x v="35"/>
    <m/>
    <m/>
    <m/>
    <m/>
    <m/>
    <m/>
    <m/>
    <m/>
    <m/>
    <m/>
    <n v="863.51527816697478"/>
    <m/>
    <n v="20625200"/>
    <m/>
    <m/>
    <m/>
    <m/>
    <m/>
    <m/>
    <m/>
    <m/>
    <m/>
    <m/>
  </r>
  <r>
    <m/>
    <x v="8"/>
    <m/>
    <m/>
    <m/>
    <x v="13"/>
    <m/>
    <x v="11"/>
    <x v="127"/>
    <x v="35"/>
    <m/>
    <m/>
    <m/>
    <m/>
    <m/>
    <m/>
    <m/>
    <m/>
    <m/>
    <m/>
    <n v="957.2198149725582"/>
    <m/>
    <n v="20625200"/>
    <m/>
    <m/>
    <m/>
    <m/>
    <m/>
    <m/>
    <m/>
    <m/>
    <m/>
    <m/>
  </r>
  <r>
    <m/>
    <x v="8"/>
    <m/>
    <m/>
    <m/>
    <x v="1"/>
    <m/>
    <x v="1"/>
    <x v="127"/>
    <x v="35"/>
    <m/>
    <m/>
    <m/>
    <m/>
    <m/>
    <m/>
    <m/>
    <m/>
    <m/>
    <m/>
    <n v="2610.6736622451085"/>
    <m/>
    <n v="20625200"/>
    <m/>
    <m/>
    <m/>
    <m/>
    <m/>
    <m/>
    <m/>
    <m/>
    <m/>
    <m/>
  </r>
  <r>
    <m/>
    <x v="8"/>
    <m/>
    <m/>
    <m/>
    <x v="1"/>
    <m/>
    <x v="1"/>
    <x v="127"/>
    <x v="35"/>
    <m/>
    <m/>
    <m/>
    <m/>
    <m/>
    <m/>
    <m/>
    <m/>
    <m/>
    <m/>
    <n v="275.66119415010462"/>
    <m/>
    <n v="20625200"/>
    <m/>
    <m/>
    <m/>
    <m/>
    <m/>
    <m/>
    <m/>
    <m/>
    <m/>
    <m/>
  </r>
  <r>
    <m/>
    <x v="8"/>
    <m/>
    <m/>
    <m/>
    <x v="1"/>
    <m/>
    <x v="1"/>
    <x v="127"/>
    <x v="35"/>
    <m/>
    <m/>
    <m/>
    <m/>
    <m/>
    <m/>
    <m/>
    <m/>
    <m/>
    <m/>
    <n v="1102.6447766004185"/>
    <m/>
    <n v="20625200"/>
    <m/>
    <m/>
    <m/>
    <m/>
    <m/>
    <m/>
    <m/>
    <m/>
    <m/>
    <m/>
  </r>
  <r>
    <m/>
    <x v="8"/>
    <m/>
    <m/>
    <m/>
    <x v="1"/>
    <m/>
    <x v="1"/>
    <x v="127"/>
    <x v="35"/>
    <m/>
    <m/>
    <m/>
    <m/>
    <m/>
    <m/>
    <m/>
    <m/>
    <m/>
    <m/>
    <n v="202.69205452213575"/>
    <m/>
    <n v="20625200"/>
    <m/>
    <m/>
    <m/>
    <m/>
    <m/>
    <m/>
    <m/>
    <m/>
    <m/>
    <m/>
  </r>
  <r>
    <m/>
    <x v="8"/>
    <m/>
    <m/>
    <m/>
    <x v="1"/>
    <m/>
    <x v="1"/>
    <x v="127"/>
    <x v="35"/>
    <m/>
    <m/>
    <m/>
    <m/>
    <m/>
    <m/>
    <m/>
    <m/>
    <m/>
    <m/>
    <n v="1548.5672965491171"/>
    <m/>
    <n v="20625200"/>
    <m/>
    <m/>
    <m/>
    <m/>
    <m/>
    <m/>
    <m/>
    <m/>
    <m/>
    <m/>
  </r>
  <r>
    <m/>
    <x v="8"/>
    <m/>
    <m/>
    <m/>
    <x v="24"/>
    <m/>
    <x v="11"/>
    <x v="127"/>
    <x v="35"/>
    <m/>
    <m/>
    <m/>
    <m/>
    <m/>
    <m/>
    <m/>
    <m/>
    <m/>
    <m/>
    <n v="-9141.2500120348413"/>
    <m/>
    <n v="20625200"/>
    <m/>
    <m/>
    <m/>
    <m/>
    <m/>
    <m/>
    <m/>
    <m/>
    <m/>
    <m/>
  </r>
  <r>
    <m/>
    <x v="8"/>
    <m/>
    <m/>
    <m/>
    <x v="25"/>
    <m/>
    <x v="5"/>
    <x v="127"/>
    <x v="35"/>
    <m/>
    <m/>
    <m/>
    <m/>
    <m/>
    <m/>
    <m/>
    <m/>
    <m/>
    <m/>
    <n v="-16220.313088282017"/>
    <m/>
    <n v="20625200"/>
    <m/>
    <m/>
    <m/>
    <m/>
    <m/>
    <m/>
    <m/>
    <m/>
    <m/>
    <m/>
  </r>
  <r>
    <m/>
    <x v="8"/>
    <m/>
    <m/>
    <m/>
    <x v="13"/>
    <m/>
    <x v="11"/>
    <x v="127"/>
    <x v="35"/>
    <m/>
    <m/>
    <m/>
    <m/>
    <m/>
    <m/>
    <m/>
    <m/>
    <m/>
    <m/>
    <n v="7320.5149188953083"/>
    <m/>
    <n v="20625200"/>
    <m/>
    <m/>
    <m/>
    <m/>
    <m/>
    <m/>
    <m/>
    <m/>
    <m/>
    <m/>
  </r>
  <r>
    <m/>
    <x v="8"/>
    <m/>
    <m/>
    <m/>
    <x v="1"/>
    <m/>
    <x v="1"/>
    <x v="127"/>
    <x v="35"/>
    <m/>
    <m/>
    <m/>
    <m/>
    <m/>
    <m/>
    <m/>
    <m/>
    <m/>
    <m/>
    <n v="1322.3999999999999"/>
    <m/>
    <n v="20625200"/>
    <m/>
    <m/>
    <m/>
    <m/>
    <m/>
    <m/>
    <m/>
    <m/>
    <m/>
    <m/>
  </r>
  <r>
    <m/>
    <x v="8"/>
    <m/>
    <m/>
    <m/>
    <x v="1"/>
    <m/>
    <x v="1"/>
    <x v="127"/>
    <x v="35"/>
    <m/>
    <m/>
    <m/>
    <m/>
    <m/>
    <m/>
    <m/>
    <m/>
    <m/>
    <m/>
    <n v="236.64"/>
    <m/>
    <n v="20625200"/>
    <m/>
    <m/>
    <m/>
    <m/>
    <m/>
    <m/>
    <m/>
    <m/>
    <m/>
    <m/>
  </r>
  <r>
    <m/>
    <x v="8"/>
    <m/>
    <m/>
    <m/>
    <x v="1"/>
    <m/>
    <x v="1"/>
    <x v="127"/>
    <x v="35"/>
    <m/>
    <m/>
    <m/>
    <m/>
    <m/>
    <m/>
    <m/>
    <m/>
    <m/>
    <m/>
    <n v="1083.1405406532022"/>
    <m/>
    <n v="20625200"/>
    <m/>
    <m/>
    <m/>
    <m/>
    <m/>
    <m/>
    <m/>
    <m/>
    <m/>
    <m/>
  </r>
  <r>
    <m/>
    <x v="8"/>
    <m/>
    <m/>
    <m/>
    <x v="1"/>
    <m/>
    <x v="1"/>
    <x v="127"/>
    <x v="35"/>
    <m/>
    <m/>
    <m/>
    <m/>
    <m/>
    <m/>
    <m/>
    <m/>
    <m/>
    <m/>
    <n v="18.559999999999999"/>
    <m/>
    <n v="20625200"/>
    <m/>
    <m/>
    <m/>
    <m/>
    <m/>
    <m/>
    <m/>
    <m/>
    <m/>
    <m/>
  </r>
  <r>
    <m/>
    <x v="8"/>
    <m/>
    <m/>
    <m/>
    <x v="13"/>
    <m/>
    <x v="11"/>
    <x v="127"/>
    <x v="35"/>
    <m/>
    <m/>
    <m/>
    <m/>
    <m/>
    <m/>
    <m/>
    <m/>
    <m/>
    <m/>
    <n v="1088"/>
    <m/>
    <n v="20625200"/>
    <m/>
    <m/>
    <m/>
    <m/>
    <m/>
    <m/>
    <m/>
    <m/>
    <m/>
    <m/>
  </r>
  <r>
    <m/>
    <x v="8"/>
    <m/>
    <m/>
    <m/>
    <x v="13"/>
    <m/>
    <x v="11"/>
    <x v="127"/>
    <x v="35"/>
    <m/>
    <m/>
    <m/>
    <m/>
    <m/>
    <m/>
    <m/>
    <m/>
    <m/>
    <m/>
    <n v="802.4"/>
    <m/>
    <n v="20625200"/>
    <m/>
    <m/>
    <m/>
    <m/>
    <m/>
    <m/>
    <m/>
    <m/>
    <m/>
    <m/>
  </r>
  <r>
    <m/>
    <x v="8"/>
    <m/>
    <m/>
    <m/>
    <x v="1"/>
    <m/>
    <x v="1"/>
    <x v="127"/>
    <x v="35"/>
    <m/>
    <m/>
    <m/>
    <m/>
    <m/>
    <m/>
    <m/>
    <m/>
    <m/>
    <m/>
    <n v="412.95999999999992"/>
    <m/>
    <n v="20625200"/>
    <m/>
    <m/>
    <m/>
    <m/>
    <m/>
    <m/>
    <m/>
    <m/>
    <m/>
    <m/>
  </r>
  <r>
    <m/>
    <x v="8"/>
    <m/>
    <m/>
    <m/>
    <x v="1"/>
    <m/>
    <x v="1"/>
    <x v="127"/>
    <x v="35"/>
    <m/>
    <m/>
    <m/>
    <m/>
    <m/>
    <m/>
    <m/>
    <m/>
    <m/>
    <m/>
    <n v="218.07999999999998"/>
    <m/>
    <n v="20625200"/>
    <m/>
    <m/>
    <m/>
    <m/>
    <m/>
    <m/>
    <m/>
    <m/>
    <m/>
    <m/>
  </r>
  <r>
    <m/>
    <x v="8"/>
    <m/>
    <m/>
    <m/>
    <x v="26"/>
    <m/>
    <x v="16"/>
    <x v="127"/>
    <x v="35"/>
    <m/>
    <m/>
    <m/>
    <m/>
    <m/>
    <m/>
    <m/>
    <m/>
    <m/>
    <m/>
    <n v="428.23"/>
    <m/>
    <n v="20625200"/>
    <m/>
    <m/>
    <m/>
    <m/>
    <m/>
    <m/>
    <m/>
    <m/>
    <m/>
    <m/>
  </r>
  <r>
    <m/>
    <x v="8"/>
    <m/>
    <m/>
    <m/>
    <x v="25"/>
    <m/>
    <x v="5"/>
    <x v="127"/>
    <x v="35"/>
    <m/>
    <m/>
    <m/>
    <m/>
    <m/>
    <m/>
    <m/>
    <m/>
    <m/>
    <m/>
    <n v="10770.366624320919"/>
    <m/>
    <n v="20625200"/>
    <m/>
    <m/>
    <m/>
    <m/>
    <m/>
    <m/>
    <m/>
    <m/>
    <m/>
    <m/>
  </r>
  <r>
    <m/>
    <x v="9"/>
    <m/>
    <m/>
    <m/>
    <x v="6"/>
    <m/>
    <x v="6"/>
    <x v="127"/>
    <x v="35"/>
    <m/>
    <m/>
    <m/>
    <m/>
    <m/>
    <m/>
    <m/>
    <m/>
    <m/>
    <m/>
    <n v="351.34201128902203"/>
    <m/>
    <n v="20625200"/>
    <m/>
    <m/>
    <m/>
    <m/>
    <m/>
    <m/>
    <m/>
    <m/>
    <m/>
    <m/>
  </r>
  <r>
    <m/>
    <x v="9"/>
    <m/>
    <m/>
    <m/>
    <x v="6"/>
    <m/>
    <x v="6"/>
    <x v="127"/>
    <x v="35"/>
    <m/>
    <m/>
    <m/>
    <m/>
    <m/>
    <m/>
    <m/>
    <m/>
    <m/>
    <m/>
    <n v="161.2717428867642"/>
    <m/>
    <n v="20625200"/>
    <m/>
    <m/>
    <m/>
    <m/>
    <m/>
    <m/>
    <m/>
    <m/>
    <m/>
    <m/>
  </r>
  <r>
    <m/>
    <x v="9"/>
    <m/>
    <m/>
    <m/>
    <x v="13"/>
    <m/>
    <x v="11"/>
    <x v="127"/>
    <x v="35"/>
    <m/>
    <m/>
    <m/>
    <m/>
    <m/>
    <m/>
    <m/>
    <m/>
    <m/>
    <m/>
    <n v="829.23050339822601"/>
    <m/>
    <n v="20625200"/>
    <m/>
    <m/>
    <m/>
    <m/>
    <m/>
    <m/>
    <m/>
    <m/>
    <m/>
    <m/>
  </r>
  <r>
    <m/>
    <x v="9"/>
    <m/>
    <m/>
    <m/>
    <x v="13"/>
    <m/>
    <x v="11"/>
    <x v="127"/>
    <x v="35"/>
    <m/>
    <m/>
    <m/>
    <m/>
    <m/>
    <m/>
    <m/>
    <m/>
    <m/>
    <m/>
    <n v="1124.3593637096692"/>
    <m/>
    <n v="20625200"/>
    <m/>
    <m/>
    <m/>
    <m/>
    <m/>
    <m/>
    <m/>
    <m/>
    <m/>
    <m/>
  </r>
  <r>
    <m/>
    <x v="9"/>
    <m/>
    <m/>
    <m/>
    <x v="1"/>
    <m/>
    <x v="1"/>
    <x v="127"/>
    <x v="35"/>
    <m/>
    <m/>
    <m/>
    <m/>
    <m/>
    <m/>
    <m/>
    <m/>
    <m/>
    <m/>
    <n v="1193.8297850059168"/>
    <m/>
    <n v="20625200"/>
    <m/>
    <m/>
    <m/>
    <m/>
    <m/>
    <m/>
    <m/>
    <m/>
    <m/>
    <m/>
  </r>
  <r>
    <m/>
    <x v="9"/>
    <m/>
    <m/>
    <m/>
    <x v="1"/>
    <m/>
    <x v="1"/>
    <x v="127"/>
    <x v="35"/>
    <m/>
    <m/>
    <m/>
    <m/>
    <m/>
    <m/>
    <m/>
    <m/>
    <m/>
    <m/>
    <n v="16.755505754469009"/>
    <m/>
    <n v="20625200"/>
    <m/>
    <m/>
    <m/>
    <m/>
    <m/>
    <m/>
    <m/>
    <m/>
    <m/>
    <m/>
  </r>
  <r>
    <m/>
    <x v="9"/>
    <m/>
    <m/>
    <m/>
    <x v="1"/>
    <m/>
    <x v="1"/>
    <x v="127"/>
    <x v="35"/>
    <m/>
    <m/>
    <m/>
    <m/>
    <m/>
    <m/>
    <m/>
    <m/>
    <m/>
    <m/>
    <n v="213.63269836947987"/>
    <m/>
    <n v="20625200"/>
    <m/>
    <m/>
    <m/>
    <m/>
    <m/>
    <m/>
    <m/>
    <m/>
    <m/>
    <m/>
  </r>
  <r>
    <m/>
    <x v="9"/>
    <m/>
    <m/>
    <m/>
    <x v="1"/>
    <m/>
    <x v="1"/>
    <x v="127"/>
    <x v="35"/>
    <m/>
    <m/>
    <m/>
    <m/>
    <m/>
    <m/>
    <m/>
    <m/>
    <m/>
    <m/>
    <n v="938.3083222502645"/>
    <m/>
    <n v="20625200"/>
    <m/>
    <m/>
    <m/>
    <m/>
    <m/>
    <m/>
    <m/>
    <m/>
    <m/>
    <m/>
  </r>
  <r>
    <m/>
    <x v="9"/>
    <m/>
    <m/>
    <m/>
    <x v="1"/>
    <m/>
    <x v="1"/>
    <x v="127"/>
    <x v="35"/>
    <m/>
    <m/>
    <m/>
    <m/>
    <m/>
    <m/>
    <m/>
    <m/>
    <m/>
    <m/>
    <n v="1943.6386675184051"/>
    <m/>
    <n v="20625200"/>
    <m/>
    <m/>
    <m/>
    <m/>
    <m/>
    <m/>
    <m/>
    <m/>
    <m/>
    <m/>
  </r>
  <r>
    <m/>
    <x v="9"/>
    <m/>
    <m/>
    <m/>
    <x v="1"/>
    <m/>
    <x v="1"/>
    <x v="127"/>
    <x v="35"/>
    <m/>
    <m/>
    <m/>
    <m/>
    <m/>
    <m/>
    <m/>
    <m/>
    <m/>
    <m/>
    <n v="326.73236221214569"/>
    <m/>
    <n v="20625200"/>
    <m/>
    <m/>
    <m/>
    <m/>
    <m/>
    <m/>
    <m/>
    <m/>
    <m/>
    <m/>
  </r>
  <r>
    <m/>
    <x v="9"/>
    <m/>
    <m/>
    <m/>
    <x v="1"/>
    <m/>
    <x v="1"/>
    <x v="127"/>
    <x v="35"/>
    <m/>
    <m/>
    <m/>
    <m/>
    <m/>
    <m/>
    <m/>
    <m/>
    <m/>
    <m/>
    <n v="196.87719261501084"/>
    <m/>
    <n v="20625200"/>
    <m/>
    <m/>
    <m/>
    <m/>
    <m/>
    <m/>
    <m/>
    <m/>
    <m/>
    <m/>
  </r>
  <r>
    <m/>
    <x v="9"/>
    <m/>
    <m/>
    <m/>
    <x v="1"/>
    <m/>
    <x v="1"/>
    <x v="127"/>
    <x v="35"/>
    <m/>
    <m/>
    <m/>
    <m/>
    <m/>
    <m/>
    <m/>
    <m/>
    <m/>
    <m/>
    <n v="372.81000303693543"/>
    <m/>
    <n v="20625200"/>
    <m/>
    <m/>
    <m/>
    <m/>
    <m/>
    <m/>
    <m/>
    <m/>
    <m/>
    <m/>
  </r>
  <r>
    <m/>
    <x v="9"/>
    <m/>
    <m/>
    <m/>
    <x v="1"/>
    <m/>
    <x v="1"/>
    <x v="127"/>
    <x v="35"/>
    <m/>
    <m/>
    <m/>
    <m/>
    <m/>
    <m/>
    <m/>
    <m/>
    <m/>
    <m/>
    <n v="87.966405210962293"/>
    <m/>
    <n v="20625200"/>
    <m/>
    <m/>
    <m/>
    <m/>
    <m/>
    <m/>
    <m/>
    <m/>
    <m/>
    <m/>
  </r>
  <r>
    <m/>
    <x v="9"/>
    <m/>
    <m/>
    <m/>
    <x v="1"/>
    <m/>
    <x v="1"/>
    <x v="127"/>
    <x v="35"/>
    <m/>
    <m/>
    <m/>
    <m/>
    <m/>
    <m/>
    <m/>
    <m/>
    <m/>
    <m/>
    <n v="469.2588830360977"/>
    <m/>
    <n v="20625200"/>
    <m/>
    <m/>
    <m/>
    <m/>
    <m/>
    <m/>
    <m/>
    <m/>
    <m/>
    <m/>
  </r>
  <r>
    <m/>
    <x v="9"/>
    <m/>
    <m/>
    <m/>
    <x v="1"/>
    <m/>
    <x v="1"/>
    <x v="127"/>
    <x v="35"/>
    <m/>
    <m/>
    <m/>
    <m/>
    <m/>
    <m/>
    <m/>
    <m/>
    <m/>
    <m/>
    <n v="469.2588830360977"/>
    <m/>
    <n v="20625200"/>
    <m/>
    <m/>
    <m/>
    <m/>
    <m/>
    <m/>
    <m/>
    <m/>
    <m/>
    <m/>
  </r>
  <r>
    <m/>
    <x v="9"/>
    <m/>
    <m/>
    <m/>
    <x v="1"/>
    <m/>
    <x v="1"/>
    <x v="127"/>
    <x v="35"/>
    <m/>
    <m/>
    <m/>
    <m/>
    <m/>
    <m/>
    <m/>
    <m/>
    <m/>
    <m/>
    <n v="167.5550575446901"/>
    <m/>
    <n v="20625200"/>
    <m/>
    <m/>
    <m/>
    <m/>
    <m/>
    <m/>
    <m/>
    <m/>
    <m/>
    <m/>
  </r>
  <r>
    <m/>
    <x v="9"/>
    <m/>
    <m/>
    <m/>
    <x v="1"/>
    <m/>
    <x v="1"/>
    <x v="127"/>
    <x v="35"/>
    <m/>
    <m/>
    <m/>
    <m/>
    <m/>
    <m/>
    <m/>
    <m/>
    <m/>
    <m/>
    <n v="402.1321381072562"/>
    <m/>
    <n v="20625200"/>
    <m/>
    <m/>
    <m/>
    <m/>
    <m/>
    <m/>
    <m/>
    <m/>
    <m/>
    <m/>
  </r>
  <r>
    <m/>
    <x v="9"/>
    <m/>
    <m/>
    <m/>
    <x v="1"/>
    <m/>
    <x v="1"/>
    <x v="127"/>
    <x v="35"/>
    <m/>
    <m/>
    <m/>
    <m/>
    <m/>
    <m/>
    <m/>
    <m/>
    <m/>
    <m/>
    <n v="2199.1601302740573"/>
    <m/>
    <n v="20625200"/>
    <m/>
    <m/>
    <m/>
    <m/>
    <m/>
    <m/>
    <m/>
    <m/>
    <m/>
    <m/>
  </r>
  <r>
    <m/>
    <x v="9"/>
    <m/>
    <m/>
    <m/>
    <x v="1"/>
    <m/>
    <x v="1"/>
    <x v="127"/>
    <x v="35"/>
    <m/>
    <m/>
    <m/>
    <m/>
    <m/>
    <m/>
    <m/>
    <m/>
    <m/>
    <m/>
    <n v="2278.7487826077854"/>
    <m/>
    <n v="20625200"/>
    <m/>
    <m/>
    <m/>
    <m/>
    <m/>
    <m/>
    <m/>
    <m/>
    <m/>
    <m/>
  </r>
  <r>
    <m/>
    <x v="9"/>
    <m/>
    <m/>
    <m/>
    <x v="0"/>
    <m/>
    <x v="0"/>
    <x v="127"/>
    <x v="35"/>
    <m/>
    <m/>
    <m/>
    <m/>
    <m/>
    <m/>
    <m/>
    <m/>
    <m/>
    <m/>
    <n v="329.87401954110862"/>
    <m/>
    <n v="20625200"/>
    <m/>
    <m/>
    <m/>
    <m/>
    <m/>
    <m/>
    <m/>
    <m/>
    <m/>
    <m/>
  </r>
  <r>
    <m/>
    <x v="9"/>
    <m/>
    <m/>
    <m/>
    <x v="1"/>
    <m/>
    <x v="1"/>
    <x v="127"/>
    <x v="35"/>
    <m/>
    <m/>
    <m/>
    <m/>
    <m/>
    <m/>
    <m/>
    <m/>
    <m/>
    <m/>
    <n v="2278.7487826077854"/>
    <m/>
    <n v="20625200"/>
    <m/>
    <m/>
    <m/>
    <m/>
    <m/>
    <m/>
    <m/>
    <m/>
    <m/>
    <m/>
  </r>
  <r>
    <m/>
    <x v="9"/>
    <m/>
    <m/>
    <m/>
    <x v="1"/>
    <m/>
    <x v="1"/>
    <x v="127"/>
    <x v="35"/>
    <m/>
    <m/>
    <m/>
    <m/>
    <m/>
    <m/>
    <m/>
    <m/>
    <m/>
    <m/>
    <n v="230.38820412394887"/>
    <m/>
    <n v="20625200"/>
    <m/>
    <m/>
    <m/>
    <m/>
    <m/>
    <m/>
    <m/>
    <m/>
    <m/>
    <m/>
  </r>
  <r>
    <m/>
    <x v="9"/>
    <m/>
    <m/>
    <m/>
    <x v="1"/>
    <m/>
    <x v="1"/>
    <x v="127"/>
    <x v="35"/>
    <m/>
    <m/>
    <m/>
    <m/>
    <m/>
    <m/>
    <m/>
    <m/>
    <m/>
    <m/>
    <n v="188.49943973777636"/>
    <m/>
    <n v="20625200"/>
    <m/>
    <m/>
    <m/>
    <m/>
    <m/>
    <m/>
    <m/>
    <m/>
    <m/>
    <m/>
  </r>
  <r>
    <m/>
    <x v="9"/>
    <m/>
    <m/>
    <m/>
    <x v="5"/>
    <m/>
    <x v="5"/>
    <x v="127"/>
    <x v="35"/>
    <m/>
    <m/>
    <m/>
    <m/>
    <m/>
    <m/>
    <m/>
    <m/>
    <m/>
    <m/>
    <n v="2006.492758479857"/>
    <m/>
    <n v="20625200"/>
    <m/>
    <m/>
    <m/>
    <m/>
    <m/>
    <m/>
    <m/>
    <m/>
    <m/>
    <m/>
  </r>
  <r>
    <m/>
    <x v="9"/>
    <m/>
    <m/>
    <m/>
    <x v="5"/>
    <m/>
    <x v="5"/>
    <x v="127"/>
    <x v="35"/>
    <m/>
    <m/>
    <m/>
    <m/>
    <m/>
    <m/>
    <m/>
    <m/>
    <m/>
    <m/>
    <n v="763.97199736100788"/>
    <m/>
    <n v="20625200"/>
    <m/>
    <m/>
    <m/>
    <m/>
    <m/>
    <m/>
    <m/>
    <m/>
    <m/>
    <m/>
  </r>
  <r>
    <m/>
    <x v="9"/>
    <m/>
    <m/>
    <m/>
    <x v="0"/>
    <m/>
    <x v="0"/>
    <x v="127"/>
    <x v="35"/>
    <m/>
    <m/>
    <m/>
    <m/>
    <m/>
    <m/>
    <m/>
    <m/>
    <m/>
    <m/>
    <n v="1023.656679687091"/>
    <m/>
    <n v="20625200"/>
    <m/>
    <m/>
    <m/>
    <m/>
    <m/>
    <m/>
    <m/>
    <m/>
    <m/>
    <m/>
  </r>
  <r>
    <m/>
    <x v="9"/>
    <m/>
    <m/>
    <m/>
    <x v="1"/>
    <m/>
    <x v="1"/>
    <x v="127"/>
    <x v="35"/>
    <m/>
    <m/>
    <m/>
    <m/>
    <m/>
    <m/>
    <m/>
    <m/>
    <m/>
    <m/>
    <n v="2278.7487826077854"/>
    <m/>
    <n v="20625200"/>
    <m/>
    <m/>
    <m/>
    <m/>
    <m/>
    <m/>
    <m/>
    <m/>
    <m/>
    <m/>
  </r>
  <r>
    <m/>
    <x v="9"/>
    <m/>
    <m/>
    <m/>
    <x v="1"/>
    <m/>
    <x v="1"/>
    <x v="127"/>
    <x v="35"/>
    <m/>
    <m/>
    <m/>
    <m/>
    <m/>
    <m/>
    <m/>
    <m/>
    <m/>
    <m/>
    <n v="175.93281042192459"/>
    <m/>
    <n v="20625200"/>
    <m/>
    <m/>
    <m/>
    <m/>
    <m/>
    <m/>
    <m/>
    <m/>
    <m/>
    <m/>
  </r>
  <r>
    <m/>
    <x v="9"/>
    <m/>
    <m/>
    <m/>
    <x v="5"/>
    <m/>
    <x v="5"/>
    <x v="127"/>
    <x v="35"/>
    <m/>
    <m/>
    <m/>
    <m/>
    <m/>
    <m/>
    <m/>
    <m/>
    <m/>
    <m/>
    <n v="1290.6881276769539"/>
    <m/>
    <n v="20625200"/>
    <m/>
    <m/>
    <m/>
    <m/>
    <m/>
    <m/>
    <m/>
    <m/>
    <m/>
    <m/>
  </r>
  <r>
    <m/>
    <x v="9"/>
    <m/>
    <m/>
    <m/>
    <x v="5"/>
    <m/>
    <x v="5"/>
    <x v="127"/>
    <x v="35"/>
    <m/>
    <m/>
    <m/>
    <m/>
    <m/>
    <m/>
    <m/>
    <m/>
    <m/>
    <m/>
    <n v="2001.9373553528608"/>
    <m/>
    <n v="20625200"/>
    <m/>
    <m/>
    <m/>
    <m/>
    <m/>
    <m/>
    <m/>
    <m/>
    <m/>
    <m/>
  </r>
  <r>
    <m/>
    <x v="9"/>
    <m/>
    <m/>
    <m/>
    <x v="5"/>
    <m/>
    <x v="5"/>
    <x v="127"/>
    <x v="35"/>
    <m/>
    <m/>
    <m/>
    <m/>
    <m/>
    <m/>
    <m/>
    <m/>
    <m/>
    <m/>
    <n v="2677.1099999999997"/>
    <m/>
    <n v="20625200"/>
    <m/>
    <m/>
    <m/>
    <m/>
    <m/>
    <m/>
    <m/>
    <m/>
    <m/>
    <m/>
  </r>
  <r>
    <m/>
    <x v="9"/>
    <m/>
    <m/>
    <m/>
    <x v="5"/>
    <m/>
    <x v="5"/>
    <x v="127"/>
    <x v="35"/>
    <m/>
    <m/>
    <m/>
    <m/>
    <m/>
    <m/>
    <m/>
    <m/>
    <m/>
    <m/>
    <n v="-10770.366624320901"/>
    <m/>
    <n v="20625200"/>
    <m/>
    <m/>
    <m/>
    <m/>
    <m/>
    <m/>
    <m/>
    <m/>
    <m/>
    <m/>
  </r>
  <r>
    <m/>
    <x v="9"/>
    <m/>
    <m/>
    <m/>
    <x v="13"/>
    <m/>
    <x v="11"/>
    <x v="127"/>
    <x v="35"/>
    <m/>
    <m/>
    <m/>
    <m/>
    <m/>
    <m/>
    <m/>
    <m/>
    <m/>
    <m/>
    <n v="7564.3777947659992"/>
    <m/>
    <n v="20625200"/>
    <m/>
    <m/>
    <m/>
    <m/>
    <m/>
    <m/>
    <m/>
    <m/>
    <m/>
    <m/>
  </r>
  <r>
    <m/>
    <x v="9"/>
    <m/>
    <m/>
    <m/>
    <x v="15"/>
    <m/>
    <x v="12"/>
    <x v="127"/>
    <x v="35"/>
    <m/>
    <m/>
    <m/>
    <m/>
    <m/>
    <m/>
    <m/>
    <m/>
    <m/>
    <m/>
    <n v="3148.5689750866577"/>
    <m/>
    <n v="20625200"/>
    <m/>
    <m/>
    <m/>
    <m/>
    <m/>
    <m/>
    <m/>
    <m/>
    <m/>
    <m/>
  </r>
  <r>
    <m/>
    <x v="9"/>
    <m/>
    <m/>
    <m/>
    <x v="9"/>
    <m/>
    <x v="9"/>
    <x v="127"/>
    <x v="35"/>
    <m/>
    <m/>
    <m/>
    <m/>
    <m/>
    <m/>
    <m/>
    <m/>
    <m/>
    <m/>
    <n v="80.374066665968527"/>
    <m/>
    <n v="20625200"/>
    <m/>
    <m/>
    <m/>
    <m/>
    <m/>
    <m/>
    <m/>
    <m/>
    <m/>
    <m/>
  </r>
  <r>
    <m/>
    <x v="9"/>
    <m/>
    <m/>
    <m/>
    <x v="0"/>
    <m/>
    <x v="0"/>
    <x v="127"/>
    <x v="35"/>
    <m/>
    <m/>
    <m/>
    <m/>
    <m/>
    <m/>
    <m/>
    <m/>
    <m/>
    <m/>
    <n v="262.38074792388812"/>
    <m/>
    <n v="20625200"/>
    <m/>
    <m/>
    <m/>
    <m/>
    <m/>
    <m/>
    <m/>
    <m/>
    <m/>
    <m/>
  </r>
  <r>
    <m/>
    <x v="9"/>
    <m/>
    <m/>
    <m/>
    <x v="15"/>
    <m/>
    <x v="12"/>
    <x v="127"/>
    <x v="35"/>
    <m/>
    <m/>
    <m/>
    <m/>
    <m/>
    <m/>
    <m/>
    <m/>
    <m/>
    <m/>
    <n v="1588.6313893455929"/>
    <m/>
    <n v="20625200"/>
    <m/>
    <m/>
    <m/>
    <m/>
    <m/>
    <m/>
    <m/>
    <m/>
    <m/>
    <m/>
  </r>
  <r>
    <m/>
    <x v="9"/>
    <m/>
    <m/>
    <m/>
    <x v="1"/>
    <m/>
    <x v="1"/>
    <x v="127"/>
    <x v="35"/>
    <m/>
    <m/>
    <m/>
    <m/>
    <m/>
    <m/>
    <m/>
    <m/>
    <m/>
    <m/>
    <n v="1119.215423443047"/>
    <m/>
    <n v="20625200"/>
    <m/>
    <m/>
    <m/>
    <m/>
    <m/>
    <m/>
    <m/>
    <m/>
    <m/>
    <m/>
  </r>
  <r>
    <m/>
    <x v="9"/>
    <m/>
    <m/>
    <m/>
    <x v="13"/>
    <m/>
    <x v="11"/>
    <x v="127"/>
    <x v="35"/>
    <m/>
    <m/>
    <m/>
    <m/>
    <m/>
    <m/>
    <m/>
    <m/>
    <m/>
    <m/>
    <n v="-7320.5164585698067"/>
    <m/>
    <n v="20625200"/>
    <m/>
    <m/>
    <m/>
    <m/>
    <m/>
    <m/>
    <m/>
    <m/>
    <m/>
    <m/>
  </r>
  <r>
    <m/>
    <x v="9"/>
    <m/>
    <m/>
    <m/>
    <x v="15"/>
    <m/>
    <x v="12"/>
    <x v="127"/>
    <x v="35"/>
    <m/>
    <m/>
    <m/>
    <m/>
    <m/>
    <m/>
    <m/>
    <m/>
    <m/>
    <m/>
    <n v="-3047.0650235122425"/>
    <m/>
    <n v="20625200"/>
    <m/>
    <m/>
    <m/>
    <m/>
    <m/>
    <m/>
    <m/>
    <m/>
    <m/>
    <m/>
  </r>
  <r>
    <m/>
    <x v="9"/>
    <m/>
    <m/>
    <m/>
    <x v="9"/>
    <m/>
    <x v="9"/>
    <x v="127"/>
    <x v="35"/>
    <m/>
    <m/>
    <m/>
    <m/>
    <m/>
    <m/>
    <m/>
    <m/>
    <m/>
    <m/>
    <n v="-77.782957677963353"/>
    <m/>
    <n v="20625200"/>
    <m/>
    <m/>
    <m/>
    <m/>
    <m/>
    <m/>
    <m/>
    <m/>
    <m/>
    <m/>
  </r>
  <r>
    <m/>
    <x v="9"/>
    <m/>
    <m/>
    <m/>
    <x v="0"/>
    <m/>
    <x v="0"/>
    <x v="127"/>
    <x v="35"/>
    <m/>
    <m/>
    <m/>
    <m/>
    <m/>
    <m/>
    <m/>
    <m/>
    <m/>
    <m/>
    <n v="-253.92208529268686"/>
    <m/>
    <n v="20625200"/>
    <m/>
    <m/>
    <m/>
    <m/>
    <m/>
    <m/>
    <m/>
    <m/>
    <m/>
    <m/>
  </r>
  <r>
    <m/>
    <x v="9"/>
    <m/>
    <m/>
    <m/>
    <x v="15"/>
    <m/>
    <x v="12"/>
    <x v="127"/>
    <x v="35"/>
    <m/>
    <m/>
    <m/>
    <m/>
    <m/>
    <m/>
    <m/>
    <m/>
    <m/>
    <m/>
    <n v="-1537.4168963839793"/>
    <m/>
    <n v="20625200"/>
    <m/>
    <m/>
    <m/>
    <m/>
    <m/>
    <m/>
    <m/>
    <m/>
    <m/>
    <m/>
  </r>
  <r>
    <m/>
    <x v="9"/>
    <m/>
    <m/>
    <m/>
    <x v="1"/>
    <m/>
    <x v="1"/>
    <x v="127"/>
    <x v="35"/>
    <m/>
    <m/>
    <m/>
    <m/>
    <m/>
    <m/>
    <m/>
    <m/>
    <m/>
    <m/>
    <n v="-1322.4116263985729"/>
    <m/>
    <n v="20625200"/>
    <m/>
    <m/>
    <m/>
    <m/>
    <m/>
    <m/>
    <m/>
    <m/>
    <m/>
    <m/>
  </r>
  <r>
    <m/>
    <x v="9"/>
    <m/>
    <m/>
    <m/>
    <x v="1"/>
    <m/>
    <x v="1"/>
    <x v="127"/>
    <x v="35"/>
    <m/>
    <m/>
    <m/>
    <m/>
    <m/>
    <m/>
    <m/>
    <m/>
    <m/>
    <m/>
    <n v="-236.64261391276148"/>
    <m/>
    <n v="20625200"/>
    <m/>
    <m/>
    <m/>
    <m/>
    <m/>
    <m/>
    <m/>
    <m/>
    <m/>
    <m/>
  </r>
  <r>
    <m/>
    <x v="9"/>
    <m/>
    <m/>
    <m/>
    <x v="1"/>
    <m/>
    <x v="1"/>
    <x v="127"/>
    <x v="35"/>
    <m/>
    <m/>
    <m/>
    <m/>
    <m/>
    <m/>
    <m/>
    <m/>
    <m/>
    <m/>
    <n v="-1083.1340197827144"/>
    <m/>
    <n v="20625200"/>
    <m/>
    <m/>
    <m/>
    <m/>
    <m/>
    <m/>
    <m/>
    <m/>
    <m/>
    <m/>
  </r>
  <r>
    <m/>
    <x v="9"/>
    <m/>
    <m/>
    <m/>
    <x v="1"/>
    <m/>
    <x v="1"/>
    <x v="127"/>
    <x v="35"/>
    <m/>
    <m/>
    <m/>
    <m/>
    <m/>
    <m/>
    <m/>
    <m/>
    <m/>
    <m/>
    <n v="-18.546294794875951"/>
    <m/>
    <n v="20625200"/>
    <m/>
    <m/>
    <m/>
    <m/>
    <m/>
    <m/>
    <m/>
    <m/>
    <m/>
    <m/>
  </r>
  <r>
    <m/>
    <x v="9"/>
    <m/>
    <m/>
    <m/>
    <x v="13"/>
    <m/>
    <x v="11"/>
    <x v="127"/>
    <x v="35"/>
    <m/>
    <m/>
    <m/>
    <m/>
    <m/>
    <m/>
    <m/>
    <m/>
    <m/>
    <m/>
    <n v="-1087.9986216961245"/>
    <m/>
    <n v="20625200"/>
    <m/>
    <m/>
    <m/>
    <m/>
    <m/>
    <m/>
    <m/>
    <m/>
    <m/>
    <m/>
  </r>
  <r>
    <m/>
    <x v="9"/>
    <m/>
    <m/>
    <m/>
    <x v="13"/>
    <m/>
    <x v="11"/>
    <x v="127"/>
    <x v="35"/>
    <m/>
    <m/>
    <m/>
    <m/>
    <m/>
    <m/>
    <m/>
    <m/>
    <m/>
    <m/>
    <n v="-802.40595102967404"/>
    <m/>
    <n v="20625200"/>
    <m/>
    <m/>
    <m/>
    <m/>
    <m/>
    <m/>
    <m/>
    <m/>
    <m/>
    <m/>
  </r>
  <r>
    <m/>
    <x v="9"/>
    <m/>
    <m/>
    <m/>
    <x v="1"/>
    <m/>
    <x v="1"/>
    <x v="127"/>
    <x v="35"/>
    <m/>
    <m/>
    <m/>
    <m/>
    <m/>
    <m/>
    <m/>
    <m/>
    <m/>
    <m/>
    <n v="-412.98443327387707"/>
    <m/>
    <n v="20625200"/>
    <m/>
    <m/>
    <m/>
    <m/>
    <m/>
    <m/>
    <m/>
    <m/>
    <m/>
    <m/>
  </r>
  <r>
    <m/>
    <x v="9"/>
    <m/>
    <m/>
    <m/>
    <x v="1"/>
    <m/>
    <x v="1"/>
    <x v="127"/>
    <x v="35"/>
    <m/>
    <m/>
    <m/>
    <m/>
    <m/>
    <m/>
    <m/>
    <m/>
    <m/>
    <m/>
    <n v="-218.09631911788551"/>
    <m/>
    <n v="20625200"/>
    <m/>
    <m/>
    <m/>
    <m/>
    <m/>
    <m/>
    <m/>
    <m/>
    <m/>
    <m/>
  </r>
  <r>
    <m/>
    <x v="9"/>
    <m/>
    <m/>
    <m/>
    <x v="26"/>
    <m/>
    <x v="16"/>
    <x v="127"/>
    <x v="35"/>
    <m/>
    <m/>
    <m/>
    <m/>
    <m/>
    <m/>
    <m/>
    <m/>
    <m/>
    <m/>
    <n v="-428.23698718988163"/>
    <m/>
    <n v="20625200"/>
    <m/>
    <m/>
    <m/>
    <m/>
    <m/>
    <m/>
    <m/>
    <m/>
    <m/>
    <m/>
  </r>
  <r>
    <m/>
    <x v="10"/>
    <m/>
    <m/>
    <n v="21077"/>
    <x v="13"/>
    <m/>
    <x v="11"/>
    <x v="127"/>
    <x v="35"/>
    <m/>
    <m/>
    <m/>
    <m/>
    <m/>
    <m/>
    <m/>
    <m/>
    <m/>
    <m/>
    <n v="708.13255476244035"/>
    <m/>
    <n v="20625200"/>
    <m/>
    <m/>
    <m/>
    <m/>
    <m/>
    <m/>
    <m/>
    <m/>
    <m/>
    <m/>
  </r>
  <r>
    <m/>
    <x v="10"/>
    <m/>
    <m/>
    <n v="12207"/>
    <x v="1"/>
    <m/>
    <x v="1"/>
    <x v="127"/>
    <x v="35"/>
    <m/>
    <m/>
    <m/>
    <m/>
    <m/>
    <m/>
    <m/>
    <m/>
    <m/>
    <m/>
    <n v="1112.6337103470844"/>
    <m/>
    <n v="20625200"/>
    <m/>
    <m/>
    <m/>
    <m/>
    <m/>
    <m/>
    <m/>
    <m/>
    <m/>
    <m/>
  </r>
  <r>
    <m/>
    <x v="10"/>
    <m/>
    <m/>
    <n v="12207"/>
    <x v="1"/>
    <m/>
    <x v="1"/>
    <x v="127"/>
    <x v="35"/>
    <m/>
    <m/>
    <m/>
    <m/>
    <m/>
    <m/>
    <m/>
    <m/>
    <m/>
    <m/>
    <n v="233.16221135949928"/>
    <m/>
    <n v="20625200"/>
    <m/>
    <m/>
    <m/>
    <m/>
    <m/>
    <m/>
    <m/>
    <m/>
    <m/>
    <m/>
  </r>
  <r>
    <m/>
    <x v="10"/>
    <m/>
    <m/>
    <n v="12207"/>
    <x v="1"/>
    <m/>
    <x v="1"/>
    <x v="127"/>
    <x v="35"/>
    <m/>
    <m/>
    <m/>
    <m/>
    <m/>
    <m/>
    <m/>
    <m/>
    <m/>
    <m/>
    <n v="126.80751845867505"/>
    <m/>
    <n v="20625200"/>
    <m/>
    <m/>
    <m/>
    <m/>
    <m/>
    <m/>
    <m/>
    <m/>
    <m/>
    <m/>
  </r>
  <r>
    <m/>
    <x v="10"/>
    <m/>
    <m/>
    <n v="12207"/>
    <x v="1"/>
    <m/>
    <x v="1"/>
    <x v="127"/>
    <x v="35"/>
    <m/>
    <m/>
    <m/>
    <m/>
    <m/>
    <m/>
    <m/>
    <m/>
    <m/>
    <m/>
    <n v="429.50933671486712"/>
    <m/>
    <n v="20625200"/>
    <m/>
    <m/>
    <m/>
    <m/>
    <m/>
    <m/>
    <m/>
    <m/>
    <m/>
    <m/>
  </r>
  <r>
    <m/>
    <x v="10"/>
    <m/>
    <m/>
    <n v="12207"/>
    <x v="1"/>
    <m/>
    <x v="1"/>
    <x v="127"/>
    <x v="35"/>
    <m/>
    <m/>
    <m/>
    <m/>
    <m/>
    <m/>
    <m/>
    <m/>
    <m/>
    <m/>
    <n v="278.1584275867711"/>
    <m/>
    <n v="20625200"/>
    <m/>
    <m/>
    <m/>
    <m/>
    <m/>
    <m/>
    <m/>
    <m/>
    <m/>
    <m/>
  </r>
  <r>
    <m/>
    <x v="10"/>
    <m/>
    <m/>
    <n v="12381"/>
    <x v="9"/>
    <m/>
    <x v="9"/>
    <x v="127"/>
    <x v="35"/>
    <m/>
    <m/>
    <m/>
    <m/>
    <m/>
    <m/>
    <m/>
    <m/>
    <m/>
    <m/>
    <n v="147.26034401652586"/>
    <m/>
    <n v="20625200"/>
    <m/>
    <m/>
    <m/>
    <m/>
    <m/>
    <m/>
    <m/>
    <m/>
    <m/>
    <m/>
  </r>
  <r>
    <m/>
    <x v="10"/>
    <m/>
    <m/>
    <n v="12207"/>
    <x v="1"/>
    <m/>
    <x v="1"/>
    <x v="127"/>
    <x v="35"/>
    <m/>
    <m/>
    <m/>
    <m/>
    <m/>
    <m/>
    <m/>
    <m/>
    <m/>
    <m/>
    <n v="1112.6337103470844"/>
    <m/>
    <n v="20625200"/>
    <m/>
    <m/>
    <m/>
    <m/>
    <m/>
    <m/>
    <m/>
    <m/>
    <m/>
    <m/>
  </r>
  <r>
    <m/>
    <x v="10"/>
    <m/>
    <m/>
    <n v="12207"/>
    <x v="1"/>
    <m/>
    <x v="1"/>
    <x v="127"/>
    <x v="35"/>
    <m/>
    <m/>
    <m/>
    <m/>
    <m/>
    <m/>
    <m/>
    <m/>
    <m/>
    <m/>
    <n v="724.0300247479189"/>
    <m/>
    <n v="20625200"/>
    <m/>
    <m/>
    <m/>
    <m/>
    <m/>
    <m/>
    <m/>
    <m/>
    <m/>
    <m/>
  </r>
  <r>
    <m/>
    <x v="10"/>
    <m/>
    <m/>
    <n v="12207"/>
    <x v="1"/>
    <m/>
    <x v="1"/>
    <x v="127"/>
    <x v="35"/>
    <m/>
    <m/>
    <m/>
    <m/>
    <m/>
    <m/>
    <m/>
    <m/>
    <m/>
    <m/>
    <n v="118.62638823553473"/>
    <m/>
    <n v="20625200"/>
    <m/>
    <m/>
    <m/>
    <m/>
    <m/>
    <m/>
    <m/>
    <m/>
    <m/>
    <m/>
  </r>
  <r>
    <m/>
    <x v="10"/>
    <m/>
    <m/>
    <n v="12207"/>
    <x v="1"/>
    <m/>
    <x v="1"/>
    <x v="127"/>
    <x v="35"/>
    <m/>
    <m/>
    <m/>
    <m/>
    <m/>
    <m/>
    <m/>
    <m/>
    <m/>
    <m/>
    <n v="229.07164624792912"/>
    <m/>
    <n v="20625200"/>
    <m/>
    <m/>
    <m/>
    <m/>
    <m/>
    <m/>
    <m/>
    <m/>
    <m/>
    <m/>
  </r>
  <r>
    <m/>
    <x v="10"/>
    <m/>
    <m/>
    <n v="12207"/>
    <x v="1"/>
    <m/>
    <x v="1"/>
    <x v="127"/>
    <x v="35"/>
    <m/>
    <m/>
    <m/>
    <m/>
    <m/>
    <m/>
    <m/>
    <m/>
    <m/>
    <m/>
    <n v="981.73562677683913"/>
    <m/>
    <n v="20625200"/>
    <m/>
    <m/>
    <m/>
    <m/>
    <m/>
    <m/>
    <m/>
    <m/>
    <m/>
    <m/>
  </r>
  <r>
    <m/>
    <x v="10"/>
    <m/>
    <m/>
    <n v="12207"/>
    <x v="1"/>
    <m/>
    <x v="1"/>
    <x v="127"/>
    <x v="35"/>
    <m/>
    <m/>
    <m/>
    <m/>
    <m/>
    <m/>
    <m/>
    <m/>
    <m/>
    <m/>
    <n v="151.35090912809602"/>
    <m/>
    <n v="20625200"/>
    <m/>
    <m/>
    <m/>
    <m/>
    <m/>
    <m/>
    <m/>
    <m/>
    <m/>
    <m/>
  </r>
  <r>
    <m/>
    <x v="10"/>
    <m/>
    <m/>
    <n v="22567"/>
    <x v="5"/>
    <m/>
    <x v="5"/>
    <x v="127"/>
    <x v="35"/>
    <m/>
    <m/>
    <m/>
    <m/>
    <m/>
    <m/>
    <m/>
    <m/>
    <m/>
    <m/>
    <n v="908.39997545660913"/>
    <m/>
    <n v="20625200"/>
    <m/>
    <m/>
    <m/>
    <m/>
    <m/>
    <m/>
    <m/>
    <m/>
    <m/>
    <m/>
  </r>
  <r>
    <m/>
    <x v="10"/>
    <m/>
    <m/>
    <n v="12207"/>
    <x v="1"/>
    <m/>
    <x v="1"/>
    <x v="127"/>
    <x v="35"/>
    <m/>
    <m/>
    <m/>
    <m/>
    <m/>
    <m/>
    <m/>
    <m/>
    <m/>
    <m/>
    <n v="1141.2676661280755"/>
    <m/>
    <n v="20625200"/>
    <m/>
    <m/>
    <m/>
    <m/>
    <m/>
    <m/>
    <m/>
    <m/>
    <m/>
    <m/>
  </r>
  <r>
    <m/>
    <x v="10"/>
    <m/>
    <m/>
    <n v="12207"/>
    <x v="1"/>
    <m/>
    <x v="1"/>
    <x v="127"/>
    <x v="35"/>
    <m/>
    <m/>
    <m/>
    <m/>
    <m/>
    <m/>
    <m/>
    <m/>
    <m/>
    <m/>
    <n v="1317.1619659255925"/>
    <m/>
    <n v="20625200"/>
    <m/>
    <m/>
    <m/>
    <m/>
    <m/>
    <m/>
    <m/>
    <m/>
    <m/>
    <m/>
  </r>
  <r>
    <m/>
    <x v="10"/>
    <m/>
    <m/>
    <n v="12207"/>
    <x v="1"/>
    <m/>
    <x v="1"/>
    <x v="127"/>
    <x v="35"/>
    <m/>
    <m/>
    <m/>
    <m/>
    <m/>
    <m/>
    <m/>
    <m/>
    <m/>
    <m/>
    <n v="278.1584275867711"/>
    <m/>
    <n v="20625200"/>
    <m/>
    <m/>
    <m/>
    <m/>
    <m/>
    <m/>
    <m/>
    <m/>
    <m/>
    <m/>
  </r>
  <r>
    <m/>
    <x v="10"/>
    <m/>
    <m/>
    <n v="12207"/>
    <x v="1"/>
    <m/>
    <x v="1"/>
    <x v="127"/>
    <x v="35"/>
    <m/>
    <m/>
    <m/>
    <m/>
    <m/>
    <m/>
    <m/>
    <m/>
    <m/>
    <m/>
    <n v="1145.3582312396456"/>
    <m/>
    <n v="20625200"/>
    <m/>
    <m/>
    <m/>
    <m/>
    <m/>
    <m/>
    <m/>
    <m/>
    <m/>
    <m/>
  </r>
  <r>
    <m/>
    <x v="10"/>
    <m/>
    <m/>
    <n v="12207"/>
    <x v="1"/>
    <m/>
    <x v="1"/>
    <x v="127"/>
    <x v="35"/>
    <m/>
    <m/>
    <m/>
    <m/>
    <m/>
    <m/>
    <m/>
    <m/>
    <m/>
    <m/>
    <n v="245.43390669420978"/>
    <m/>
    <n v="20625200"/>
    <m/>
    <m/>
    <m/>
    <m/>
    <m/>
    <m/>
    <m/>
    <m/>
    <m/>
    <m/>
  </r>
  <r>
    <m/>
    <x v="10"/>
    <m/>
    <m/>
    <n v="12207"/>
    <x v="1"/>
    <m/>
    <x v="1"/>
    <x v="127"/>
    <x v="35"/>
    <m/>
    <m/>
    <m/>
    <m/>
    <m/>
    <m/>
    <m/>
    <m/>
    <m/>
    <m/>
    <n v="1112.6337103470844"/>
    <m/>
    <n v="20625200"/>
    <m/>
    <m/>
    <m/>
    <m/>
    <m/>
    <m/>
    <m/>
    <m/>
    <m/>
    <m/>
  </r>
  <r>
    <m/>
    <x v="10"/>
    <m/>
    <m/>
    <n v="12207"/>
    <x v="1"/>
    <m/>
    <x v="1"/>
    <x v="127"/>
    <x v="35"/>
    <m/>
    <m/>
    <m/>
    <m/>
    <m/>
    <m/>
    <m/>
    <m/>
    <m/>
    <m/>
    <n v="126.80751845867505"/>
    <m/>
    <n v="20625200"/>
    <m/>
    <m/>
    <m/>
    <m/>
    <m/>
    <m/>
    <m/>
    <m/>
    <m/>
    <m/>
  </r>
  <r>
    <m/>
    <x v="10"/>
    <m/>
    <m/>
    <n v="22511"/>
    <x v="21"/>
    <m/>
    <x v="14"/>
    <x v="127"/>
    <x v="35"/>
    <m/>
    <m/>
    <m/>
    <m/>
    <m/>
    <m/>
    <m/>
    <m/>
    <m/>
    <m/>
    <n v="160.687112674616"/>
    <m/>
    <n v="20625200"/>
    <m/>
    <m/>
    <m/>
    <m/>
    <m/>
    <m/>
    <m/>
    <m/>
    <m/>
    <m/>
  </r>
  <r>
    <m/>
    <x v="10"/>
    <m/>
    <m/>
    <n v="11975"/>
    <x v="0"/>
    <m/>
    <x v="0"/>
    <x v="127"/>
    <x v="35"/>
    <m/>
    <m/>
    <m/>
    <m/>
    <m/>
    <m/>
    <m/>
    <m/>
    <m/>
    <m/>
    <n v="265.8867322520606"/>
    <m/>
    <n v="20625200"/>
    <m/>
    <m/>
    <m/>
    <m/>
    <m/>
    <m/>
    <m/>
    <m/>
    <m/>
    <m/>
  </r>
  <r>
    <m/>
    <x v="10"/>
    <m/>
    <m/>
    <n v="22567"/>
    <x v="5"/>
    <m/>
    <x v="5"/>
    <x v="127"/>
    <x v="35"/>
    <m/>
    <m/>
    <m/>
    <m/>
    <m/>
    <m/>
    <m/>
    <m/>
    <m/>
    <m/>
    <n v="887.21084817867586"/>
    <m/>
    <n v="20625200"/>
    <m/>
    <m/>
    <m/>
    <m/>
    <m/>
    <m/>
    <m/>
    <m/>
    <m/>
    <m/>
  </r>
  <r>
    <m/>
    <x v="10"/>
    <m/>
    <m/>
    <n v="21077"/>
    <x v="13"/>
    <m/>
    <x v="11"/>
    <x v="127"/>
    <x v="35"/>
    <m/>
    <m/>
    <m/>
    <m/>
    <m/>
    <m/>
    <m/>
    <m/>
    <m/>
    <m/>
    <n v="1042.4544413310698"/>
    <m/>
    <n v="20625200"/>
    <m/>
    <m/>
    <m/>
    <m/>
    <m/>
    <m/>
    <m/>
    <m/>
    <m/>
    <m/>
  </r>
  <r>
    <m/>
    <x v="10"/>
    <m/>
    <m/>
    <n v="21077"/>
    <x v="13"/>
    <m/>
    <x v="11"/>
    <x v="127"/>
    <x v="35"/>
    <m/>
    <m/>
    <m/>
    <m/>
    <m/>
    <m/>
    <m/>
    <m/>
    <m/>
    <m/>
    <n v="378.6503180414374"/>
    <m/>
    <n v="20625200"/>
    <m/>
    <m/>
    <m/>
    <m/>
    <m/>
    <m/>
    <m/>
    <m/>
    <m/>
    <m/>
  </r>
  <r>
    <m/>
    <x v="10"/>
    <m/>
    <m/>
    <n v="12207"/>
    <x v="1"/>
    <m/>
    <x v="1"/>
    <x v="127"/>
    <x v="35"/>
    <m/>
    <m/>
    <m/>
    <m/>
    <m/>
    <m/>
    <m/>
    <m/>
    <m/>
    <m/>
    <n v="1006.2790174462601"/>
    <m/>
    <n v="20625200"/>
    <m/>
    <m/>
    <m/>
    <m/>
    <m/>
    <m/>
    <m/>
    <m/>
    <m/>
    <m/>
  </r>
  <r>
    <m/>
    <x v="10"/>
    <m/>
    <m/>
    <n v="22567"/>
    <x v="5"/>
    <m/>
    <x v="5"/>
    <x v="127"/>
    <x v="35"/>
    <m/>
    <m/>
    <m/>
    <m/>
    <m/>
    <m/>
    <m/>
    <m/>
    <m/>
    <m/>
    <n v="1200.2597508845847"/>
    <m/>
    <n v="20625200"/>
    <m/>
    <m/>
    <m/>
    <m/>
    <m/>
    <m/>
    <m/>
    <m/>
    <m/>
    <m/>
  </r>
  <r>
    <m/>
    <x v="10"/>
    <m/>
    <m/>
    <n v="22567"/>
    <x v="5"/>
    <m/>
    <x v="5"/>
    <x v="127"/>
    <x v="35"/>
    <m/>
    <m/>
    <m/>
    <m/>
    <m/>
    <m/>
    <m/>
    <m/>
    <m/>
    <m/>
    <n v="-2677.1099999999997"/>
    <m/>
    <n v="20625200"/>
    <m/>
    <m/>
    <m/>
    <m/>
    <m/>
    <m/>
    <m/>
    <m/>
    <m/>
    <m/>
  </r>
  <r>
    <m/>
    <x v="10"/>
    <m/>
    <m/>
    <n v="21077"/>
    <x v="13"/>
    <m/>
    <x v="11"/>
    <x v="127"/>
    <x v="35"/>
    <m/>
    <m/>
    <m/>
    <m/>
    <m/>
    <m/>
    <m/>
    <m/>
    <m/>
    <m/>
    <n v="-7564.3777947659992"/>
    <m/>
    <n v="20625200"/>
    <m/>
    <m/>
    <m/>
    <m/>
    <m/>
    <m/>
    <m/>
    <m/>
    <m/>
    <m/>
  </r>
  <r>
    <m/>
    <x v="10"/>
    <m/>
    <m/>
    <n v="23757"/>
    <x v="15"/>
    <m/>
    <x v="12"/>
    <x v="127"/>
    <x v="35"/>
    <m/>
    <m/>
    <m/>
    <m/>
    <m/>
    <m/>
    <m/>
    <m/>
    <m/>
    <m/>
    <n v="-3148.5689750866577"/>
    <m/>
    <n v="20625200"/>
    <m/>
    <m/>
    <m/>
    <m/>
    <m/>
    <m/>
    <m/>
    <m/>
    <m/>
    <m/>
  </r>
  <r>
    <m/>
    <x v="10"/>
    <m/>
    <m/>
    <n v="12381"/>
    <x v="9"/>
    <m/>
    <x v="9"/>
    <x v="127"/>
    <x v="35"/>
    <m/>
    <m/>
    <m/>
    <m/>
    <m/>
    <m/>
    <m/>
    <m/>
    <m/>
    <m/>
    <n v="-80.374066665968527"/>
    <m/>
    <n v="20625200"/>
    <m/>
    <m/>
    <m/>
    <m/>
    <m/>
    <m/>
    <m/>
    <m/>
    <m/>
    <m/>
  </r>
  <r>
    <m/>
    <x v="10"/>
    <m/>
    <m/>
    <n v="11975"/>
    <x v="0"/>
    <m/>
    <x v="0"/>
    <x v="127"/>
    <x v="35"/>
    <m/>
    <m/>
    <m/>
    <m/>
    <m/>
    <m/>
    <m/>
    <m/>
    <m/>
    <m/>
    <n v="-262.38074792388812"/>
    <m/>
    <n v="20625200"/>
    <m/>
    <m/>
    <m/>
    <m/>
    <m/>
    <m/>
    <m/>
    <m/>
    <m/>
    <m/>
  </r>
  <r>
    <m/>
    <x v="10"/>
    <m/>
    <m/>
    <n v="23757"/>
    <x v="15"/>
    <m/>
    <x v="12"/>
    <x v="127"/>
    <x v="35"/>
    <m/>
    <m/>
    <m/>
    <m/>
    <m/>
    <m/>
    <m/>
    <m/>
    <m/>
    <m/>
    <n v="-1588.6313893455929"/>
    <m/>
    <n v="20625200"/>
    <m/>
    <m/>
    <m/>
    <m/>
    <m/>
    <m/>
    <m/>
    <m/>
    <m/>
    <m/>
  </r>
  <r>
    <m/>
    <x v="10"/>
    <m/>
    <m/>
    <n v="12207"/>
    <x v="1"/>
    <m/>
    <x v="1"/>
    <x v="127"/>
    <x v="35"/>
    <m/>
    <m/>
    <m/>
    <m/>
    <m/>
    <m/>
    <m/>
    <m/>
    <m/>
    <m/>
    <n v="-1119.215423443047"/>
    <m/>
    <n v="20625200"/>
    <m/>
    <m/>
    <m/>
    <m/>
    <m/>
    <m/>
    <m/>
    <m/>
    <m/>
    <m/>
  </r>
  <r>
    <m/>
    <x v="10"/>
    <m/>
    <m/>
    <n v="12207"/>
    <x v="1"/>
    <m/>
    <x v="1"/>
    <x v="127"/>
    <x v="35"/>
    <m/>
    <m/>
    <m/>
    <m/>
    <m/>
    <m/>
    <m/>
    <m/>
    <m/>
    <m/>
    <n v="241.34334158263962"/>
    <m/>
    <n v="20625200"/>
    <m/>
    <m/>
    <m/>
    <m/>
    <m/>
    <m/>
    <m/>
    <m/>
    <m/>
    <m/>
  </r>
  <r>
    <m/>
    <x v="10"/>
    <m/>
    <m/>
    <n v="12207"/>
    <x v="1"/>
    <m/>
    <x v="1"/>
    <x v="127"/>
    <x v="35"/>
    <m/>
    <m/>
    <m/>
    <m/>
    <m/>
    <m/>
    <m/>
    <m/>
    <m/>
    <m/>
    <n v="32.724520892561301"/>
    <m/>
    <n v="20625200"/>
    <m/>
    <m/>
    <m/>
    <m/>
    <m/>
    <m/>
    <m/>
    <m/>
    <m/>
    <m/>
  </r>
  <r>
    <m/>
    <x v="10"/>
    <m/>
    <m/>
    <n v="12207"/>
    <x v="1"/>
    <m/>
    <x v="1"/>
    <x v="127"/>
    <x v="35"/>
    <m/>
    <m/>
    <m/>
    <m/>
    <m/>
    <m/>
    <m/>
    <m/>
    <m/>
    <m/>
    <n v="640.58249647188757"/>
    <m/>
    <n v="20625200"/>
    <m/>
    <m/>
    <m/>
    <m/>
    <m/>
    <m/>
    <m/>
    <m/>
    <m/>
    <m/>
  </r>
  <r>
    <m/>
    <x v="10"/>
    <m/>
    <m/>
    <n v="12207"/>
    <x v="1"/>
    <m/>
    <x v="1"/>
    <x v="127"/>
    <x v="35"/>
    <m/>
    <m/>
    <m/>
    <m/>
    <m/>
    <m/>
    <m/>
    <m/>
    <m/>
    <m/>
    <n v="1270.1204671425357"/>
    <m/>
    <n v="20625200"/>
    <m/>
    <m/>
    <m/>
    <m/>
    <m/>
    <m/>
    <m/>
    <m/>
    <m/>
    <m/>
  </r>
  <r>
    <m/>
    <x v="10"/>
    <m/>
    <m/>
    <n v="12207"/>
    <x v="1"/>
    <m/>
    <x v="1"/>
    <x v="127"/>
    <x v="35"/>
    <m/>
    <m/>
    <m/>
    <m/>
    <m/>
    <m/>
    <m/>
    <m/>
    <m/>
    <m/>
    <n v="110.4452580123944"/>
    <m/>
    <n v="20625200"/>
    <m/>
    <m/>
    <m/>
    <m/>
    <m/>
    <m/>
    <m/>
    <m/>
    <m/>
    <m/>
  </r>
  <r>
    <m/>
    <x v="10"/>
    <m/>
    <m/>
    <n v="12207"/>
    <x v="1"/>
    <m/>
    <x v="1"/>
    <x v="127"/>
    <x v="35"/>
    <m/>
    <m/>
    <m/>
    <m/>
    <m/>
    <m/>
    <m/>
    <m/>
    <m/>
    <m/>
    <n v="1006.2790174462601"/>
    <m/>
    <n v="20625200"/>
    <m/>
    <m/>
    <m/>
    <m/>
    <m/>
    <m/>
    <m/>
    <m/>
    <m/>
    <m/>
  </r>
  <r>
    <m/>
    <x v="10"/>
    <m/>
    <m/>
    <n v="12376"/>
    <x v="6"/>
    <m/>
    <x v="6"/>
    <x v="127"/>
    <x v="35"/>
    <m/>
    <m/>
    <m/>
    <m/>
    <m/>
    <m/>
    <m/>
    <m/>
    <m/>
    <m/>
    <n v="101.12899597079335"/>
    <m/>
    <n v="20625200"/>
    <m/>
    <m/>
    <m/>
    <m/>
    <m/>
    <m/>
    <m/>
    <m/>
    <m/>
    <m/>
  </r>
  <r>
    <m/>
    <x v="10"/>
    <m/>
    <m/>
    <n v="21077"/>
    <x v="13"/>
    <m/>
    <x v="11"/>
    <x v="127"/>
    <x v="35"/>
    <m/>
    <m/>
    <m/>
    <m/>
    <m/>
    <m/>
    <m/>
    <m/>
    <m/>
    <m/>
    <n v="5257.5946454502682"/>
    <m/>
    <n v="20625200"/>
    <m/>
    <m/>
    <m/>
    <m/>
    <m/>
    <m/>
    <m/>
    <m/>
    <m/>
    <m/>
  </r>
  <r>
    <m/>
    <x v="10"/>
    <m/>
    <m/>
    <n v="23757"/>
    <x v="15"/>
    <m/>
    <x v="12"/>
    <x v="127"/>
    <x v="35"/>
    <m/>
    <m/>
    <m/>
    <m/>
    <m/>
    <m/>
    <m/>
    <m/>
    <m/>
    <m/>
    <n v="3074.673266111713"/>
    <m/>
    <n v="20625200"/>
    <m/>
    <m/>
    <m/>
    <m/>
    <m/>
    <m/>
    <m/>
    <m/>
    <m/>
    <m/>
  </r>
  <r>
    <m/>
    <x v="10"/>
    <m/>
    <m/>
    <n v="23757"/>
    <x v="15"/>
    <m/>
    <x v="12"/>
    <x v="127"/>
    <x v="35"/>
    <m/>
    <m/>
    <m/>
    <m/>
    <m/>
    <m/>
    <m/>
    <m/>
    <m/>
    <m/>
    <n v="1551.3468185629843"/>
    <m/>
    <n v="20625200"/>
    <m/>
    <m/>
    <m/>
    <m/>
    <m/>
    <m/>
    <m/>
    <m/>
    <m/>
    <m/>
  </r>
  <r>
    <m/>
    <x v="11"/>
    <m/>
    <m/>
    <n v="12207"/>
    <x v="1"/>
    <m/>
    <x v="1"/>
    <x v="127"/>
    <x v="35"/>
    <m/>
    <m/>
    <m/>
    <m/>
    <m/>
    <m/>
    <m/>
    <m/>
    <m/>
    <m/>
    <n v="-249.00028498878444"/>
    <m/>
    <n v="20625200"/>
    <m/>
    <m/>
    <m/>
    <m/>
    <m/>
    <m/>
    <m/>
    <m/>
    <m/>
    <m/>
  </r>
  <r>
    <m/>
    <x v="11"/>
    <m/>
    <m/>
    <n v="12207"/>
    <x v="1"/>
    <m/>
    <x v="1"/>
    <x v="127"/>
    <x v="35"/>
    <m/>
    <m/>
    <m/>
    <m/>
    <m/>
    <m/>
    <m/>
    <m/>
    <m/>
    <m/>
    <n v="-33.762750506953815"/>
    <m/>
    <n v="20625200"/>
    <m/>
    <m/>
    <m/>
    <m/>
    <m/>
    <m/>
    <m/>
    <m/>
    <m/>
    <m/>
  </r>
  <r>
    <m/>
    <x v="11"/>
    <m/>
    <m/>
    <n v="12207"/>
    <x v="1"/>
    <m/>
    <x v="1"/>
    <x v="127"/>
    <x v="35"/>
    <m/>
    <m/>
    <m/>
    <m/>
    <m/>
    <m/>
    <m/>
    <m/>
    <m/>
    <m/>
    <n v="-660.90584117362107"/>
    <m/>
    <n v="20625200"/>
    <m/>
    <m/>
    <m/>
    <m/>
    <m/>
    <m/>
    <m/>
    <m/>
    <m/>
    <m/>
  </r>
  <r>
    <m/>
    <x v="11"/>
    <m/>
    <m/>
    <n v="12207"/>
    <x v="1"/>
    <m/>
    <x v="1"/>
    <x v="127"/>
    <x v="35"/>
    <m/>
    <m/>
    <m/>
    <m/>
    <m/>
    <m/>
    <m/>
    <m/>
    <m/>
    <m/>
    <n v="-1310.4167540511453"/>
    <m/>
    <n v="20625200"/>
    <m/>
    <m/>
    <m/>
    <m/>
    <m/>
    <m/>
    <m/>
    <m/>
    <m/>
    <m/>
  </r>
  <r>
    <m/>
    <x v="11"/>
    <m/>
    <m/>
    <n v="12207"/>
    <x v="1"/>
    <m/>
    <x v="1"/>
    <x v="127"/>
    <x v="35"/>
    <m/>
    <m/>
    <m/>
    <m/>
    <m/>
    <m/>
    <m/>
    <m/>
    <m/>
    <m/>
    <n v="-113.94928296096914"/>
    <m/>
    <n v="20625200"/>
    <m/>
    <m/>
    <m/>
    <m/>
    <m/>
    <m/>
    <m/>
    <m/>
    <m/>
    <m/>
  </r>
  <r>
    <m/>
    <x v="11"/>
    <m/>
    <m/>
    <n v="12207"/>
    <x v="1"/>
    <m/>
    <x v="1"/>
    <x v="127"/>
    <x v="35"/>
    <m/>
    <m/>
    <m/>
    <m/>
    <m/>
    <m/>
    <m/>
    <m/>
    <m/>
    <m/>
    <n v="-1038.20457808883"/>
    <m/>
    <n v="20625200"/>
    <m/>
    <m/>
    <m/>
    <m/>
    <m/>
    <m/>
    <m/>
    <m/>
    <m/>
    <m/>
  </r>
  <r>
    <m/>
    <x v="11"/>
    <m/>
    <m/>
    <n v="12376"/>
    <x v="6"/>
    <m/>
    <x v="6"/>
    <x v="127"/>
    <x v="35"/>
    <m/>
    <m/>
    <m/>
    <m/>
    <m/>
    <m/>
    <m/>
    <m/>
    <m/>
    <m/>
    <n v="-104.33744992602072"/>
    <m/>
    <n v="20625200"/>
    <m/>
    <m/>
    <m/>
    <m/>
    <m/>
    <m/>
    <m/>
    <m/>
    <m/>
    <m/>
  </r>
  <r>
    <m/>
    <x v="11"/>
    <m/>
    <m/>
    <n v="21077"/>
    <x v="13"/>
    <m/>
    <x v="11"/>
    <x v="127"/>
    <x v="35"/>
    <m/>
    <m/>
    <m/>
    <m/>
    <m/>
    <m/>
    <m/>
    <m/>
    <m/>
    <m/>
    <n v="-5424.3989350928641"/>
    <m/>
    <n v="20625200"/>
    <m/>
    <m/>
    <m/>
    <m/>
    <m/>
    <m/>
    <m/>
    <m/>
    <m/>
    <m/>
  </r>
  <r>
    <m/>
    <x v="11"/>
    <m/>
    <m/>
    <n v="23757"/>
    <x v="15"/>
    <m/>
    <x v="12"/>
    <x v="127"/>
    <x v="35"/>
    <m/>
    <m/>
    <m/>
    <m/>
    <m/>
    <m/>
    <m/>
    <m/>
    <m/>
    <m/>
    <n v="-3172.2214273189802"/>
    <m/>
    <n v="20625200"/>
    <m/>
    <m/>
    <m/>
    <m/>
    <m/>
    <m/>
    <m/>
    <m/>
    <m/>
    <m/>
  </r>
  <r>
    <m/>
    <x v="11"/>
    <m/>
    <m/>
    <n v="23757"/>
    <x v="15"/>
    <m/>
    <x v="12"/>
    <x v="127"/>
    <x v="35"/>
    <m/>
    <m/>
    <m/>
    <m/>
    <m/>
    <m/>
    <m/>
    <m/>
    <m/>
    <m/>
    <n v="-1600.5653912202797"/>
    <m/>
    <n v="20625200"/>
    <m/>
    <m/>
    <m/>
    <m/>
    <m/>
    <m/>
    <m/>
    <m/>
    <m/>
    <m/>
  </r>
  <r>
    <m/>
    <x v="11"/>
    <m/>
    <m/>
    <n v="12376"/>
    <x v="6"/>
    <m/>
    <x v="6"/>
    <x v="127"/>
    <x v="35"/>
    <m/>
    <m/>
    <m/>
    <m/>
    <m/>
    <m/>
    <m/>
    <m/>
    <m/>
    <m/>
    <n v="89.960797142359667"/>
    <m/>
    <n v="20625200"/>
    <m/>
    <m/>
    <m/>
    <m/>
    <m/>
    <m/>
    <m/>
    <m/>
    <m/>
    <m/>
  </r>
  <r>
    <m/>
    <x v="11"/>
    <m/>
    <m/>
    <n v="22567"/>
    <x v="5"/>
    <m/>
    <x v="5"/>
    <x v="127"/>
    <x v="35"/>
    <m/>
    <m/>
    <m/>
    <m/>
    <m/>
    <m/>
    <m/>
    <m/>
    <m/>
    <m/>
    <n v="518.8025980467163"/>
    <m/>
    <n v="20625200"/>
    <m/>
    <m/>
    <m/>
    <m/>
    <m/>
    <m/>
    <m/>
    <m/>
    <m/>
    <m/>
  </r>
  <r>
    <m/>
    <x v="11"/>
    <m/>
    <m/>
    <n v="11975"/>
    <x v="0"/>
    <m/>
    <x v="0"/>
    <x v="127"/>
    <x v="35"/>
    <m/>
    <m/>
    <m/>
    <m/>
    <m/>
    <m/>
    <m/>
    <m/>
    <m/>
    <m/>
    <n v="139.8217668195033"/>
    <m/>
    <n v="20625200"/>
    <m/>
    <m/>
    <m/>
    <m/>
    <m/>
    <m/>
    <m/>
    <m/>
    <m/>
    <m/>
  </r>
  <r>
    <m/>
    <x v="11"/>
    <m/>
    <m/>
    <n v="22567"/>
    <x v="5"/>
    <m/>
    <x v="5"/>
    <x v="127"/>
    <x v="35"/>
    <m/>
    <m/>
    <m/>
    <m/>
    <m/>
    <m/>
    <m/>
    <m/>
    <m/>
    <m/>
    <n v="635.54796941860525"/>
    <m/>
    <n v="20625200"/>
    <m/>
    <m/>
    <m/>
    <m/>
    <m/>
    <m/>
    <m/>
    <m/>
    <m/>
    <m/>
  </r>
  <r>
    <m/>
    <x v="11"/>
    <m/>
    <m/>
    <n v="23757"/>
    <x v="15"/>
    <m/>
    <x v="12"/>
    <x v="127"/>
    <x v="35"/>
    <m/>
    <m/>
    <m/>
    <m/>
    <m/>
    <m/>
    <m/>
    <m/>
    <m/>
    <m/>
    <n v="547.46500498609703"/>
    <m/>
    <n v="20625200"/>
    <m/>
    <m/>
    <m/>
    <m/>
    <m/>
    <m/>
    <m/>
    <m/>
    <m/>
    <m/>
  </r>
  <r>
    <m/>
    <x v="11"/>
    <m/>
    <m/>
    <n v="12207"/>
    <x v="1"/>
    <m/>
    <x v="1"/>
    <x v="127"/>
    <x v="35"/>
    <m/>
    <m/>
    <m/>
    <m/>
    <m/>
    <m/>
    <m/>
    <m/>
    <m/>
    <m/>
    <n v="1266.3103410068222"/>
    <m/>
    <n v="20625200"/>
    <m/>
    <m/>
    <m/>
    <m/>
    <m/>
    <m/>
    <m/>
    <m/>
    <m/>
    <m/>
  </r>
  <r>
    <m/>
    <x v="11"/>
    <m/>
    <m/>
    <n v="12207"/>
    <x v="1"/>
    <m/>
    <x v="1"/>
    <x v="127"/>
    <x v="35"/>
    <m/>
    <m/>
    <m/>
    <m/>
    <m/>
    <m/>
    <m/>
    <m/>
    <m/>
    <m/>
    <n v="1038.3744796255942"/>
    <m/>
    <n v="20625200"/>
    <m/>
    <m/>
    <m/>
    <m/>
    <m/>
    <m/>
    <m/>
    <m/>
    <m/>
    <m/>
  </r>
  <r>
    <m/>
    <x v="11"/>
    <m/>
    <m/>
    <n v="12207"/>
    <x v="1"/>
    <m/>
    <x v="1"/>
    <x v="127"/>
    <x v="35"/>
    <m/>
    <m/>
    <m/>
    <m/>
    <m/>
    <m/>
    <m/>
    <m/>
    <m/>
    <m/>
    <n v="1418.267581927641"/>
    <m/>
    <n v="20625200"/>
    <m/>
    <m/>
    <m/>
    <m/>
    <m/>
    <m/>
    <m/>
    <m/>
    <m/>
    <m/>
  </r>
  <r>
    <m/>
    <x v="11"/>
    <m/>
    <m/>
    <n v="12207"/>
    <x v="1"/>
    <m/>
    <x v="1"/>
    <x v="127"/>
    <x v="35"/>
    <m/>
    <m/>
    <m/>
    <m/>
    <m/>
    <m/>
    <m/>
    <m/>
    <m/>
    <m/>
    <n v="126.63103410068223"/>
    <m/>
    <n v="20625200"/>
    <m/>
    <m/>
    <m/>
    <m/>
    <m/>
    <m/>
    <m/>
    <m/>
    <m/>
    <m/>
  </r>
  <r>
    <m/>
    <x v="11"/>
    <m/>
    <m/>
    <n v="12207"/>
    <x v="1"/>
    <m/>
    <x v="1"/>
    <x v="127"/>
    <x v="35"/>
    <m/>
    <m/>
    <m/>
    <m/>
    <m/>
    <m/>
    <m/>
    <m/>
    <m/>
    <m/>
    <n v="1240.9841341866859"/>
    <m/>
    <n v="20625200"/>
    <m/>
    <m/>
    <m/>
    <m/>
    <m/>
    <m/>
    <m/>
    <m/>
    <m/>
    <m/>
  </r>
  <r>
    <m/>
    <x v="11"/>
    <m/>
    <m/>
    <n v="12207"/>
    <x v="1"/>
    <m/>
    <x v="1"/>
    <x v="127"/>
    <x v="35"/>
    <m/>
    <m/>
    <m/>
    <m/>
    <m/>
    <m/>
    <m/>
    <m/>
    <m/>
    <m/>
    <n v="282.80930949152361"/>
    <m/>
    <n v="20625200"/>
    <m/>
    <m/>
    <m/>
    <m/>
    <m/>
    <m/>
    <m/>
    <m/>
    <m/>
    <m/>
  </r>
  <r>
    <m/>
    <x v="11"/>
    <m/>
    <m/>
    <n v="12207"/>
    <x v="1"/>
    <m/>
    <x v="1"/>
    <x v="127"/>
    <x v="35"/>
    <m/>
    <m/>
    <m/>
    <m/>
    <m/>
    <m/>
    <m/>
    <m/>
    <m/>
    <m/>
    <n v="531.85034322286538"/>
    <m/>
    <n v="20625200"/>
    <m/>
    <m/>
    <m/>
    <m/>
    <m/>
    <m/>
    <m/>
    <m/>
    <m/>
    <m/>
  </r>
  <r>
    <m/>
    <x v="11"/>
    <m/>
    <m/>
    <n v="12207"/>
    <x v="1"/>
    <m/>
    <x v="1"/>
    <x v="127"/>
    <x v="35"/>
    <m/>
    <m/>
    <m/>
    <m/>
    <m/>
    <m/>
    <m/>
    <m/>
    <m/>
    <m/>
    <n v="287.03034396154635"/>
    <m/>
    <n v="20625200"/>
    <m/>
    <m/>
    <m/>
    <m/>
    <m/>
    <m/>
    <m/>
    <m/>
    <m/>
    <m/>
  </r>
  <r>
    <m/>
    <x v="11"/>
    <m/>
    <m/>
    <n v="12207"/>
    <x v="1"/>
    <m/>
    <x v="1"/>
    <x v="127"/>
    <x v="35"/>
    <m/>
    <m/>
    <m/>
    <m/>
    <m/>
    <m/>
    <m/>
    <m/>
    <m/>
    <m/>
    <n v="1291.6365478269586"/>
    <m/>
    <n v="20625200"/>
    <m/>
    <m/>
    <m/>
    <m/>
    <m/>
    <m/>
    <m/>
    <m/>
    <m/>
    <m/>
  </r>
  <r>
    <m/>
    <x v="11"/>
    <m/>
    <m/>
    <n v="12207"/>
    <x v="1"/>
    <m/>
    <x v="1"/>
    <x v="127"/>
    <x v="35"/>
    <m/>
    <m/>
    <m/>
    <m/>
    <m/>
    <m/>
    <m/>
    <m/>
    <m/>
    <m/>
    <n v="1215.6579273665493"/>
    <m/>
    <n v="20625200"/>
    <m/>
    <m/>
    <m/>
    <m/>
    <m/>
    <m/>
    <m/>
    <m/>
    <m/>
    <m/>
  </r>
  <r>
    <m/>
    <x v="11"/>
    <m/>
    <m/>
    <n v="12207"/>
    <x v="1"/>
    <m/>
    <x v="1"/>
    <x v="127"/>
    <x v="35"/>
    <m/>
    <m/>
    <m/>
    <m/>
    <m/>
    <m/>
    <m/>
    <m/>
    <m/>
    <m/>
    <n v="574.0606879230927"/>
    <m/>
    <n v="20625200"/>
    <m/>
    <m/>
    <m/>
    <m/>
    <m/>
    <m/>
    <m/>
    <m/>
    <m/>
    <m/>
  </r>
  <r>
    <m/>
    <x v="11"/>
    <m/>
    <m/>
    <n v="12207"/>
    <x v="1"/>
    <m/>
    <x v="1"/>
    <x v="127"/>
    <x v="35"/>
    <m/>
    <m/>
    <m/>
    <m/>
    <m/>
    <m/>
    <m/>
    <m/>
    <m/>
    <m/>
    <n v="2097.854131601302"/>
    <m/>
    <n v="20625200"/>
    <m/>
    <m/>
    <m/>
    <m/>
    <m/>
    <m/>
    <m/>
    <m/>
    <m/>
    <m/>
  </r>
  <r>
    <m/>
    <x v="11"/>
    <m/>
    <m/>
    <n v="12207"/>
    <x v="1"/>
    <m/>
    <x v="1"/>
    <x v="127"/>
    <x v="35"/>
    <m/>
    <m/>
    <m/>
    <m/>
    <m/>
    <m/>
    <m/>
    <m/>
    <m/>
    <m/>
    <n v="113.967930690614"/>
    <m/>
    <n v="20625200"/>
    <m/>
    <m/>
    <m/>
    <m/>
    <m/>
    <m/>
    <m/>
    <m/>
    <m/>
    <m/>
  </r>
  <r>
    <m/>
    <x v="11"/>
    <m/>
    <m/>
    <n v="12207"/>
    <x v="1"/>
    <m/>
    <x v="1"/>
    <x v="127"/>
    <x v="35"/>
    <m/>
    <m/>
    <m/>
    <m/>
    <m/>
    <m/>
    <m/>
    <m/>
    <m/>
    <m/>
    <n v="569.83965345307001"/>
    <m/>
    <n v="20625200"/>
    <m/>
    <m/>
    <m/>
    <m/>
    <m/>
    <m/>
    <m/>
    <m/>
    <m/>
    <m/>
  </r>
  <r>
    <m/>
    <x v="11"/>
    <m/>
    <m/>
    <n v="12207"/>
    <x v="1"/>
    <m/>
    <x v="1"/>
    <x v="127"/>
    <x v="35"/>
    <m/>
    <m/>
    <m/>
    <m/>
    <m/>
    <m/>
    <m/>
    <m/>
    <m/>
    <m/>
    <n v="156.17827539084141"/>
    <m/>
    <n v="20625200"/>
    <m/>
    <m/>
    <m/>
    <m/>
    <m/>
    <m/>
    <m/>
    <m/>
    <m/>
    <m/>
  </r>
  <r>
    <m/>
    <x v="11"/>
    <m/>
    <m/>
    <n v="12207"/>
    <x v="1"/>
    <m/>
    <x v="1"/>
    <x v="127"/>
    <x v="35"/>
    <m/>
    <m/>
    <m/>
    <m/>
    <m/>
    <m/>
    <m/>
    <m/>
    <m/>
    <m/>
    <n v="1148.1213758461854"/>
    <m/>
    <n v="20625200"/>
    <m/>
    <m/>
    <m/>
    <m/>
    <m/>
    <m/>
    <m/>
    <m/>
    <m/>
    <m/>
  </r>
  <r>
    <m/>
    <x v="11"/>
    <m/>
    <m/>
    <n v="12207"/>
    <x v="1"/>
    <m/>
    <x v="1"/>
    <x v="127"/>
    <x v="35"/>
    <m/>
    <m/>
    <m/>
    <m/>
    <m/>
    <m/>
    <m/>
    <m/>
    <m/>
    <m/>
    <n v="1148.1213758461854"/>
    <m/>
    <n v="20625200"/>
    <m/>
    <m/>
    <m/>
    <m/>
    <m/>
    <m/>
    <m/>
    <m/>
    <m/>
    <m/>
  </r>
  <r>
    <m/>
    <x v="11"/>
    <m/>
    <m/>
    <n v="23757"/>
    <x v="15"/>
    <m/>
    <x v="12"/>
    <x v="127"/>
    <x v="35"/>
    <m/>
    <m/>
    <m/>
    <m/>
    <m/>
    <m/>
    <m/>
    <m/>
    <m/>
    <m/>
    <n v="134.57238282672128"/>
    <m/>
    <n v="20625200"/>
    <m/>
    <m/>
    <m/>
    <m/>
    <m/>
    <m/>
    <m/>
    <m/>
    <m/>
    <m/>
  </r>
  <r>
    <m/>
    <x v="11"/>
    <m/>
    <m/>
    <n v="21077"/>
    <x v="13"/>
    <m/>
    <x v="11"/>
    <x v="127"/>
    <x v="35"/>
    <m/>
    <m/>
    <m/>
    <m/>
    <m/>
    <m/>
    <m/>
    <m/>
    <m/>
    <m/>
    <n v="5425.2866346219798"/>
    <m/>
    <n v="20625200"/>
    <m/>
    <m/>
    <m/>
    <m/>
    <m/>
    <m/>
    <m/>
    <m/>
    <m/>
    <m/>
  </r>
  <r>
    <m/>
    <x v="11"/>
    <m/>
    <m/>
    <n v="23757"/>
    <x v="15"/>
    <m/>
    <x v="12"/>
    <x v="127"/>
    <x v="35"/>
    <m/>
    <m/>
    <m/>
    <m/>
    <m/>
    <m/>
    <m/>
    <m/>
    <m/>
    <m/>
    <n v="3172.7405593925932"/>
    <m/>
    <n v="20625200"/>
    <m/>
    <m/>
    <m/>
    <m/>
    <m/>
    <m/>
    <m/>
    <m/>
    <m/>
    <m/>
  </r>
  <r>
    <m/>
    <x v="11"/>
    <m/>
    <m/>
    <n v="23757"/>
    <x v="15"/>
    <m/>
    <x v="12"/>
    <x v="127"/>
    <x v="35"/>
    <m/>
    <m/>
    <m/>
    <m/>
    <m/>
    <m/>
    <m/>
    <m/>
    <m/>
    <m/>
    <n v="1600.8273227561244"/>
    <m/>
    <n v="20625200"/>
    <m/>
    <m/>
    <m/>
    <m/>
    <m/>
    <m/>
    <m/>
    <m/>
    <m/>
    <m/>
  </r>
  <r>
    <m/>
    <x v="11"/>
    <m/>
    <m/>
    <n v="12381"/>
    <x v="9"/>
    <m/>
    <x v="9"/>
    <x v="127"/>
    <x v="35"/>
    <m/>
    <m/>
    <m/>
    <m/>
    <m/>
    <m/>
    <m/>
    <m/>
    <m/>
    <m/>
    <n v="44.067599867037416"/>
    <m/>
    <n v="20625200"/>
    <m/>
    <m/>
    <m/>
    <m/>
    <m/>
    <m/>
    <m/>
    <m/>
    <m/>
    <m/>
  </r>
  <r>
    <m/>
    <x v="11"/>
    <m/>
    <m/>
    <n v="23757"/>
    <x v="15"/>
    <m/>
    <x v="12"/>
    <x v="127"/>
    <x v="35"/>
    <m/>
    <m/>
    <m/>
    <m/>
    <m/>
    <m/>
    <m/>
    <m/>
    <m/>
    <m/>
    <n v="546.96006373762054"/>
    <m/>
    <n v="20625200"/>
    <m/>
    <m/>
    <m/>
    <m/>
    <m/>
    <m/>
    <m/>
    <m/>
    <m/>
    <m/>
  </r>
  <r>
    <m/>
    <x v="11"/>
    <m/>
    <m/>
    <n v="23757"/>
    <x v="15"/>
    <m/>
    <x v="12"/>
    <x v="127"/>
    <x v="35"/>
    <m/>
    <m/>
    <m/>
    <m/>
    <m/>
    <m/>
    <m/>
    <m/>
    <m/>
    <m/>
    <n v="663.87849752278044"/>
    <m/>
    <n v="20625200"/>
    <m/>
    <m/>
    <m/>
    <m/>
    <m/>
    <m/>
    <m/>
    <m/>
    <m/>
    <m/>
  </r>
  <r>
    <m/>
    <x v="11"/>
    <m/>
    <m/>
    <n v="12376"/>
    <x v="6"/>
    <m/>
    <x v="6"/>
    <x v="127"/>
    <x v="35"/>
    <m/>
    <m/>
    <m/>
    <m/>
    <m/>
    <m/>
    <m/>
    <m/>
    <m/>
    <m/>
    <n v="134.65099959372543"/>
    <m/>
    <n v="20625200"/>
    <m/>
    <m/>
    <m/>
    <m/>
    <m/>
    <m/>
    <m/>
    <m/>
    <m/>
    <m/>
  </r>
  <r>
    <m/>
    <x v="11"/>
    <m/>
    <m/>
    <n v="12207"/>
    <x v="1"/>
    <m/>
    <x v="1"/>
    <x v="127"/>
    <x v="35"/>
    <m/>
    <m/>
    <m/>
    <m/>
    <m/>
    <m/>
    <m/>
    <m/>
    <m/>
    <m/>
    <n v="205.64879937950792"/>
    <m/>
    <n v="20625200"/>
    <m/>
    <m/>
    <m/>
    <m/>
    <m/>
    <m/>
    <m/>
    <m/>
    <m/>
    <m/>
  </r>
  <r>
    <m/>
    <x v="11"/>
    <m/>
    <m/>
    <n v="12381"/>
    <x v="9"/>
    <m/>
    <x v="9"/>
    <x v="127"/>
    <x v="35"/>
    <m/>
    <m/>
    <m/>
    <m/>
    <m/>
    <m/>
    <m/>
    <m/>
    <m/>
    <m/>
    <n v="102.82439968975396"/>
    <m/>
    <n v="20625200"/>
    <m/>
    <m/>
    <m/>
    <m/>
    <m/>
    <m/>
    <m/>
    <m/>
    <m/>
    <m/>
  </r>
  <r>
    <m/>
    <x v="12"/>
    <m/>
    <m/>
    <n v="21077"/>
    <x v="13"/>
    <m/>
    <x v="11"/>
    <x v="127"/>
    <x v="35"/>
    <m/>
    <m/>
    <m/>
    <m/>
    <m/>
    <m/>
    <m/>
    <m/>
    <m/>
    <m/>
    <n v="-5425.2866346219798"/>
    <m/>
    <n v="20625200"/>
    <m/>
    <m/>
    <m/>
    <m/>
    <m/>
    <m/>
    <m/>
    <m/>
    <m/>
    <m/>
  </r>
  <r>
    <m/>
    <x v="12"/>
    <m/>
    <m/>
    <n v="23757"/>
    <x v="15"/>
    <m/>
    <x v="12"/>
    <x v="127"/>
    <x v="35"/>
    <m/>
    <m/>
    <m/>
    <m/>
    <m/>
    <m/>
    <m/>
    <m/>
    <m/>
    <m/>
    <n v="-3172.7405593925932"/>
    <m/>
    <n v="20625200"/>
    <m/>
    <m/>
    <m/>
    <m/>
    <m/>
    <m/>
    <m/>
    <m/>
    <m/>
    <m/>
  </r>
  <r>
    <m/>
    <x v="12"/>
    <m/>
    <m/>
    <n v="23757"/>
    <x v="15"/>
    <m/>
    <x v="12"/>
    <x v="127"/>
    <x v="35"/>
    <m/>
    <m/>
    <m/>
    <m/>
    <m/>
    <m/>
    <m/>
    <m/>
    <m/>
    <m/>
    <n v="-1600.8273227561244"/>
    <m/>
    <n v="20625200"/>
    <m/>
    <m/>
    <m/>
    <m/>
    <m/>
    <m/>
    <m/>
    <m/>
    <m/>
    <m/>
  </r>
  <r>
    <m/>
    <x v="12"/>
    <m/>
    <m/>
    <n v="12381"/>
    <x v="9"/>
    <m/>
    <x v="9"/>
    <x v="127"/>
    <x v="35"/>
    <m/>
    <m/>
    <m/>
    <m/>
    <m/>
    <m/>
    <m/>
    <m/>
    <m/>
    <m/>
    <n v="-44.067599867037416"/>
    <m/>
    <n v="20625200"/>
    <m/>
    <m/>
    <m/>
    <m/>
    <m/>
    <m/>
    <m/>
    <m/>
    <m/>
    <m/>
  </r>
  <r>
    <m/>
    <x v="12"/>
    <m/>
    <m/>
    <n v="23757"/>
    <x v="15"/>
    <m/>
    <x v="12"/>
    <x v="127"/>
    <x v="35"/>
    <m/>
    <m/>
    <m/>
    <m/>
    <m/>
    <m/>
    <m/>
    <m/>
    <m/>
    <m/>
    <n v="-546.96006373762054"/>
    <m/>
    <n v="20625200"/>
    <m/>
    <m/>
    <m/>
    <m/>
    <m/>
    <m/>
    <m/>
    <m/>
    <m/>
    <m/>
  </r>
  <r>
    <m/>
    <x v="12"/>
    <m/>
    <m/>
    <n v="23757"/>
    <x v="15"/>
    <m/>
    <x v="12"/>
    <x v="127"/>
    <x v="35"/>
    <m/>
    <m/>
    <m/>
    <m/>
    <m/>
    <m/>
    <m/>
    <m/>
    <m/>
    <m/>
    <n v="-663.87849752278044"/>
    <m/>
    <n v="20625200"/>
    <m/>
    <m/>
    <m/>
    <m/>
    <m/>
    <m/>
    <m/>
    <m/>
    <m/>
    <m/>
  </r>
  <r>
    <m/>
    <x v="12"/>
    <m/>
    <m/>
    <n v="12376"/>
    <x v="6"/>
    <m/>
    <x v="6"/>
    <x v="127"/>
    <x v="35"/>
    <m/>
    <m/>
    <m/>
    <m/>
    <m/>
    <m/>
    <m/>
    <m/>
    <m/>
    <m/>
    <n v="-134.65099959372543"/>
    <m/>
    <n v="20625200"/>
    <m/>
    <m/>
    <m/>
    <m/>
    <m/>
    <m/>
    <m/>
    <m/>
    <m/>
    <m/>
  </r>
  <r>
    <m/>
    <x v="12"/>
    <m/>
    <m/>
    <n v="12207"/>
    <x v="1"/>
    <m/>
    <x v="1"/>
    <x v="127"/>
    <x v="35"/>
    <m/>
    <m/>
    <m/>
    <m/>
    <m/>
    <m/>
    <m/>
    <m/>
    <m/>
    <m/>
    <n v="-205.64879937950792"/>
    <m/>
    <n v="20625200"/>
    <m/>
    <m/>
    <m/>
    <m/>
    <m/>
    <m/>
    <m/>
    <m/>
    <m/>
    <m/>
  </r>
  <r>
    <m/>
    <x v="12"/>
    <m/>
    <m/>
    <n v="12381"/>
    <x v="9"/>
    <m/>
    <x v="9"/>
    <x v="127"/>
    <x v="35"/>
    <m/>
    <m/>
    <m/>
    <m/>
    <m/>
    <m/>
    <m/>
    <m/>
    <m/>
    <m/>
    <n v="-102.82439968975396"/>
    <m/>
    <n v="20625200"/>
    <m/>
    <m/>
    <m/>
    <m/>
    <m/>
    <m/>
    <m/>
    <m/>
    <m/>
    <m/>
  </r>
  <r>
    <m/>
    <x v="12"/>
    <m/>
    <m/>
    <n v="12376"/>
    <x v="6"/>
    <m/>
    <x v="6"/>
    <x v="127"/>
    <x v="35"/>
    <m/>
    <m/>
    <m/>
    <m/>
    <m/>
    <m/>
    <m/>
    <m/>
    <m/>
    <m/>
    <n v="535.50923647601053"/>
    <m/>
    <n v="20625200"/>
    <m/>
    <m/>
    <m/>
    <m/>
    <m/>
    <m/>
    <m/>
    <m/>
    <m/>
    <m/>
  </r>
  <r>
    <m/>
    <x v="12"/>
    <m/>
    <m/>
    <n v="12376"/>
    <x v="6"/>
    <m/>
    <x v="6"/>
    <x v="127"/>
    <x v="35"/>
    <m/>
    <m/>
    <m/>
    <m/>
    <m/>
    <m/>
    <m/>
    <m/>
    <m/>
    <m/>
    <n v="34.924515422348513"/>
    <m/>
    <n v="20625200"/>
    <m/>
    <m/>
    <m/>
    <m/>
    <m/>
    <m/>
    <m/>
    <m/>
    <m/>
    <m/>
  </r>
  <r>
    <m/>
    <x v="12"/>
    <m/>
    <m/>
    <n v="12207"/>
    <x v="1"/>
    <m/>
    <x v="1"/>
    <x v="127"/>
    <x v="35"/>
    <m/>
    <m/>
    <m/>
    <m/>
    <m/>
    <m/>
    <m/>
    <m/>
    <m/>
    <m/>
    <n v="675.63062562506946"/>
    <m/>
    <n v="20625200"/>
    <m/>
    <m/>
    <m/>
    <m/>
    <m/>
    <m/>
    <m/>
    <m/>
    <m/>
    <m/>
  </r>
  <r>
    <m/>
    <x v="12"/>
    <m/>
    <m/>
    <n v="12207"/>
    <x v="1"/>
    <m/>
    <x v="1"/>
    <x v="127"/>
    <x v="35"/>
    <m/>
    <m/>
    <m/>
    <m/>
    <m/>
    <m/>
    <m/>
    <m/>
    <m/>
    <m/>
    <n v="1373.4859428825425"/>
    <m/>
    <n v="20625200"/>
    <m/>
    <m/>
    <m/>
    <m/>
    <m/>
    <m/>
    <m/>
    <m/>
    <m/>
    <m/>
  </r>
  <r>
    <m/>
    <x v="12"/>
    <m/>
    <m/>
    <n v="12207"/>
    <x v="1"/>
    <m/>
    <x v="1"/>
    <x v="127"/>
    <x v="35"/>
    <m/>
    <m/>
    <m/>
    <m/>
    <m/>
    <m/>
    <m/>
    <m/>
    <m/>
    <m/>
    <n v="57.78419824424936"/>
    <m/>
    <n v="20625200"/>
    <m/>
    <m/>
    <m/>
    <m/>
    <m/>
    <m/>
    <m/>
    <m/>
    <m/>
    <m/>
  </r>
  <r>
    <m/>
    <x v="12"/>
    <m/>
    <m/>
    <n v="12207"/>
    <x v="1"/>
    <m/>
    <x v="1"/>
    <x v="127"/>
    <x v="35"/>
    <m/>
    <m/>
    <m/>
    <m/>
    <m/>
    <m/>
    <m/>
    <m/>
    <m/>
    <m/>
    <n v="53.339259917768644"/>
    <m/>
    <n v="20625200"/>
    <m/>
    <m/>
    <m/>
    <m/>
    <m/>
    <m/>
    <m/>
    <m/>
    <m/>
    <m/>
  </r>
  <r>
    <m/>
    <x v="12"/>
    <m/>
    <m/>
    <n v="12207"/>
    <x v="1"/>
    <m/>
    <x v="1"/>
    <x v="127"/>
    <x v="35"/>
    <m/>
    <m/>
    <m/>
    <m/>
    <m/>
    <m/>
    <m/>
    <m/>
    <m/>
    <m/>
    <n v="48.89432159128792"/>
    <m/>
    <n v="20625200"/>
    <m/>
    <m/>
    <m/>
    <m/>
    <m/>
    <m/>
    <m/>
    <m/>
    <m/>
    <m/>
  </r>
  <r>
    <m/>
    <x v="12"/>
    <m/>
    <m/>
    <n v="12207"/>
    <x v="1"/>
    <m/>
    <x v="1"/>
    <x v="127"/>
    <x v="35"/>
    <m/>
    <m/>
    <m/>
    <m/>
    <m/>
    <m/>
    <m/>
    <m/>
    <m/>
    <m/>
    <n v="177.79753305922881"/>
    <m/>
    <n v="20625200"/>
    <m/>
    <m/>
    <m/>
    <m/>
    <m/>
    <m/>
    <m/>
    <m/>
    <m/>
    <m/>
  </r>
  <r>
    <m/>
    <x v="12"/>
    <m/>
    <m/>
    <n v="12207"/>
    <x v="1"/>
    <m/>
    <x v="1"/>
    <x v="127"/>
    <x v="35"/>
    <m/>
    <m/>
    <m/>
    <m/>
    <m/>
    <m/>
    <m/>
    <m/>
    <m/>
    <m/>
    <n v="1015.9859031955932"/>
    <m/>
    <n v="20625200"/>
    <m/>
    <m/>
    <m/>
    <m/>
    <m/>
    <m/>
    <m/>
    <m/>
    <m/>
    <m/>
  </r>
  <r>
    <m/>
    <x v="12"/>
    <m/>
    <m/>
    <n v="12207"/>
    <x v="1"/>
    <m/>
    <x v="1"/>
    <x v="127"/>
    <x v="35"/>
    <m/>
    <m/>
    <m/>
    <m/>
    <m/>
    <m/>
    <m/>
    <m/>
    <m/>
    <m/>
    <n v="474.12675482461015"/>
    <m/>
    <n v="20625200"/>
    <m/>
    <m/>
    <m/>
    <m/>
    <m/>
    <m/>
    <m/>
    <m/>
    <m/>
    <m/>
  </r>
  <r>
    <m/>
    <x v="12"/>
    <m/>
    <m/>
    <n v="12207"/>
    <x v="1"/>
    <m/>
    <x v="1"/>
    <x v="127"/>
    <x v="35"/>
    <m/>
    <m/>
    <m/>
    <m/>
    <m/>
    <m/>
    <m/>
    <m/>
    <m/>
    <m/>
    <n v="2057.3714539710763"/>
    <m/>
    <n v="20625200"/>
    <m/>
    <m/>
    <m/>
    <m/>
    <m/>
    <m/>
    <m/>
    <m/>
    <m/>
    <m/>
  </r>
  <r>
    <m/>
    <x v="12"/>
    <m/>
    <m/>
    <n v="12207"/>
    <x v="1"/>
    <m/>
    <x v="1"/>
    <x v="127"/>
    <x v="35"/>
    <m/>
    <m/>
    <m/>
    <m/>
    <m/>
    <m/>
    <m/>
    <m/>
    <m/>
    <m/>
    <n v="359.82834071510592"/>
    <m/>
    <n v="20625200"/>
    <m/>
    <m/>
    <m/>
    <m/>
    <m/>
    <m/>
    <m/>
    <m/>
    <m/>
    <m/>
  </r>
  <r>
    <m/>
    <x v="12"/>
    <m/>
    <m/>
    <n v="12207"/>
    <x v="1"/>
    <m/>
    <x v="1"/>
    <x v="127"/>
    <x v="35"/>
    <m/>
    <m/>
    <m/>
    <m/>
    <m/>
    <m/>
    <m/>
    <m/>
    <m/>
    <m/>
    <n v="1049.8520999687796"/>
    <m/>
    <n v="20625200"/>
    <m/>
    <m/>
    <m/>
    <m/>
    <m/>
    <m/>
    <m/>
    <m/>
    <m/>
    <m/>
  </r>
  <r>
    <m/>
    <x v="12"/>
    <m/>
    <m/>
    <n v="12207"/>
    <x v="1"/>
    <m/>
    <x v="1"/>
    <x v="127"/>
    <x v="35"/>
    <m/>
    <m/>
    <m/>
    <m/>
    <m/>
    <m/>
    <m/>
    <m/>
    <m/>
    <m/>
    <n v="507.9929515977966"/>
    <m/>
    <n v="20625200"/>
    <m/>
    <m/>
    <m/>
    <m/>
    <m/>
    <m/>
    <m/>
    <m/>
    <m/>
    <m/>
  </r>
  <r>
    <m/>
    <x v="12"/>
    <m/>
    <m/>
    <n v="12207"/>
    <x v="1"/>
    <m/>
    <x v="1"/>
    <x v="127"/>
    <x v="35"/>
    <m/>
    <m/>
    <m/>
    <m/>
    <m/>
    <m/>
    <m/>
    <m/>
    <m/>
    <m/>
    <n v="1938.8397652649237"/>
    <m/>
    <n v="20625200"/>
    <m/>
    <m/>
    <m/>
    <m/>
    <m/>
    <m/>
    <m/>
    <m/>
    <m/>
    <m/>
  </r>
  <r>
    <m/>
    <x v="12"/>
    <m/>
    <m/>
    <n v="12207"/>
    <x v="1"/>
    <m/>
    <x v="1"/>
    <x v="127"/>
    <x v="35"/>
    <m/>
    <m/>
    <m/>
    <m/>
    <m/>
    <m/>
    <m/>
    <m/>
    <m/>
    <m/>
    <n v="97.365315722911006"/>
    <m/>
    <n v="20625200"/>
    <m/>
    <m/>
    <m/>
    <m/>
    <m/>
    <m/>
    <m/>
    <m/>
    <m/>
    <m/>
  </r>
  <r>
    <m/>
    <x v="12"/>
    <m/>
    <m/>
    <n v="12207"/>
    <x v="1"/>
    <m/>
    <x v="1"/>
    <x v="127"/>
    <x v="35"/>
    <m/>
    <m/>
    <m/>
    <m/>
    <m/>
    <m/>
    <m/>
    <m/>
    <m/>
    <m/>
    <n v="33.866196773186438"/>
    <m/>
    <n v="20625200"/>
    <m/>
    <m/>
    <m/>
    <m/>
    <m/>
    <m/>
    <m/>
    <m/>
    <m/>
    <m/>
  </r>
  <r>
    <m/>
    <x v="12"/>
    <m/>
    <m/>
    <n v="12207"/>
    <x v="1"/>
    <m/>
    <x v="1"/>
    <x v="127"/>
    <x v="35"/>
    <m/>
    <m/>
    <m/>
    <m/>
    <m/>
    <m/>
    <m/>
    <m/>
    <m/>
    <m/>
    <n v="203.19718063911864"/>
    <m/>
    <n v="20625200"/>
    <m/>
    <m/>
    <m/>
    <m/>
    <m/>
    <m/>
    <m/>
    <m/>
    <m/>
    <m/>
  </r>
  <r>
    <m/>
    <x v="12"/>
    <m/>
    <m/>
    <n v="12207"/>
    <x v="1"/>
    <m/>
    <x v="1"/>
    <x v="127"/>
    <x v="35"/>
    <m/>
    <m/>
    <m/>
    <m/>
    <m/>
    <m/>
    <m/>
    <m/>
    <m/>
    <m/>
    <n v="143.93133628604235"/>
    <m/>
    <n v="20625200"/>
    <m/>
    <m/>
    <m/>
    <m/>
    <m/>
    <m/>
    <m/>
    <m/>
    <m/>
    <m/>
  </r>
  <r>
    <m/>
    <x v="12"/>
    <m/>
    <m/>
    <n v="12207"/>
    <x v="1"/>
    <m/>
    <x v="1"/>
    <x v="127"/>
    <x v="35"/>
    <m/>
    <m/>
    <m/>
    <m/>
    <m/>
    <m/>
    <m/>
    <m/>
    <m/>
    <m/>
    <n v="88.898766529614406"/>
    <m/>
    <n v="20625200"/>
    <m/>
    <m/>
    <m/>
    <m/>
    <m/>
    <m/>
    <m/>
    <m/>
    <m/>
    <m/>
  </r>
  <r>
    <m/>
    <x v="12"/>
    <m/>
    <m/>
    <n v="12012"/>
    <x v="2"/>
    <m/>
    <x v="2"/>
    <x v="127"/>
    <x v="35"/>
    <m/>
    <m/>
    <m/>
    <m/>
    <m/>
    <m/>
    <m/>
    <m/>
    <m/>
    <m/>
    <n v="1195.370914228565"/>
    <m/>
    <n v="20625200"/>
    <m/>
    <m/>
    <m/>
    <m/>
    <m/>
    <m/>
    <m/>
    <m/>
    <m/>
    <m/>
  </r>
  <r>
    <m/>
    <x v="12"/>
    <m/>
    <m/>
    <n v="22567"/>
    <x v="5"/>
    <m/>
    <x v="5"/>
    <x v="127"/>
    <x v="35"/>
    <m/>
    <m/>
    <m/>
    <m/>
    <m/>
    <m/>
    <m/>
    <m/>
    <m/>
    <m/>
    <n v="16125.169992433021"/>
    <m/>
    <n v="20625200"/>
    <m/>
    <m/>
    <m/>
    <m/>
    <m/>
    <m/>
    <m/>
    <m/>
    <m/>
    <m/>
  </r>
  <r>
    <m/>
    <x v="12"/>
    <m/>
    <m/>
    <n v="12376"/>
    <x v="6"/>
    <m/>
    <x v="6"/>
    <x v="127"/>
    <x v="35"/>
    <m/>
    <m/>
    <m/>
    <m/>
    <m/>
    <m/>
    <m/>
    <m/>
    <m/>
    <m/>
    <n v="245.52992660560167"/>
    <m/>
    <n v="20625200"/>
    <m/>
    <m/>
    <m/>
    <m/>
    <m/>
    <m/>
    <m/>
    <m/>
    <m/>
    <m/>
  </r>
  <r>
    <m/>
    <x v="12"/>
    <m/>
    <m/>
    <n v="12376"/>
    <x v="6"/>
    <m/>
    <x v="6"/>
    <x v="127"/>
    <x v="35"/>
    <m/>
    <m/>
    <m/>
    <m/>
    <m/>
    <m/>
    <m/>
    <m/>
    <m/>
    <m/>
    <n v="621.1907143121723"/>
    <m/>
    <n v="20625200"/>
    <m/>
    <m/>
    <m/>
    <m/>
    <m/>
    <m/>
    <m/>
    <m/>
    <m/>
    <m/>
  </r>
  <r>
    <m/>
    <x v="12"/>
    <m/>
    <m/>
    <n v="12376"/>
    <x v="6"/>
    <m/>
    <x v="6"/>
    <x v="127"/>
    <x v="35"/>
    <m/>
    <m/>
    <m/>
    <m/>
    <m/>
    <m/>
    <m/>
    <m/>
    <m/>
    <m/>
    <n v="40.512437889924279"/>
    <m/>
    <n v="20625200"/>
    <m/>
    <m/>
    <m/>
    <m/>
    <m/>
    <m/>
    <m/>
    <m/>
    <m/>
    <m/>
  </r>
  <r>
    <m/>
    <x v="12"/>
    <m/>
    <m/>
    <n v="12376"/>
    <x v="6"/>
    <m/>
    <x v="6"/>
    <x v="127"/>
    <x v="35"/>
    <m/>
    <m/>
    <m/>
    <m/>
    <m/>
    <m/>
    <m/>
    <m/>
    <m/>
    <m/>
    <n v="27.008291926616184"/>
    <m/>
    <n v="20625200"/>
    <m/>
    <m/>
    <m/>
    <m/>
    <m/>
    <m/>
    <m/>
    <m/>
    <m/>
    <m/>
  </r>
  <r>
    <m/>
    <x v="12"/>
    <m/>
    <m/>
    <n v="12376"/>
    <x v="6"/>
    <m/>
    <x v="6"/>
    <x v="127"/>
    <x v="35"/>
    <m/>
    <m/>
    <m/>
    <m/>
    <m/>
    <m/>
    <m/>
    <m/>
    <m/>
    <m/>
    <n v="32.014139137152803"/>
    <m/>
    <n v="20625200"/>
    <m/>
    <m/>
    <m/>
    <m/>
    <m/>
    <m/>
    <m/>
    <m/>
    <m/>
    <m/>
  </r>
  <r>
    <m/>
    <x v="12"/>
    <m/>
    <m/>
    <m/>
    <x v="27"/>
    <m/>
    <x v="17"/>
    <x v="127"/>
    <x v="35"/>
    <m/>
    <m/>
    <m/>
    <m/>
    <m/>
    <m/>
    <m/>
    <m/>
    <m/>
    <m/>
    <n v="1852.0576360336333"/>
    <m/>
    <n v="20625200"/>
    <m/>
    <m/>
    <m/>
    <m/>
    <m/>
    <m/>
    <m/>
    <m/>
    <m/>
    <m/>
  </r>
  <r>
    <m/>
    <x v="12"/>
    <m/>
    <m/>
    <n v="23757"/>
    <x v="15"/>
    <m/>
    <x v="12"/>
    <x v="127"/>
    <x v="35"/>
    <m/>
    <m/>
    <m/>
    <m/>
    <m/>
    <m/>
    <m/>
    <m/>
    <m/>
    <m/>
    <n v="2116.6372983241527"/>
    <m/>
    <n v="20625200"/>
    <m/>
    <m/>
    <m/>
    <m/>
    <m/>
    <m/>
    <m/>
    <m/>
    <m/>
    <m/>
  </r>
  <r>
    <m/>
    <x v="12"/>
    <m/>
    <m/>
    <n v="12207"/>
    <x v="1"/>
    <m/>
    <x v="1"/>
    <x v="127"/>
    <x v="35"/>
    <m/>
    <m/>
    <m/>
    <m/>
    <m/>
    <m/>
    <m/>
    <m/>
    <m/>
    <m/>
    <n v="1146.487540761234"/>
    <m/>
    <n v="20625200"/>
    <m/>
    <m/>
    <m/>
    <m/>
    <m/>
    <m/>
    <m/>
    <m/>
    <m/>
    <m/>
  </r>
  <r>
    <m/>
    <x v="12"/>
    <m/>
    <m/>
    <n v="12207"/>
    <x v="1"/>
    <m/>
    <x v="1"/>
    <x v="127"/>
    <x v="35"/>
    <m/>
    <m/>
    <m/>
    <m/>
    <m/>
    <m/>
    <m/>
    <m/>
    <m/>
    <m/>
    <n v="505.80332680642687"/>
    <m/>
    <n v="20625200"/>
    <m/>
    <m/>
    <m/>
    <m/>
    <m/>
    <m/>
    <m/>
    <m/>
    <m/>
    <m/>
  </r>
  <r>
    <m/>
    <x v="12"/>
    <m/>
    <m/>
    <n v="12207"/>
    <x v="1"/>
    <m/>
    <x v="1"/>
    <x v="127"/>
    <x v="35"/>
    <m/>
    <m/>
    <m/>
    <m/>
    <m/>
    <m/>
    <m/>
    <m/>
    <m/>
    <m/>
    <n v="265.54674657337404"/>
    <m/>
    <n v="20625200"/>
    <m/>
    <m/>
    <m/>
    <m/>
    <m/>
    <m/>
    <m/>
    <m/>
    <m/>
    <m/>
  </r>
  <r>
    <m/>
    <x v="12"/>
    <m/>
    <m/>
    <n v="12207"/>
    <x v="1"/>
    <m/>
    <x v="1"/>
    <x v="127"/>
    <x v="35"/>
    <m/>
    <m/>
    <m/>
    <m/>
    <m/>
    <m/>
    <m/>
    <m/>
    <m/>
    <m/>
    <n v="5348.8701809779641"/>
    <m/>
    <n v="20625200"/>
    <m/>
    <m/>
    <m/>
    <m/>
    <m/>
    <m/>
    <m/>
    <m/>
    <m/>
    <m/>
  </r>
  <r>
    <m/>
    <x v="12"/>
    <m/>
    <m/>
    <n v="12207"/>
    <x v="1"/>
    <m/>
    <x v="1"/>
    <x v="127"/>
    <x v="35"/>
    <m/>
    <m/>
    <m/>
    <m/>
    <m/>
    <m/>
    <m/>
    <m/>
    <m/>
    <m/>
    <n v="1015.9859031955932"/>
    <m/>
    <n v="20625200"/>
    <m/>
    <m/>
    <m/>
    <m/>
    <m/>
    <m/>
    <m/>
    <m/>
    <m/>
    <m/>
  </r>
  <r>
    <m/>
    <x v="12"/>
    <m/>
    <m/>
    <n v="12207"/>
    <x v="1"/>
    <m/>
    <x v="1"/>
    <x v="127"/>
    <x v="35"/>
    <m/>
    <m/>
    <m/>
    <m/>
    <m/>
    <m/>
    <m/>
    <m/>
    <m/>
    <m/>
    <n v="541.84090149772157"/>
    <m/>
    <n v="20625200"/>
    <m/>
    <m/>
    <m/>
    <m/>
    <m/>
    <m/>
    <m/>
    <m/>
    <m/>
    <m/>
  </r>
  <r>
    <m/>
    <x v="12"/>
    <m/>
    <m/>
    <n v="12207"/>
    <x v="1"/>
    <m/>
    <x v="1"/>
    <x v="127"/>
    <x v="35"/>
    <m/>
    <m/>
    <m/>
    <m/>
    <m/>
    <m/>
    <m/>
    <m/>
    <m/>
    <m/>
    <n v="817.71537833705668"/>
    <m/>
    <n v="20625200"/>
    <m/>
    <m/>
    <m/>
    <m/>
    <m/>
    <m/>
    <m/>
    <m/>
    <m/>
    <m/>
  </r>
  <r>
    <m/>
    <x v="12"/>
    <m/>
    <m/>
    <n v="12207"/>
    <x v="1"/>
    <m/>
    <x v="1"/>
    <x v="127"/>
    <x v="35"/>
    <m/>
    <m/>
    <m/>
    <m/>
    <m/>
    <m/>
    <m/>
    <m/>
    <m/>
    <m/>
    <n v="1324.9237143846124"/>
    <m/>
    <n v="20625200"/>
    <m/>
    <m/>
    <m/>
    <m/>
    <m/>
    <m/>
    <m/>
    <m/>
    <m/>
    <m/>
  </r>
  <r>
    <m/>
    <x v="12"/>
    <m/>
    <m/>
    <n v="12207"/>
    <x v="1"/>
    <m/>
    <x v="1"/>
    <x v="127"/>
    <x v="35"/>
    <m/>
    <m/>
    <m/>
    <m/>
    <m/>
    <m/>
    <m/>
    <m/>
    <m/>
    <m/>
    <n v="49.394285918650695"/>
    <m/>
    <n v="20625200"/>
    <m/>
    <m/>
    <m/>
    <m/>
    <m/>
    <m/>
    <m/>
    <m/>
    <m/>
    <m/>
  </r>
  <r>
    <m/>
    <x v="12"/>
    <m/>
    <m/>
    <n v="12207"/>
    <x v="1"/>
    <m/>
    <x v="1"/>
    <x v="127"/>
    <x v="35"/>
    <m/>
    <m/>
    <m/>
    <m/>
    <m/>
    <m/>
    <m/>
    <m/>
    <m/>
    <m/>
    <n v="203.48913061130131"/>
    <m/>
    <n v="20625200"/>
    <m/>
    <m/>
    <m/>
    <m/>
    <m/>
    <m/>
    <m/>
    <m/>
    <m/>
    <m/>
  </r>
  <r>
    <m/>
    <x v="12"/>
    <m/>
    <m/>
    <n v="12207"/>
    <x v="1"/>
    <m/>
    <x v="1"/>
    <x v="127"/>
    <x v="35"/>
    <m/>
    <m/>
    <m/>
    <m/>
    <m/>
    <m/>
    <m/>
    <m/>
    <m/>
    <m/>
    <n v="207.13850526358434"/>
    <m/>
    <n v="20625200"/>
    <m/>
    <m/>
    <m/>
    <m/>
    <m/>
    <m/>
    <m/>
    <m/>
    <m/>
    <m/>
  </r>
  <r>
    <m/>
    <x v="12"/>
    <m/>
    <m/>
    <n v="12207"/>
    <x v="1"/>
    <m/>
    <x v="1"/>
    <x v="127"/>
    <x v="35"/>
    <m/>
    <m/>
    <m/>
    <m/>
    <m/>
    <m/>
    <m/>
    <m/>
    <m/>
    <m/>
    <n v="33.72022178709512"/>
    <m/>
    <n v="20625200"/>
    <m/>
    <m/>
    <m/>
    <m/>
    <m/>
    <m/>
    <m/>
    <m/>
    <m/>
    <m/>
  </r>
  <r>
    <m/>
    <x v="12"/>
    <m/>
    <m/>
    <n v="12207"/>
    <x v="1"/>
    <m/>
    <x v="1"/>
    <x v="127"/>
    <x v="35"/>
    <m/>
    <m/>
    <m/>
    <m/>
    <m/>
    <m/>
    <m/>
    <m/>
    <m/>
    <m/>
    <n v="82.293398408982142"/>
    <m/>
    <n v="20625200"/>
    <m/>
    <m/>
    <m/>
    <m/>
    <m/>
    <m/>
    <m/>
    <m/>
    <m/>
    <m/>
  </r>
  <r>
    <m/>
    <x v="12"/>
    <m/>
    <m/>
    <n v="12207"/>
    <x v="1"/>
    <m/>
    <x v="1"/>
    <x v="127"/>
    <x v="35"/>
    <m/>
    <m/>
    <m/>
    <m/>
    <m/>
    <m/>
    <m/>
    <m/>
    <m/>
    <m/>
    <n v="724.18190599904278"/>
    <m/>
    <n v="20625200"/>
    <m/>
    <m/>
    <m/>
    <m/>
    <m/>
    <m/>
    <m/>
    <m/>
    <m/>
    <m/>
  </r>
  <r>
    <m/>
    <x v="12"/>
    <m/>
    <m/>
    <n v="12207"/>
    <x v="1"/>
    <m/>
    <x v="1"/>
    <x v="127"/>
    <x v="35"/>
    <m/>
    <m/>
    <m/>
    <m/>
    <m/>
    <m/>
    <m/>
    <m/>
    <m/>
    <m/>
    <n v="379.35249510482004"/>
    <m/>
    <n v="20625200"/>
    <m/>
    <m/>
    <m/>
    <m/>
    <m/>
    <m/>
    <m/>
    <m/>
    <m/>
    <m/>
  </r>
  <r>
    <m/>
    <x v="12"/>
    <m/>
    <m/>
    <n v="12207"/>
    <x v="1"/>
    <m/>
    <x v="1"/>
    <x v="127"/>
    <x v="35"/>
    <m/>
    <m/>
    <m/>
    <m/>
    <m/>
    <m/>
    <m/>
    <m/>
    <m/>
    <m/>
    <n v="168.60110893547559"/>
    <m/>
    <n v="20625200"/>
    <m/>
    <m/>
    <m/>
    <m/>
    <m/>
    <m/>
    <m/>
    <m/>
    <m/>
    <m/>
  </r>
  <r>
    <m/>
    <x v="12"/>
    <m/>
    <m/>
    <n v="12207"/>
    <x v="1"/>
    <m/>
    <x v="1"/>
    <x v="127"/>
    <x v="35"/>
    <m/>
    <m/>
    <m/>
    <m/>
    <m/>
    <m/>
    <m/>
    <m/>
    <m/>
    <m/>
    <n v="236.04155250966585"/>
    <m/>
    <n v="20625200"/>
    <m/>
    <m/>
    <m/>
    <m/>
    <m/>
    <m/>
    <m/>
    <m/>
    <m/>
    <m/>
  </r>
  <r>
    <m/>
    <x v="12"/>
    <m/>
    <m/>
    <n v="12207"/>
    <x v="1"/>
    <m/>
    <x v="1"/>
    <x v="127"/>
    <x v="35"/>
    <m/>
    <m/>
    <m/>
    <m/>
    <m/>
    <m/>
    <m/>
    <m/>
    <m/>
    <m/>
    <n v="6529.077943526293"/>
    <m/>
    <n v="20625200"/>
    <m/>
    <m/>
    <m/>
    <m/>
    <m/>
    <m/>
    <m/>
    <m/>
    <m/>
    <m/>
  </r>
  <r>
    <m/>
    <x v="12"/>
    <m/>
    <m/>
    <n v="12207"/>
    <x v="1"/>
    <m/>
    <x v="1"/>
    <x v="127"/>
    <x v="35"/>
    <m/>
    <m/>
    <m/>
    <m/>
    <m/>
    <m/>
    <m/>
    <m/>
    <m/>
    <m/>
    <n v="1146.487540761234"/>
    <m/>
    <n v="20625200"/>
    <m/>
    <m/>
    <m/>
    <m/>
    <m/>
    <m/>
    <m/>
    <m/>
    <m/>
    <m/>
  </r>
  <r>
    <m/>
    <x v="12"/>
    <m/>
    <m/>
    <n v="12207"/>
    <x v="1"/>
    <m/>
    <x v="1"/>
    <x v="127"/>
    <x v="35"/>
    <m/>
    <m/>
    <m/>
    <m/>
    <m/>
    <m/>
    <m/>
    <m/>
    <m/>
    <m/>
    <n v="606.96399216771215"/>
    <m/>
    <n v="20625200"/>
    <m/>
    <m/>
    <m/>
    <m/>
    <m/>
    <m/>
    <m/>
    <m/>
    <m/>
    <m/>
  </r>
  <r>
    <m/>
    <x v="12"/>
    <m/>
    <m/>
    <n v="12207"/>
    <x v="1"/>
    <m/>
    <x v="1"/>
    <x v="127"/>
    <x v="35"/>
    <m/>
    <m/>
    <m/>
    <m/>
    <m/>
    <m/>
    <m/>
    <m/>
    <m/>
    <m/>
    <n v="16.86011089354756"/>
    <m/>
    <n v="20625200"/>
    <m/>
    <m/>
    <m/>
    <m/>
    <m/>
    <m/>
    <m/>
    <m/>
    <m/>
    <m/>
  </r>
  <r>
    <m/>
    <x v="12"/>
    <m/>
    <m/>
    <n v="12207"/>
    <x v="1"/>
    <m/>
    <x v="1"/>
    <x v="127"/>
    <x v="35"/>
    <m/>
    <m/>
    <m/>
    <m/>
    <m/>
    <m/>
    <m/>
    <m/>
    <m/>
    <m/>
    <n v="21.075138616934449"/>
    <m/>
    <n v="20625200"/>
    <m/>
    <m/>
    <m/>
    <m/>
    <m/>
    <m/>
    <m/>
    <m/>
    <m/>
    <m/>
  </r>
  <r>
    <m/>
    <x v="12"/>
    <m/>
    <m/>
    <n v="12207"/>
    <x v="1"/>
    <m/>
    <x v="1"/>
    <x v="127"/>
    <x v="35"/>
    <m/>
    <m/>
    <m/>
    <m/>
    <m/>
    <m/>
    <m/>
    <m/>
    <m/>
    <m/>
    <n v="193.89127527579694"/>
    <m/>
    <n v="20625200"/>
    <m/>
    <m/>
    <m/>
    <m/>
    <m/>
    <m/>
    <m/>
    <m/>
    <m/>
    <m/>
  </r>
  <r>
    <m/>
    <x v="12"/>
    <m/>
    <m/>
    <n v="12207"/>
    <x v="1"/>
    <m/>
    <x v="1"/>
    <x v="127"/>
    <x v="35"/>
    <m/>
    <m/>
    <m/>
    <m/>
    <m/>
    <m/>
    <m/>
    <m/>
    <m/>
    <m/>
    <n v="311.91205153062987"/>
    <m/>
    <n v="20625200"/>
    <m/>
    <m/>
    <m/>
    <m/>
    <m/>
    <m/>
    <m/>
    <m/>
    <m/>
    <m/>
  </r>
  <r>
    <m/>
    <x v="12"/>
    <m/>
    <m/>
    <n v="12207"/>
    <x v="1"/>
    <m/>
    <x v="1"/>
    <x v="127"/>
    <x v="35"/>
    <m/>
    <m/>
    <m/>
    <m/>
    <m/>
    <m/>
    <m/>
    <m/>
    <m/>
    <m/>
    <n v="118.02077625483292"/>
    <m/>
    <n v="20625200"/>
    <m/>
    <m/>
    <m/>
    <m/>
    <m/>
    <m/>
    <m/>
    <m/>
    <m/>
    <m/>
  </r>
  <r>
    <m/>
    <x v="12"/>
    <m/>
    <m/>
    <n v="12207"/>
    <x v="1"/>
    <m/>
    <x v="1"/>
    <x v="127"/>
    <x v="35"/>
    <m/>
    <m/>
    <m/>
    <m/>
    <m/>
    <m/>
    <m/>
    <m/>
    <m/>
    <m/>
    <n v="581.67382582739083"/>
    <m/>
    <n v="20625200"/>
    <m/>
    <m/>
    <m/>
    <m/>
    <m/>
    <m/>
    <m/>
    <m/>
    <m/>
    <m/>
  </r>
  <r>
    <m/>
    <x v="12"/>
    <m/>
    <m/>
    <n v="12207"/>
    <x v="1"/>
    <m/>
    <x v="1"/>
    <x v="127"/>
    <x v="35"/>
    <m/>
    <m/>
    <m/>
    <m/>
    <m/>
    <m/>
    <m/>
    <m/>
    <m/>
    <m/>
    <n v="1412.0342873346083"/>
    <m/>
    <n v="20625200"/>
    <m/>
    <m/>
    <m/>
    <m/>
    <m/>
    <m/>
    <m/>
    <m/>
    <m/>
    <m/>
  </r>
  <r>
    <m/>
    <x v="12"/>
    <m/>
    <m/>
    <n v="12207"/>
    <x v="1"/>
    <m/>
    <x v="1"/>
    <x v="127"/>
    <x v="35"/>
    <m/>
    <m/>
    <m/>
    <m/>
    <m/>
    <m/>
    <m/>
    <m/>
    <m/>
    <m/>
    <n v="640.68421395480732"/>
    <m/>
    <n v="20625200"/>
    <m/>
    <m/>
    <m/>
    <m/>
    <m/>
    <m/>
    <m/>
    <m/>
    <m/>
    <m/>
  </r>
  <r>
    <m/>
    <x v="12"/>
    <m/>
    <m/>
    <n v="12207"/>
    <x v="1"/>
    <m/>
    <x v="1"/>
    <x v="127"/>
    <x v="35"/>
    <m/>
    <m/>
    <m/>
    <m/>
    <m/>
    <m/>
    <m/>
    <m/>
    <m/>
    <m/>
    <n v="910.44598825156822"/>
    <m/>
    <n v="20625200"/>
    <m/>
    <m/>
    <m/>
    <m/>
    <m/>
    <m/>
    <m/>
    <m/>
    <m/>
    <m/>
  </r>
  <r>
    <m/>
    <x v="12"/>
    <m/>
    <m/>
    <n v="12207"/>
    <x v="1"/>
    <m/>
    <x v="1"/>
    <x v="127"/>
    <x v="35"/>
    <m/>
    <m/>
    <m/>
    <m/>
    <m/>
    <m/>
    <m/>
    <m/>
    <m/>
    <m/>
    <n v="514.2333822532006"/>
    <m/>
    <n v="20625200"/>
    <m/>
    <m/>
    <m/>
    <m/>
    <m/>
    <m/>
    <m/>
    <m/>
    <m/>
    <m/>
  </r>
  <r>
    <m/>
    <x v="12"/>
    <m/>
    <m/>
    <n v="12207"/>
    <x v="1"/>
    <m/>
    <x v="1"/>
    <x v="127"/>
    <x v="35"/>
    <m/>
    <m/>
    <m/>
    <m/>
    <m/>
    <m/>
    <m/>
    <m/>
    <m/>
    <m/>
    <n v="7464.8140981181823"/>
    <m/>
    <n v="20625200"/>
    <m/>
    <m/>
    <m/>
    <m/>
    <m/>
    <m/>
    <m/>
    <m/>
    <m/>
    <m/>
  </r>
  <r>
    <m/>
    <x v="12"/>
    <m/>
    <m/>
    <n v="12207"/>
    <x v="1"/>
    <m/>
    <x v="1"/>
    <x v="127"/>
    <x v="35"/>
    <m/>
    <m/>
    <m/>
    <m/>
    <m/>
    <m/>
    <m/>
    <m/>
    <m/>
    <m/>
    <n v="16.832740583655436"/>
    <m/>
    <n v="20625200"/>
    <m/>
    <m/>
    <m/>
    <m/>
    <m/>
    <m/>
    <m/>
    <m/>
    <m/>
    <m/>
  </r>
  <r>
    <m/>
    <x v="12"/>
    <m/>
    <m/>
    <n v="12207"/>
    <x v="1"/>
    <m/>
    <x v="1"/>
    <x v="127"/>
    <x v="35"/>
    <m/>
    <m/>
    <m/>
    <m/>
    <m/>
    <m/>
    <m/>
    <m/>
    <m/>
    <m/>
    <n v="408.85768916852834"/>
    <m/>
    <n v="20625200"/>
    <m/>
    <m/>
    <m/>
    <m/>
    <m/>
    <m/>
    <m/>
    <m/>
    <m/>
    <m/>
  </r>
  <r>
    <m/>
    <x v="12"/>
    <m/>
    <m/>
    <n v="12207"/>
    <x v="1"/>
    <m/>
    <x v="1"/>
    <x v="127"/>
    <x v="35"/>
    <m/>
    <m/>
    <m/>
    <m/>
    <m/>
    <m/>
    <m/>
    <m/>
    <m/>
    <m/>
    <n v="122.23580397821981"/>
    <m/>
    <n v="20625200"/>
    <m/>
    <m/>
    <m/>
    <m/>
    <m/>
    <m/>
    <m/>
    <m/>
    <m/>
    <m/>
  </r>
  <r>
    <m/>
    <x v="12"/>
    <m/>
    <m/>
    <n v="12207"/>
    <x v="1"/>
    <m/>
    <x v="1"/>
    <x v="127"/>
    <x v="35"/>
    <m/>
    <m/>
    <m/>
    <m/>
    <m/>
    <m/>
    <m/>
    <m/>
    <m/>
    <m/>
    <n v="400.42763372175455"/>
    <m/>
    <n v="20625200"/>
    <m/>
    <m/>
    <m/>
    <m/>
    <m/>
    <m/>
    <m/>
    <m/>
    <m/>
    <m/>
  </r>
  <r>
    <m/>
    <x v="12"/>
    <m/>
    <m/>
    <n v="12207"/>
    <x v="1"/>
    <m/>
    <x v="1"/>
    <x v="127"/>
    <x v="35"/>
    <m/>
    <m/>
    <m/>
    <m/>
    <m/>
    <m/>
    <m/>
    <m/>
    <m/>
    <m/>
    <n v="1146.4875863784173"/>
    <m/>
    <n v="20625200"/>
    <m/>
    <m/>
    <m/>
    <m/>
    <m/>
    <m/>
    <m/>
    <m/>
    <m/>
    <m/>
  </r>
  <r>
    <m/>
    <x v="12"/>
    <m/>
    <m/>
    <n v="12207"/>
    <x v="1"/>
    <m/>
    <x v="1"/>
    <x v="127"/>
    <x v="35"/>
    <m/>
    <m/>
    <m/>
    <m/>
    <m/>
    <m/>
    <m/>
    <m/>
    <m/>
    <m/>
    <n v="572.78759854908162"/>
    <m/>
    <n v="20625200"/>
    <m/>
    <m/>
    <m/>
    <m/>
    <m/>
    <m/>
    <m/>
    <m/>
    <m/>
    <m/>
  </r>
  <r>
    <m/>
    <x v="12"/>
    <m/>
    <m/>
    <n v="11975"/>
    <x v="0"/>
    <m/>
    <x v="0"/>
    <x v="127"/>
    <x v="35"/>
    <m/>
    <m/>
    <m/>
    <m/>
    <m/>
    <m/>
    <m/>
    <m/>
    <m/>
    <m/>
    <n v="203.19718063911864"/>
    <m/>
    <n v="20625200"/>
    <m/>
    <m/>
    <m/>
    <m/>
    <m/>
    <m/>
    <m/>
    <m/>
    <m/>
    <m/>
  </r>
  <r>
    <m/>
    <x v="12"/>
    <m/>
    <m/>
    <n v="12381"/>
    <x v="9"/>
    <m/>
    <x v="9"/>
    <x v="127"/>
    <x v="35"/>
    <m/>
    <m/>
    <m/>
    <m/>
    <m/>
    <m/>
    <m/>
    <m/>
    <m/>
    <m/>
    <n v="47.878335688092328"/>
    <m/>
    <n v="20625200"/>
    <m/>
    <m/>
    <m/>
    <m/>
    <m/>
    <m/>
    <m/>
    <m/>
    <m/>
    <m/>
  </r>
  <r>
    <m/>
    <x v="12"/>
    <m/>
    <m/>
    <n v="12381"/>
    <x v="9"/>
    <m/>
    <x v="9"/>
    <x v="127"/>
    <x v="35"/>
    <m/>
    <m/>
    <m/>
    <m/>
    <m/>
    <m/>
    <m/>
    <m/>
    <m/>
    <m/>
    <n v="103.12256917435271"/>
    <m/>
    <n v="20625200"/>
    <m/>
    <m/>
    <m/>
    <m/>
    <m/>
    <m/>
    <m/>
    <m/>
    <m/>
    <m/>
  </r>
  <r>
    <m/>
    <x v="12"/>
    <m/>
    <m/>
    <n v="21077"/>
    <x v="13"/>
    <m/>
    <x v="11"/>
    <x v="127"/>
    <x v="35"/>
    <m/>
    <m/>
    <m/>
    <m/>
    <m/>
    <m/>
    <m/>
    <m/>
    <m/>
    <m/>
    <n v="5441.0188433635485"/>
    <m/>
    <n v="20625200"/>
    <m/>
    <m/>
    <m/>
    <m/>
    <m/>
    <m/>
    <m/>
    <m/>
    <m/>
    <m/>
  </r>
  <r>
    <m/>
    <x v="12"/>
    <m/>
    <m/>
    <n v="23757"/>
    <x v="15"/>
    <m/>
    <x v="12"/>
    <x v="127"/>
    <x v="35"/>
    <m/>
    <m/>
    <m/>
    <m/>
    <m/>
    <m/>
    <m/>
    <m/>
    <m/>
    <m/>
    <n v="3181.9408505706983"/>
    <m/>
    <n v="20625200"/>
    <m/>
    <m/>
    <m/>
    <m/>
    <m/>
    <m/>
    <m/>
    <m/>
    <m/>
    <m/>
  </r>
  <r>
    <m/>
    <x v="12"/>
    <m/>
    <m/>
    <n v="23757"/>
    <x v="15"/>
    <m/>
    <x v="12"/>
    <x v="127"/>
    <x v="35"/>
    <m/>
    <m/>
    <m/>
    <m/>
    <m/>
    <m/>
    <m/>
    <m/>
    <m/>
    <m/>
    <n v="1605.4693907788696"/>
    <m/>
    <n v="20625200"/>
    <m/>
    <m/>
    <m/>
    <m/>
    <m/>
    <m/>
    <m/>
    <m/>
    <m/>
    <m/>
  </r>
  <r>
    <m/>
    <x v="13"/>
    <m/>
    <m/>
    <n v="22567"/>
    <x v="5"/>
    <m/>
    <x v="5"/>
    <x v="127"/>
    <x v="35"/>
    <m/>
    <m/>
    <m/>
    <m/>
    <m/>
    <m/>
    <m/>
    <m/>
    <m/>
    <m/>
    <n v="-16125.169992433021"/>
    <m/>
    <n v="20625200"/>
    <m/>
    <m/>
    <m/>
    <m/>
    <m/>
    <m/>
    <m/>
    <m/>
    <m/>
    <m/>
  </r>
  <r>
    <m/>
    <x v="13"/>
    <m/>
    <m/>
    <n v="12376"/>
    <x v="6"/>
    <m/>
    <x v="6"/>
    <x v="127"/>
    <x v="35"/>
    <m/>
    <m/>
    <m/>
    <m/>
    <m/>
    <m/>
    <m/>
    <m/>
    <m/>
    <m/>
    <n v="-245.52992660560167"/>
    <m/>
    <n v="20625200"/>
    <m/>
    <m/>
    <m/>
    <m/>
    <m/>
    <m/>
    <m/>
    <m/>
    <m/>
    <m/>
  </r>
  <r>
    <m/>
    <x v="13"/>
    <m/>
    <m/>
    <n v="12376"/>
    <x v="6"/>
    <m/>
    <x v="6"/>
    <x v="127"/>
    <x v="35"/>
    <m/>
    <m/>
    <m/>
    <m/>
    <m/>
    <m/>
    <m/>
    <m/>
    <m/>
    <m/>
    <n v="-621.1907143121723"/>
    <m/>
    <n v="20625200"/>
    <m/>
    <m/>
    <m/>
    <m/>
    <m/>
    <m/>
    <m/>
    <m/>
    <m/>
    <m/>
  </r>
  <r>
    <m/>
    <x v="13"/>
    <m/>
    <m/>
    <n v="12376"/>
    <x v="6"/>
    <m/>
    <x v="6"/>
    <x v="127"/>
    <x v="35"/>
    <m/>
    <m/>
    <m/>
    <m/>
    <m/>
    <m/>
    <m/>
    <m/>
    <m/>
    <m/>
    <n v="-40.512437889924279"/>
    <m/>
    <n v="20625200"/>
    <m/>
    <m/>
    <m/>
    <m/>
    <m/>
    <m/>
    <m/>
    <m/>
    <m/>
    <m/>
  </r>
  <r>
    <m/>
    <x v="13"/>
    <m/>
    <m/>
    <n v="12376"/>
    <x v="6"/>
    <m/>
    <x v="6"/>
    <x v="127"/>
    <x v="35"/>
    <m/>
    <m/>
    <m/>
    <m/>
    <m/>
    <m/>
    <m/>
    <m/>
    <m/>
    <m/>
    <n v="-27.008291926616184"/>
    <m/>
    <n v="20625200"/>
    <m/>
    <m/>
    <m/>
    <m/>
    <m/>
    <m/>
    <m/>
    <m/>
    <m/>
    <m/>
  </r>
  <r>
    <m/>
    <x v="13"/>
    <m/>
    <m/>
    <n v="12376"/>
    <x v="6"/>
    <m/>
    <x v="6"/>
    <x v="127"/>
    <x v="35"/>
    <m/>
    <m/>
    <m/>
    <m/>
    <m/>
    <m/>
    <m/>
    <m/>
    <m/>
    <m/>
    <n v="-32.014139137152803"/>
    <m/>
    <n v="20625200"/>
    <m/>
    <m/>
    <m/>
    <m/>
    <m/>
    <m/>
    <m/>
    <m/>
    <m/>
    <m/>
  </r>
  <r>
    <m/>
    <x v="13"/>
    <m/>
    <m/>
    <m/>
    <x v="27"/>
    <m/>
    <x v="17"/>
    <x v="127"/>
    <x v="35"/>
    <m/>
    <m/>
    <m/>
    <m/>
    <m/>
    <m/>
    <m/>
    <m/>
    <m/>
    <m/>
    <n v="-1852.0576360336333"/>
    <m/>
    <n v="20625200"/>
    <m/>
    <m/>
    <m/>
    <m/>
    <m/>
    <m/>
    <m/>
    <m/>
    <m/>
    <m/>
  </r>
  <r>
    <m/>
    <x v="13"/>
    <m/>
    <m/>
    <n v="23757"/>
    <x v="15"/>
    <m/>
    <x v="12"/>
    <x v="127"/>
    <x v="35"/>
    <m/>
    <m/>
    <m/>
    <m/>
    <m/>
    <m/>
    <m/>
    <m/>
    <m/>
    <m/>
    <n v="-2116.6372983241527"/>
    <m/>
    <n v="20625200"/>
    <m/>
    <m/>
    <m/>
    <m/>
    <m/>
    <m/>
    <m/>
    <m/>
    <m/>
    <m/>
  </r>
  <r>
    <m/>
    <x v="13"/>
    <m/>
    <m/>
    <n v="12207"/>
    <x v="1"/>
    <m/>
    <x v="1"/>
    <x v="127"/>
    <x v="35"/>
    <m/>
    <m/>
    <m/>
    <m/>
    <m/>
    <m/>
    <m/>
    <m/>
    <m/>
    <m/>
    <n v="-1146.487540761234"/>
    <m/>
    <n v="20625200"/>
    <m/>
    <m/>
    <m/>
    <m/>
    <m/>
    <m/>
    <m/>
    <m/>
    <m/>
    <m/>
  </r>
  <r>
    <m/>
    <x v="13"/>
    <m/>
    <m/>
    <n v="12207"/>
    <x v="1"/>
    <m/>
    <x v="1"/>
    <x v="127"/>
    <x v="35"/>
    <m/>
    <m/>
    <m/>
    <m/>
    <m/>
    <m/>
    <m/>
    <m/>
    <m/>
    <m/>
    <n v="-505.80332680642687"/>
    <m/>
    <n v="20625200"/>
    <m/>
    <m/>
    <m/>
    <m/>
    <m/>
    <m/>
    <m/>
    <m/>
    <m/>
    <m/>
  </r>
  <r>
    <m/>
    <x v="13"/>
    <m/>
    <m/>
    <n v="12207"/>
    <x v="1"/>
    <m/>
    <x v="1"/>
    <x v="127"/>
    <x v="35"/>
    <m/>
    <m/>
    <m/>
    <m/>
    <m/>
    <m/>
    <m/>
    <m/>
    <m/>
    <m/>
    <n v="-265.54674657337404"/>
    <m/>
    <n v="20625200"/>
    <m/>
    <m/>
    <m/>
    <m/>
    <m/>
    <m/>
    <m/>
    <m/>
    <m/>
    <m/>
  </r>
  <r>
    <m/>
    <x v="13"/>
    <m/>
    <m/>
    <n v="12207"/>
    <x v="1"/>
    <m/>
    <x v="1"/>
    <x v="127"/>
    <x v="35"/>
    <m/>
    <m/>
    <m/>
    <m/>
    <m/>
    <m/>
    <m/>
    <m/>
    <m/>
    <m/>
    <n v="-5348.8701809779641"/>
    <m/>
    <n v="20625200"/>
    <m/>
    <m/>
    <m/>
    <m/>
    <m/>
    <m/>
    <m/>
    <m/>
    <m/>
    <m/>
  </r>
  <r>
    <m/>
    <x v="13"/>
    <m/>
    <m/>
    <n v="12207"/>
    <x v="1"/>
    <m/>
    <x v="1"/>
    <x v="127"/>
    <x v="35"/>
    <m/>
    <m/>
    <m/>
    <m/>
    <m/>
    <m/>
    <m/>
    <m/>
    <m/>
    <m/>
    <n v="-1015.9859031955932"/>
    <m/>
    <n v="20625200"/>
    <m/>
    <m/>
    <m/>
    <m/>
    <m/>
    <m/>
    <m/>
    <m/>
    <m/>
    <m/>
  </r>
  <r>
    <m/>
    <x v="13"/>
    <m/>
    <m/>
    <n v="12207"/>
    <x v="1"/>
    <m/>
    <x v="1"/>
    <x v="127"/>
    <x v="35"/>
    <m/>
    <m/>
    <m/>
    <m/>
    <m/>
    <m/>
    <m/>
    <m/>
    <m/>
    <m/>
    <n v="-541.84090149772157"/>
    <m/>
    <n v="20625200"/>
    <m/>
    <m/>
    <m/>
    <m/>
    <m/>
    <m/>
    <m/>
    <m/>
    <m/>
    <m/>
  </r>
  <r>
    <m/>
    <x v="13"/>
    <m/>
    <m/>
    <n v="12207"/>
    <x v="1"/>
    <m/>
    <x v="1"/>
    <x v="127"/>
    <x v="35"/>
    <m/>
    <m/>
    <m/>
    <m/>
    <m/>
    <m/>
    <m/>
    <m/>
    <m/>
    <m/>
    <n v="-817.71537833705668"/>
    <m/>
    <n v="20625200"/>
    <m/>
    <m/>
    <m/>
    <m/>
    <m/>
    <m/>
    <m/>
    <m/>
    <m/>
    <m/>
  </r>
  <r>
    <m/>
    <x v="13"/>
    <m/>
    <m/>
    <n v="12207"/>
    <x v="1"/>
    <m/>
    <x v="1"/>
    <x v="127"/>
    <x v="35"/>
    <m/>
    <m/>
    <m/>
    <m/>
    <m/>
    <m/>
    <m/>
    <m/>
    <m/>
    <m/>
    <n v="-1324.9237143846124"/>
    <m/>
    <n v="20625200"/>
    <m/>
    <m/>
    <m/>
    <m/>
    <m/>
    <m/>
    <m/>
    <m/>
    <m/>
    <m/>
  </r>
  <r>
    <m/>
    <x v="13"/>
    <m/>
    <m/>
    <n v="12207"/>
    <x v="1"/>
    <m/>
    <x v="1"/>
    <x v="127"/>
    <x v="35"/>
    <m/>
    <m/>
    <m/>
    <m/>
    <m/>
    <m/>
    <m/>
    <m/>
    <m/>
    <m/>
    <n v="-49.394285918650695"/>
    <m/>
    <n v="20625200"/>
    <m/>
    <m/>
    <m/>
    <m/>
    <m/>
    <m/>
    <m/>
    <m/>
    <m/>
    <m/>
  </r>
  <r>
    <m/>
    <x v="13"/>
    <m/>
    <m/>
    <n v="12207"/>
    <x v="1"/>
    <m/>
    <x v="1"/>
    <x v="127"/>
    <x v="35"/>
    <m/>
    <m/>
    <m/>
    <m/>
    <m/>
    <m/>
    <m/>
    <m/>
    <m/>
    <m/>
    <n v="-203.48913061130131"/>
    <m/>
    <n v="20625200"/>
    <m/>
    <m/>
    <m/>
    <m/>
    <m/>
    <m/>
    <m/>
    <m/>
    <m/>
    <m/>
  </r>
  <r>
    <m/>
    <x v="13"/>
    <m/>
    <m/>
    <n v="12207"/>
    <x v="1"/>
    <m/>
    <x v="1"/>
    <x v="127"/>
    <x v="35"/>
    <m/>
    <m/>
    <m/>
    <m/>
    <m/>
    <m/>
    <m/>
    <m/>
    <m/>
    <m/>
    <n v="-207.13850526358434"/>
    <m/>
    <n v="20625200"/>
    <m/>
    <m/>
    <m/>
    <m/>
    <m/>
    <m/>
    <m/>
    <m/>
    <m/>
    <m/>
  </r>
  <r>
    <m/>
    <x v="13"/>
    <m/>
    <m/>
    <n v="12207"/>
    <x v="1"/>
    <m/>
    <x v="1"/>
    <x v="127"/>
    <x v="35"/>
    <m/>
    <m/>
    <m/>
    <m/>
    <m/>
    <m/>
    <m/>
    <m/>
    <m/>
    <m/>
    <n v="-33.72022178709512"/>
    <m/>
    <n v="20625200"/>
    <m/>
    <m/>
    <m/>
    <m/>
    <m/>
    <m/>
    <m/>
    <m/>
    <m/>
    <m/>
  </r>
  <r>
    <m/>
    <x v="13"/>
    <m/>
    <m/>
    <n v="12207"/>
    <x v="1"/>
    <m/>
    <x v="1"/>
    <x v="127"/>
    <x v="35"/>
    <m/>
    <m/>
    <m/>
    <m/>
    <m/>
    <m/>
    <m/>
    <m/>
    <m/>
    <m/>
    <n v="-82.293398408982142"/>
    <m/>
    <n v="20625200"/>
    <m/>
    <m/>
    <m/>
    <m/>
    <m/>
    <m/>
    <m/>
    <m/>
    <m/>
    <m/>
  </r>
  <r>
    <m/>
    <x v="13"/>
    <m/>
    <m/>
    <n v="12207"/>
    <x v="1"/>
    <m/>
    <x v="1"/>
    <x v="127"/>
    <x v="35"/>
    <m/>
    <m/>
    <m/>
    <m/>
    <m/>
    <m/>
    <m/>
    <m/>
    <m/>
    <m/>
    <n v="-724.18190599904278"/>
    <m/>
    <n v="20625200"/>
    <m/>
    <m/>
    <m/>
    <m/>
    <m/>
    <m/>
    <m/>
    <m/>
    <m/>
    <m/>
  </r>
  <r>
    <m/>
    <x v="13"/>
    <m/>
    <m/>
    <n v="12207"/>
    <x v="1"/>
    <m/>
    <x v="1"/>
    <x v="127"/>
    <x v="35"/>
    <m/>
    <m/>
    <m/>
    <m/>
    <m/>
    <m/>
    <m/>
    <m/>
    <m/>
    <m/>
    <n v="-379.35249510482004"/>
    <m/>
    <n v="20625200"/>
    <m/>
    <m/>
    <m/>
    <m/>
    <m/>
    <m/>
    <m/>
    <m/>
    <m/>
    <m/>
  </r>
  <r>
    <m/>
    <x v="13"/>
    <m/>
    <m/>
    <n v="12207"/>
    <x v="1"/>
    <m/>
    <x v="1"/>
    <x v="127"/>
    <x v="35"/>
    <m/>
    <m/>
    <m/>
    <m/>
    <m/>
    <m/>
    <m/>
    <m/>
    <m/>
    <m/>
    <n v="-168.60110893547559"/>
    <m/>
    <n v="20625200"/>
    <m/>
    <m/>
    <m/>
    <m/>
    <m/>
    <m/>
    <m/>
    <m/>
    <m/>
    <m/>
  </r>
  <r>
    <m/>
    <x v="13"/>
    <m/>
    <m/>
    <n v="12207"/>
    <x v="1"/>
    <m/>
    <x v="1"/>
    <x v="127"/>
    <x v="35"/>
    <m/>
    <m/>
    <m/>
    <m/>
    <m/>
    <m/>
    <m/>
    <m/>
    <m/>
    <m/>
    <n v="-236.04155250966585"/>
    <m/>
    <n v="20625200"/>
    <m/>
    <m/>
    <m/>
    <m/>
    <m/>
    <m/>
    <m/>
    <m/>
    <m/>
    <m/>
  </r>
  <r>
    <m/>
    <x v="13"/>
    <m/>
    <m/>
    <n v="12207"/>
    <x v="1"/>
    <m/>
    <x v="1"/>
    <x v="127"/>
    <x v="35"/>
    <m/>
    <m/>
    <m/>
    <m/>
    <m/>
    <m/>
    <m/>
    <m/>
    <m/>
    <m/>
    <n v="-6529.077943526293"/>
    <m/>
    <n v="20625200"/>
    <m/>
    <m/>
    <m/>
    <m/>
    <m/>
    <m/>
    <m/>
    <m/>
    <m/>
    <m/>
  </r>
  <r>
    <m/>
    <x v="13"/>
    <m/>
    <m/>
    <n v="12207"/>
    <x v="1"/>
    <m/>
    <x v="1"/>
    <x v="127"/>
    <x v="35"/>
    <m/>
    <m/>
    <m/>
    <m/>
    <m/>
    <m/>
    <m/>
    <m/>
    <m/>
    <m/>
    <n v="-1146.487540761234"/>
    <m/>
    <n v="20625200"/>
    <m/>
    <m/>
    <m/>
    <m/>
    <m/>
    <m/>
    <m/>
    <m/>
    <m/>
    <m/>
  </r>
  <r>
    <m/>
    <x v="13"/>
    <m/>
    <m/>
    <n v="12207"/>
    <x v="1"/>
    <m/>
    <x v="1"/>
    <x v="127"/>
    <x v="35"/>
    <m/>
    <m/>
    <m/>
    <m/>
    <m/>
    <m/>
    <m/>
    <m/>
    <m/>
    <m/>
    <n v="-606.96399216771215"/>
    <m/>
    <n v="20625200"/>
    <m/>
    <m/>
    <m/>
    <m/>
    <m/>
    <m/>
    <m/>
    <m/>
    <m/>
    <m/>
  </r>
  <r>
    <m/>
    <x v="13"/>
    <m/>
    <m/>
    <n v="12207"/>
    <x v="1"/>
    <m/>
    <x v="1"/>
    <x v="127"/>
    <x v="35"/>
    <m/>
    <m/>
    <m/>
    <m/>
    <m/>
    <m/>
    <m/>
    <m/>
    <m/>
    <m/>
    <n v="-16.86011089354756"/>
    <m/>
    <n v="20625200"/>
    <m/>
    <m/>
    <m/>
    <m/>
    <m/>
    <m/>
    <m/>
    <m/>
    <m/>
    <m/>
  </r>
  <r>
    <m/>
    <x v="13"/>
    <m/>
    <m/>
    <n v="12207"/>
    <x v="1"/>
    <m/>
    <x v="1"/>
    <x v="127"/>
    <x v="35"/>
    <m/>
    <m/>
    <m/>
    <m/>
    <m/>
    <m/>
    <m/>
    <m/>
    <m/>
    <m/>
    <n v="-21.075138616934449"/>
    <m/>
    <n v="20625200"/>
    <m/>
    <m/>
    <m/>
    <m/>
    <m/>
    <m/>
    <m/>
    <m/>
    <m/>
    <m/>
  </r>
  <r>
    <m/>
    <x v="13"/>
    <m/>
    <m/>
    <n v="12207"/>
    <x v="1"/>
    <m/>
    <x v="1"/>
    <x v="127"/>
    <x v="35"/>
    <m/>
    <m/>
    <m/>
    <m/>
    <m/>
    <m/>
    <m/>
    <m/>
    <m/>
    <m/>
    <n v="-193.89127527579694"/>
    <m/>
    <n v="20625200"/>
    <m/>
    <m/>
    <m/>
    <m/>
    <m/>
    <m/>
    <m/>
    <m/>
    <m/>
    <m/>
  </r>
  <r>
    <m/>
    <x v="13"/>
    <m/>
    <m/>
    <n v="12207"/>
    <x v="1"/>
    <m/>
    <x v="1"/>
    <x v="127"/>
    <x v="35"/>
    <m/>
    <m/>
    <m/>
    <m/>
    <m/>
    <m/>
    <m/>
    <m/>
    <m/>
    <m/>
    <n v="-311.91205153062987"/>
    <m/>
    <n v="20625200"/>
    <m/>
    <m/>
    <m/>
    <m/>
    <m/>
    <m/>
    <m/>
    <m/>
    <m/>
    <m/>
  </r>
  <r>
    <m/>
    <x v="13"/>
    <m/>
    <m/>
    <n v="12207"/>
    <x v="1"/>
    <m/>
    <x v="1"/>
    <x v="127"/>
    <x v="35"/>
    <m/>
    <m/>
    <m/>
    <m/>
    <m/>
    <m/>
    <m/>
    <m/>
    <m/>
    <m/>
    <n v="-118.02077625483292"/>
    <m/>
    <n v="20625200"/>
    <m/>
    <m/>
    <m/>
    <m/>
    <m/>
    <m/>
    <m/>
    <m/>
    <m/>
    <m/>
  </r>
  <r>
    <m/>
    <x v="13"/>
    <m/>
    <m/>
    <n v="12207"/>
    <x v="1"/>
    <m/>
    <x v="1"/>
    <x v="127"/>
    <x v="35"/>
    <m/>
    <m/>
    <m/>
    <m/>
    <m/>
    <m/>
    <m/>
    <m/>
    <m/>
    <m/>
    <n v="-581.67382582739083"/>
    <m/>
    <n v="20625200"/>
    <m/>
    <m/>
    <m/>
    <m/>
    <m/>
    <m/>
    <m/>
    <m/>
    <m/>
    <m/>
  </r>
  <r>
    <m/>
    <x v="13"/>
    <m/>
    <m/>
    <n v="12207"/>
    <x v="1"/>
    <m/>
    <x v="1"/>
    <x v="127"/>
    <x v="35"/>
    <m/>
    <m/>
    <m/>
    <m/>
    <m/>
    <m/>
    <m/>
    <m/>
    <m/>
    <m/>
    <n v="-1412.0342873346083"/>
    <m/>
    <n v="20625200"/>
    <m/>
    <m/>
    <m/>
    <m/>
    <m/>
    <m/>
    <m/>
    <m/>
    <m/>
    <m/>
  </r>
  <r>
    <m/>
    <x v="13"/>
    <m/>
    <m/>
    <n v="12207"/>
    <x v="1"/>
    <m/>
    <x v="1"/>
    <x v="127"/>
    <x v="35"/>
    <m/>
    <m/>
    <m/>
    <m/>
    <m/>
    <m/>
    <m/>
    <m/>
    <m/>
    <m/>
    <n v="-640.68421395480732"/>
    <m/>
    <n v="20625200"/>
    <m/>
    <m/>
    <m/>
    <m/>
    <m/>
    <m/>
    <m/>
    <m/>
    <m/>
    <m/>
  </r>
  <r>
    <m/>
    <x v="13"/>
    <m/>
    <m/>
    <n v="12207"/>
    <x v="1"/>
    <m/>
    <x v="1"/>
    <x v="127"/>
    <x v="35"/>
    <m/>
    <m/>
    <m/>
    <m/>
    <m/>
    <m/>
    <m/>
    <m/>
    <m/>
    <m/>
    <n v="-910.44598825156822"/>
    <m/>
    <n v="20625200"/>
    <m/>
    <m/>
    <m/>
    <m/>
    <m/>
    <m/>
    <m/>
    <m/>
    <m/>
    <m/>
  </r>
  <r>
    <m/>
    <x v="13"/>
    <m/>
    <m/>
    <n v="12207"/>
    <x v="1"/>
    <m/>
    <x v="1"/>
    <x v="127"/>
    <x v="35"/>
    <m/>
    <m/>
    <m/>
    <m/>
    <m/>
    <m/>
    <m/>
    <m/>
    <m/>
    <m/>
    <n v="-514.2333822532006"/>
    <m/>
    <n v="20625200"/>
    <m/>
    <m/>
    <m/>
    <m/>
    <m/>
    <m/>
    <m/>
    <m/>
    <m/>
    <m/>
  </r>
  <r>
    <m/>
    <x v="13"/>
    <m/>
    <m/>
    <n v="12207"/>
    <x v="1"/>
    <m/>
    <x v="1"/>
    <x v="127"/>
    <x v="35"/>
    <m/>
    <m/>
    <m/>
    <m/>
    <m/>
    <m/>
    <m/>
    <m/>
    <m/>
    <m/>
    <n v="-7464.8140981181823"/>
    <m/>
    <n v="20625200"/>
    <m/>
    <m/>
    <m/>
    <m/>
    <m/>
    <m/>
    <m/>
    <m/>
    <m/>
    <m/>
  </r>
  <r>
    <m/>
    <x v="13"/>
    <m/>
    <m/>
    <n v="12207"/>
    <x v="1"/>
    <m/>
    <x v="1"/>
    <x v="127"/>
    <x v="35"/>
    <m/>
    <m/>
    <m/>
    <m/>
    <m/>
    <m/>
    <m/>
    <m/>
    <m/>
    <m/>
    <n v="-16.832740583655436"/>
    <m/>
    <n v="20625200"/>
    <m/>
    <m/>
    <m/>
    <m/>
    <m/>
    <m/>
    <m/>
    <m/>
    <m/>
    <m/>
  </r>
  <r>
    <m/>
    <x v="13"/>
    <m/>
    <m/>
    <n v="12207"/>
    <x v="1"/>
    <m/>
    <x v="1"/>
    <x v="127"/>
    <x v="35"/>
    <m/>
    <m/>
    <m/>
    <m/>
    <m/>
    <m/>
    <m/>
    <m/>
    <m/>
    <m/>
    <n v="-408.85768916852834"/>
    <m/>
    <n v="20625200"/>
    <m/>
    <m/>
    <m/>
    <m/>
    <m/>
    <m/>
    <m/>
    <m/>
    <m/>
    <m/>
  </r>
  <r>
    <m/>
    <x v="13"/>
    <m/>
    <m/>
    <n v="12207"/>
    <x v="1"/>
    <m/>
    <x v="1"/>
    <x v="127"/>
    <x v="35"/>
    <m/>
    <m/>
    <m/>
    <m/>
    <m/>
    <m/>
    <m/>
    <m/>
    <m/>
    <m/>
    <n v="-122.23580397821981"/>
    <m/>
    <n v="20625200"/>
    <m/>
    <m/>
    <m/>
    <m/>
    <m/>
    <m/>
    <m/>
    <m/>
    <m/>
    <m/>
  </r>
  <r>
    <m/>
    <x v="13"/>
    <m/>
    <m/>
    <n v="12207"/>
    <x v="1"/>
    <m/>
    <x v="1"/>
    <x v="127"/>
    <x v="35"/>
    <m/>
    <m/>
    <m/>
    <m/>
    <m/>
    <m/>
    <m/>
    <m/>
    <m/>
    <m/>
    <n v="-400.42763372175455"/>
    <m/>
    <n v="20625200"/>
    <m/>
    <m/>
    <m/>
    <m/>
    <m/>
    <m/>
    <m/>
    <m/>
    <m/>
    <m/>
  </r>
  <r>
    <m/>
    <x v="13"/>
    <m/>
    <m/>
    <n v="12207"/>
    <x v="1"/>
    <m/>
    <x v="1"/>
    <x v="127"/>
    <x v="35"/>
    <m/>
    <m/>
    <m/>
    <m/>
    <m/>
    <m/>
    <m/>
    <m/>
    <m/>
    <m/>
    <n v="-1146.4875863784173"/>
    <m/>
    <n v="20625200"/>
    <m/>
    <m/>
    <m/>
    <m/>
    <m/>
    <m/>
    <m/>
    <m/>
    <m/>
    <m/>
  </r>
  <r>
    <m/>
    <x v="13"/>
    <m/>
    <m/>
    <n v="12207"/>
    <x v="1"/>
    <m/>
    <x v="1"/>
    <x v="127"/>
    <x v="35"/>
    <m/>
    <m/>
    <m/>
    <m/>
    <m/>
    <m/>
    <m/>
    <m/>
    <m/>
    <m/>
    <n v="-572.78759854908162"/>
    <m/>
    <n v="20625200"/>
    <m/>
    <m/>
    <m/>
    <m/>
    <m/>
    <m/>
    <m/>
    <m/>
    <m/>
    <m/>
  </r>
  <r>
    <m/>
    <x v="13"/>
    <m/>
    <m/>
    <n v="11975"/>
    <x v="0"/>
    <m/>
    <x v="0"/>
    <x v="127"/>
    <x v="35"/>
    <m/>
    <m/>
    <m/>
    <m/>
    <m/>
    <m/>
    <m/>
    <m/>
    <m/>
    <m/>
    <n v="-203.19718063911864"/>
    <m/>
    <n v="20625200"/>
    <m/>
    <m/>
    <m/>
    <m/>
    <m/>
    <m/>
    <m/>
    <m/>
    <m/>
    <m/>
  </r>
  <r>
    <m/>
    <x v="13"/>
    <m/>
    <m/>
    <n v="12381"/>
    <x v="9"/>
    <m/>
    <x v="9"/>
    <x v="127"/>
    <x v="35"/>
    <m/>
    <m/>
    <m/>
    <m/>
    <m/>
    <m/>
    <m/>
    <m/>
    <m/>
    <m/>
    <n v="-47.878335688092328"/>
    <m/>
    <n v="20625200"/>
    <m/>
    <m/>
    <m/>
    <m/>
    <m/>
    <m/>
    <m/>
    <m/>
    <m/>
    <m/>
  </r>
  <r>
    <m/>
    <x v="13"/>
    <m/>
    <m/>
    <n v="12381"/>
    <x v="9"/>
    <m/>
    <x v="9"/>
    <x v="127"/>
    <x v="35"/>
    <m/>
    <m/>
    <m/>
    <m/>
    <m/>
    <m/>
    <m/>
    <m/>
    <m/>
    <m/>
    <n v="-103.12256917435271"/>
    <m/>
    <n v="20625200"/>
    <m/>
    <m/>
    <m/>
    <m/>
    <m/>
    <m/>
    <m/>
    <m/>
    <m/>
    <m/>
  </r>
  <r>
    <m/>
    <x v="13"/>
    <m/>
    <m/>
    <n v="21077"/>
    <x v="13"/>
    <m/>
    <x v="11"/>
    <x v="127"/>
    <x v="35"/>
    <m/>
    <m/>
    <m/>
    <m/>
    <m/>
    <m/>
    <m/>
    <m/>
    <m/>
    <m/>
    <n v="-5441.0188433635485"/>
    <m/>
    <n v="20625200"/>
    <m/>
    <m/>
    <m/>
    <m/>
    <m/>
    <m/>
    <m/>
    <m/>
    <m/>
    <m/>
  </r>
  <r>
    <m/>
    <x v="13"/>
    <m/>
    <m/>
    <n v="23757"/>
    <x v="15"/>
    <m/>
    <x v="12"/>
    <x v="127"/>
    <x v="35"/>
    <m/>
    <m/>
    <m/>
    <m/>
    <m/>
    <m/>
    <m/>
    <m/>
    <m/>
    <m/>
    <n v="-3181.9408505706983"/>
    <m/>
    <n v="20625200"/>
    <m/>
    <m/>
    <m/>
    <m/>
    <m/>
    <m/>
    <m/>
    <m/>
    <m/>
    <m/>
  </r>
  <r>
    <m/>
    <x v="13"/>
    <m/>
    <m/>
    <n v="23757"/>
    <x v="15"/>
    <m/>
    <x v="12"/>
    <x v="127"/>
    <x v="35"/>
    <m/>
    <m/>
    <m/>
    <m/>
    <m/>
    <m/>
    <m/>
    <m/>
    <m/>
    <m/>
    <n v="-1605.4693907788696"/>
    <m/>
    <n v="20625200"/>
    <m/>
    <m/>
    <m/>
    <m/>
    <m/>
    <m/>
    <m/>
    <m/>
    <m/>
    <m/>
  </r>
  <r>
    <m/>
    <x v="13"/>
    <m/>
    <m/>
    <n v="12207"/>
    <x v="1"/>
    <m/>
    <x v="1"/>
    <x v="127"/>
    <x v="35"/>
    <m/>
    <m/>
    <m/>
    <m/>
    <m/>
    <m/>
    <m/>
    <m/>
    <m/>
    <m/>
    <n v="21.35274738683044"/>
    <m/>
    <n v="20625200"/>
    <m/>
    <m/>
    <m/>
    <m/>
    <m/>
    <m/>
    <m/>
    <m/>
    <m/>
    <m/>
  </r>
  <r>
    <m/>
    <x v="13"/>
    <m/>
    <m/>
    <n v="12207"/>
    <x v="1"/>
    <m/>
    <x v="1"/>
    <x v="127"/>
    <x v="35"/>
    <m/>
    <m/>
    <m/>
    <m/>
    <m/>
    <m/>
    <m/>
    <m/>
    <m/>
    <m/>
    <n v="828.48659860902103"/>
    <m/>
    <n v="20625200"/>
    <m/>
    <m/>
    <m/>
    <m/>
    <m/>
    <m/>
    <m/>
    <m/>
    <m/>
    <m/>
  </r>
  <r>
    <m/>
    <x v="13"/>
    <m/>
    <m/>
    <n v="12207"/>
    <x v="1"/>
    <m/>
    <x v="1"/>
    <x v="127"/>
    <x v="35"/>
    <m/>
    <m/>
    <m/>
    <m/>
    <m/>
    <m/>
    <m/>
    <m/>
    <m/>
    <m/>
    <n v="196.44527595884006"/>
    <m/>
    <n v="20625200"/>
    <m/>
    <m/>
    <m/>
    <m/>
    <m/>
    <m/>
    <m/>
    <m/>
    <m/>
    <m/>
  </r>
  <r>
    <m/>
    <x v="13"/>
    <m/>
    <m/>
    <n v="12207"/>
    <x v="1"/>
    <m/>
    <x v="1"/>
    <x v="127"/>
    <x v="35"/>
    <m/>
    <m/>
    <m/>
    <m/>
    <m/>
    <m/>
    <m/>
    <m/>
    <m/>
    <m/>
    <n v="316.02066132509049"/>
    <m/>
    <n v="20625200"/>
    <m/>
    <m/>
    <m/>
    <m/>
    <m/>
    <m/>
    <m/>
    <m/>
    <m/>
    <m/>
  </r>
  <r>
    <m/>
    <x v="13"/>
    <m/>
    <m/>
    <n v="12207"/>
    <x v="1"/>
    <m/>
    <x v="1"/>
    <x v="127"/>
    <x v="35"/>
    <m/>
    <m/>
    <m/>
    <m/>
    <m/>
    <m/>
    <m/>
    <m/>
    <m/>
    <m/>
    <n v="922.43868711107496"/>
    <m/>
    <n v="20625200"/>
    <m/>
    <m/>
    <m/>
    <m/>
    <m/>
    <m/>
    <m/>
    <m/>
    <m/>
    <m/>
  </r>
  <r>
    <m/>
    <x v="13"/>
    <m/>
    <m/>
    <n v="12207"/>
    <x v="1"/>
    <m/>
    <x v="1"/>
    <x v="127"/>
    <x v="35"/>
    <m/>
    <m/>
    <m/>
    <m/>
    <m/>
    <m/>
    <m/>
    <m/>
    <m/>
    <m/>
    <n v="119.57538536625046"/>
    <m/>
    <n v="20625200"/>
    <m/>
    <m/>
    <m/>
    <m/>
    <m/>
    <m/>
    <m/>
    <m/>
    <m/>
    <m/>
  </r>
  <r>
    <m/>
    <x v="13"/>
    <m/>
    <m/>
    <n v="12207"/>
    <x v="1"/>
    <m/>
    <x v="1"/>
    <x v="127"/>
    <x v="35"/>
    <m/>
    <m/>
    <m/>
    <m/>
    <m/>
    <m/>
    <m/>
    <m/>
    <m/>
    <m/>
    <n v="589.33582787652017"/>
    <m/>
    <n v="20625200"/>
    <m/>
    <m/>
    <m/>
    <m/>
    <m/>
    <m/>
    <m/>
    <m/>
    <m/>
    <m/>
  </r>
  <r>
    <m/>
    <x v="13"/>
    <m/>
    <m/>
    <n v="12207"/>
    <x v="1"/>
    <m/>
    <x v="1"/>
    <x v="127"/>
    <x v="35"/>
    <m/>
    <m/>
    <m/>
    <m/>
    <m/>
    <m/>
    <m/>
    <m/>
    <m/>
    <m/>
    <n v="1430.6340749176395"/>
    <m/>
    <n v="20625200"/>
    <m/>
    <m/>
    <m/>
    <m/>
    <m/>
    <m/>
    <m/>
    <m/>
    <m/>
    <m/>
  </r>
  <r>
    <m/>
    <x v="13"/>
    <m/>
    <m/>
    <n v="12207"/>
    <x v="1"/>
    <m/>
    <x v="1"/>
    <x v="127"/>
    <x v="35"/>
    <m/>
    <m/>
    <m/>
    <m/>
    <m/>
    <m/>
    <m/>
    <m/>
    <m/>
    <m/>
    <n v="649.12352055964539"/>
    <m/>
    <n v="20625200"/>
    <m/>
    <m/>
    <m/>
    <m/>
    <m/>
    <m/>
    <m/>
    <m/>
    <m/>
    <m/>
  </r>
  <r>
    <m/>
    <x v="13"/>
    <m/>
    <m/>
    <n v="12207"/>
    <x v="1"/>
    <m/>
    <x v="1"/>
    <x v="127"/>
    <x v="35"/>
    <m/>
    <m/>
    <m/>
    <m/>
    <m/>
    <m/>
    <m/>
    <m/>
    <m/>
    <m/>
    <n v="384.34945296294791"/>
    <m/>
    <n v="20625200"/>
    <m/>
    <m/>
    <m/>
    <m/>
    <m/>
    <m/>
    <m/>
    <m/>
    <m/>
    <m/>
  </r>
  <r>
    <m/>
    <x v="13"/>
    <m/>
    <m/>
    <n v="12207"/>
    <x v="1"/>
    <m/>
    <x v="1"/>
    <x v="127"/>
    <x v="35"/>
    <m/>
    <m/>
    <m/>
    <m/>
    <m/>
    <m/>
    <m/>
    <m/>
    <m/>
    <m/>
    <n v="414.24329930451051"/>
    <m/>
    <n v="20625200"/>
    <m/>
    <m/>
    <m/>
    <m/>
    <m/>
    <m/>
    <m/>
    <m/>
    <m/>
    <m/>
  </r>
  <r>
    <m/>
    <x v="13"/>
    <m/>
    <m/>
    <n v="12207"/>
    <x v="1"/>
    <m/>
    <x v="1"/>
    <x v="127"/>
    <x v="35"/>
    <m/>
    <m/>
    <m/>
    <m/>
    <m/>
    <m/>
    <m/>
    <m/>
    <m/>
    <m/>
    <n v="269.04461707406352"/>
    <m/>
    <n v="20625200"/>
    <m/>
    <m/>
    <m/>
    <m/>
    <m/>
    <m/>
    <m/>
    <m/>
    <m/>
    <m/>
  </r>
  <r>
    <m/>
    <x v="13"/>
    <m/>
    <m/>
    <n v="12207"/>
    <x v="1"/>
    <m/>
    <x v="1"/>
    <x v="127"/>
    <x v="35"/>
    <m/>
    <m/>
    <m/>
    <m/>
    <m/>
    <m/>
    <m/>
    <m/>
    <m/>
    <m/>
    <n v="51.246593728393059"/>
    <m/>
    <n v="20625200"/>
    <m/>
    <m/>
    <m/>
    <m/>
    <m/>
    <m/>
    <m/>
    <m/>
    <m/>
    <m/>
  </r>
  <r>
    <m/>
    <x v="13"/>
    <m/>
    <m/>
    <n v="12207"/>
    <x v="1"/>
    <m/>
    <x v="1"/>
    <x v="127"/>
    <x v="35"/>
    <m/>
    <m/>
    <m/>
    <m/>
    <m/>
    <m/>
    <m/>
    <m/>
    <m/>
    <m/>
    <n v="405.70220034977837"/>
    <m/>
    <n v="20625200"/>
    <m/>
    <m/>
    <m/>
    <m/>
    <m/>
    <m/>
    <m/>
    <m/>
    <m/>
    <m/>
  </r>
  <r>
    <m/>
    <x v="13"/>
    <m/>
    <m/>
    <n v="12207"/>
    <x v="1"/>
    <m/>
    <x v="1"/>
    <x v="127"/>
    <x v="35"/>
    <m/>
    <m/>
    <m/>
    <m/>
    <m/>
    <m/>
    <m/>
    <m/>
    <m/>
    <m/>
    <n v="6615.0811404400702"/>
    <m/>
    <n v="20625200"/>
    <m/>
    <m/>
    <m/>
    <m/>
    <m/>
    <m/>
    <m/>
    <m/>
    <m/>
    <m/>
  </r>
  <r>
    <m/>
    <x v="13"/>
    <m/>
    <m/>
    <n v="12207"/>
    <x v="1"/>
    <m/>
    <x v="1"/>
    <x v="127"/>
    <x v="35"/>
    <m/>
    <m/>
    <m/>
    <m/>
    <m/>
    <m/>
    <m/>
    <m/>
    <m/>
    <m/>
    <n v="123.84593484361655"/>
    <m/>
    <n v="20625200"/>
    <m/>
    <m/>
    <m/>
    <m/>
    <m/>
    <m/>
    <m/>
    <m/>
    <m/>
    <m/>
  </r>
  <r>
    <m/>
    <x v="13"/>
    <m/>
    <m/>
    <n v="12207"/>
    <x v="1"/>
    <m/>
    <x v="1"/>
    <x v="127"/>
    <x v="35"/>
    <m/>
    <m/>
    <m/>
    <m/>
    <m/>
    <m/>
    <m/>
    <m/>
    <m/>
    <m/>
    <n v="1161.5894578435759"/>
    <m/>
    <n v="20625200"/>
    <m/>
    <m/>
    <m/>
    <m/>
    <m/>
    <m/>
    <m/>
    <m/>
    <m/>
    <m/>
  </r>
  <r>
    <m/>
    <x v="13"/>
    <m/>
    <m/>
    <n v="12207"/>
    <x v="1"/>
    <m/>
    <x v="1"/>
    <x v="127"/>
    <x v="35"/>
    <m/>
    <m/>
    <m/>
    <m/>
    <m/>
    <m/>
    <m/>
    <m/>
    <m/>
    <m/>
    <n v="614.95912474071667"/>
    <m/>
    <n v="20625200"/>
    <m/>
    <m/>
    <m/>
    <m/>
    <m/>
    <m/>
    <m/>
    <m/>
    <m/>
    <m/>
  </r>
  <r>
    <m/>
    <x v="13"/>
    <m/>
    <m/>
    <n v="12207"/>
    <x v="1"/>
    <m/>
    <x v="1"/>
    <x v="127"/>
    <x v="35"/>
    <m/>
    <m/>
    <m/>
    <m/>
    <m/>
    <m/>
    <m/>
    <m/>
    <m/>
    <m/>
    <n v="1161.5894578435759"/>
    <m/>
    <n v="20625200"/>
    <m/>
    <m/>
    <m/>
    <m/>
    <m/>
    <m/>
    <m/>
    <m/>
    <m/>
    <m/>
  </r>
  <r>
    <m/>
    <x v="13"/>
    <m/>
    <m/>
    <n v="12207"/>
    <x v="1"/>
    <m/>
    <x v="1"/>
    <x v="127"/>
    <x v="35"/>
    <m/>
    <m/>
    <m/>
    <m/>
    <m/>
    <m/>
    <m/>
    <m/>
    <m/>
    <m/>
    <n v="512.46593728393054"/>
    <m/>
    <n v="20625200"/>
    <m/>
    <m/>
    <m/>
    <m/>
    <m/>
    <m/>
    <m/>
    <m/>
    <m/>
    <m/>
  </r>
  <r>
    <m/>
    <x v="13"/>
    <m/>
    <m/>
    <n v="12207"/>
    <x v="1"/>
    <m/>
    <x v="1"/>
    <x v="127"/>
    <x v="35"/>
    <m/>
    <m/>
    <m/>
    <m/>
    <m/>
    <m/>
    <m/>
    <m/>
    <m/>
    <m/>
    <n v="170.82197909464352"/>
    <m/>
    <n v="20625200"/>
    <m/>
    <m/>
    <m/>
    <m/>
    <m/>
    <m/>
    <m/>
    <m/>
    <m/>
    <m/>
  </r>
  <r>
    <m/>
    <x v="13"/>
    <m/>
    <m/>
    <n v="12207"/>
    <x v="1"/>
    <m/>
    <x v="1"/>
    <x v="127"/>
    <x v="35"/>
    <m/>
    <m/>
    <m/>
    <m/>
    <m/>
    <m/>
    <m/>
    <m/>
    <m/>
    <m/>
    <n v="5419.3272867775659"/>
    <m/>
    <n v="20625200"/>
    <m/>
    <m/>
    <m/>
    <m/>
    <m/>
    <m/>
    <m/>
    <m/>
    <m/>
    <m/>
  </r>
  <r>
    <m/>
    <x v="13"/>
    <m/>
    <m/>
    <n v="12207"/>
    <x v="1"/>
    <m/>
    <x v="1"/>
    <x v="127"/>
    <x v="35"/>
    <m/>
    <m/>
    <m/>
    <m/>
    <m/>
    <m/>
    <m/>
    <m/>
    <m/>
    <m/>
    <n v="17.082197909464352"/>
    <m/>
    <n v="20625200"/>
    <m/>
    <m/>
    <m/>
    <m/>
    <m/>
    <m/>
    <m/>
    <m/>
    <m/>
    <m/>
  </r>
  <r>
    <m/>
    <x v="13"/>
    <m/>
    <m/>
    <n v="12207"/>
    <x v="1"/>
    <m/>
    <x v="1"/>
    <x v="127"/>
    <x v="35"/>
    <m/>
    <m/>
    <m/>
    <m/>
    <m/>
    <m/>
    <m/>
    <m/>
    <m/>
    <m/>
    <n v="239.15077073250092"/>
    <m/>
    <n v="20625200"/>
    <m/>
    <m/>
    <m/>
    <m/>
    <m/>
    <m/>
    <m/>
    <m/>
    <m/>
    <m/>
  </r>
  <r>
    <m/>
    <x v="13"/>
    <m/>
    <m/>
    <n v="12207"/>
    <x v="1"/>
    <m/>
    <x v="1"/>
    <x v="127"/>
    <x v="35"/>
    <m/>
    <m/>
    <m/>
    <m/>
    <m/>
    <m/>
    <m/>
    <m/>
    <m/>
    <m/>
    <n v="7563.1431244153418"/>
    <m/>
    <n v="20625200"/>
    <m/>
    <m/>
    <m/>
    <m/>
    <m/>
    <m/>
    <m/>
    <m/>
    <m/>
    <m/>
  </r>
  <r>
    <m/>
    <x v="13"/>
    <m/>
    <m/>
    <n v="12207"/>
    <x v="1"/>
    <m/>
    <x v="1"/>
    <x v="127"/>
    <x v="35"/>
    <m/>
    <m/>
    <m/>
    <m/>
    <m/>
    <m/>
    <m/>
    <m/>
    <m/>
    <m/>
    <n v="521.00703623866275"/>
    <m/>
    <n v="20625200"/>
    <m/>
    <m/>
    <m/>
    <m/>
    <m/>
    <m/>
    <m/>
    <m/>
    <m/>
    <m/>
  </r>
  <r>
    <m/>
    <x v="13"/>
    <m/>
    <m/>
    <n v="12376"/>
    <x v="6"/>
    <m/>
    <x v="6"/>
    <x v="127"/>
    <x v="35"/>
    <m/>
    <m/>
    <m/>
    <m/>
    <m/>
    <m/>
    <m/>
    <m/>
    <m/>
    <m/>
    <n v="27.961931101801767"/>
    <m/>
    <n v="20625200"/>
    <m/>
    <m/>
    <m/>
    <m/>
    <m/>
    <m/>
    <m/>
    <m/>
    <m/>
    <m/>
  </r>
  <r>
    <m/>
    <x v="13"/>
    <m/>
    <m/>
    <n v="12376"/>
    <x v="6"/>
    <m/>
    <x v="6"/>
    <x v="127"/>
    <x v="35"/>
    <m/>
    <m/>
    <m/>
    <m/>
    <m/>
    <m/>
    <m/>
    <m/>
    <m/>
    <m/>
    <n v="50.33147598324318"/>
    <m/>
    <n v="20625200"/>
    <m/>
    <m/>
    <m/>
    <m/>
    <m/>
    <m/>
    <m/>
    <m/>
    <m/>
    <m/>
  </r>
  <r>
    <m/>
    <x v="13"/>
    <m/>
    <m/>
    <n v="23757"/>
    <x v="15"/>
    <m/>
    <x v="12"/>
    <x v="127"/>
    <x v="35"/>
    <m/>
    <m/>
    <m/>
    <m/>
    <m/>
    <m/>
    <m/>
    <m/>
    <m/>
    <m/>
    <n v="522.3700532801887"/>
    <m/>
    <n v="20625200"/>
    <m/>
    <m/>
    <m/>
    <m/>
    <m/>
    <m/>
    <m/>
    <m/>
    <m/>
    <m/>
  </r>
  <r>
    <m/>
    <x v="13"/>
    <m/>
    <m/>
    <n v="12207"/>
    <x v="1"/>
    <m/>
    <x v="1"/>
    <x v="127"/>
    <x v="35"/>
    <m/>
    <m/>
    <m/>
    <m/>
    <m/>
    <m/>
    <m/>
    <m/>
    <m/>
    <m/>
    <n v="1161.5894578435759"/>
    <m/>
    <n v="20625200"/>
    <m/>
    <m/>
    <m/>
    <m/>
    <m/>
    <m/>
    <m/>
    <m/>
    <m/>
    <m/>
  </r>
  <r>
    <m/>
    <x v="13"/>
    <m/>
    <m/>
    <n v="12207"/>
    <x v="1"/>
    <m/>
    <x v="1"/>
    <x v="127"/>
    <x v="35"/>
    <m/>
    <m/>
    <m/>
    <m/>
    <m/>
    <m/>
    <m/>
    <m/>
    <m/>
    <m/>
    <n v="17.082197909464352"/>
    <m/>
    <n v="20625200"/>
    <m/>
    <m/>
    <m/>
    <m/>
    <m/>
    <m/>
    <m/>
    <m/>
    <m/>
    <m/>
  </r>
  <r>
    <m/>
    <x v="13"/>
    <m/>
    <m/>
    <n v="12207"/>
    <x v="1"/>
    <m/>
    <x v="1"/>
    <x v="127"/>
    <x v="35"/>
    <m/>
    <m/>
    <m/>
    <m/>
    <m/>
    <m/>
    <m/>
    <m/>
    <m/>
    <m/>
    <n v="580.79472892178796"/>
    <m/>
    <n v="20625200"/>
    <m/>
    <m/>
    <m/>
    <m/>
    <m/>
    <m/>
    <m/>
    <m/>
    <m/>
    <m/>
  </r>
  <r>
    <m/>
    <x v="13"/>
    <m/>
    <m/>
    <n v="12207"/>
    <x v="1"/>
    <m/>
    <x v="1"/>
    <x v="127"/>
    <x v="35"/>
    <m/>
    <m/>
    <m/>
    <m/>
    <m/>
    <m/>
    <m/>
    <m/>
    <m/>
    <m/>
    <n v="76.869890592589584"/>
    <m/>
    <n v="20625200"/>
    <m/>
    <m/>
    <m/>
    <m/>
    <m/>
    <m/>
    <m/>
    <m/>
    <m/>
    <m/>
  </r>
  <r>
    <m/>
    <x v="13"/>
    <m/>
    <m/>
    <n v="12207"/>
    <x v="1"/>
    <m/>
    <x v="1"/>
    <x v="127"/>
    <x v="35"/>
    <m/>
    <m/>
    <m/>
    <m/>
    <m/>
    <m/>
    <m/>
    <m/>
    <m/>
    <m/>
    <n v="580.79472892178796"/>
    <m/>
    <n v="20625200"/>
    <m/>
    <m/>
    <m/>
    <m/>
    <m/>
    <m/>
    <m/>
    <m/>
    <m/>
    <m/>
  </r>
  <r>
    <m/>
    <x v="13"/>
    <m/>
    <m/>
    <n v="12207"/>
    <x v="1"/>
    <m/>
    <x v="1"/>
    <x v="127"/>
    <x v="35"/>
    <m/>
    <m/>
    <m/>
    <m/>
    <m/>
    <m/>
    <m/>
    <m/>
    <m/>
    <m/>
    <n v="51.246593728393059"/>
    <m/>
    <n v="20625200"/>
    <m/>
    <m/>
    <m/>
    <m/>
    <m/>
    <m/>
    <m/>
    <m/>
    <m/>
    <m/>
  </r>
  <r>
    <m/>
    <x v="13"/>
    <m/>
    <m/>
    <n v="12207"/>
    <x v="1"/>
    <m/>
    <x v="1"/>
    <x v="127"/>
    <x v="35"/>
    <m/>
    <m/>
    <m/>
    <m/>
    <m/>
    <m/>
    <m/>
    <m/>
    <m/>
    <m/>
    <n v="409.97274982714447"/>
    <m/>
    <n v="20625200"/>
    <m/>
    <m/>
    <m/>
    <m/>
    <m/>
    <m/>
    <m/>
    <m/>
    <m/>
    <m/>
  </r>
  <r>
    <m/>
    <x v="13"/>
    <m/>
    <m/>
    <n v="12207"/>
    <x v="1"/>
    <m/>
    <x v="1"/>
    <x v="127"/>
    <x v="35"/>
    <m/>
    <m/>
    <m/>
    <m/>
    <m/>
    <m/>
    <m/>
    <m/>
    <m/>
    <m/>
    <n v="34.164395818928703"/>
    <m/>
    <n v="20625200"/>
    <m/>
    <m/>
    <m/>
    <m/>
    <m/>
    <m/>
    <m/>
    <m/>
    <m/>
    <m/>
  </r>
  <r>
    <m/>
    <x v="13"/>
    <m/>
    <m/>
    <n v="12207"/>
    <x v="1"/>
    <m/>
    <x v="1"/>
    <x v="127"/>
    <x v="35"/>
    <m/>
    <m/>
    <m/>
    <m/>
    <m/>
    <m/>
    <m/>
    <m/>
    <m/>
    <m/>
    <n v="6504.0468540285519"/>
    <m/>
    <n v="20625200"/>
    <m/>
    <m/>
    <m/>
    <m/>
    <m/>
    <m/>
    <m/>
    <m/>
    <m/>
    <m/>
  </r>
  <r>
    <m/>
    <x v="13"/>
    <m/>
    <m/>
    <n v="12207"/>
    <x v="1"/>
    <m/>
    <x v="1"/>
    <x v="127"/>
    <x v="35"/>
    <m/>
    <m/>
    <m/>
    <m/>
    <m/>
    <m/>
    <m/>
    <m/>
    <m/>
    <m/>
    <n v="986.49692927156627"/>
    <m/>
    <n v="20625200"/>
    <m/>
    <m/>
    <m/>
    <m/>
    <m/>
    <m/>
    <m/>
    <m/>
    <m/>
    <m/>
  </r>
  <r>
    <m/>
    <x v="13"/>
    <m/>
    <m/>
    <n v="12207"/>
    <x v="1"/>
    <m/>
    <x v="1"/>
    <x v="127"/>
    <x v="35"/>
    <m/>
    <m/>
    <m/>
    <m/>
    <m/>
    <m/>
    <m/>
    <m/>
    <m/>
    <m/>
    <n v="990.76747874893238"/>
    <m/>
    <n v="20625200"/>
    <m/>
    <m/>
    <m/>
    <m/>
    <m/>
    <m/>
    <m/>
    <m/>
    <m/>
    <m/>
  </r>
  <r>
    <m/>
    <x v="13"/>
    <m/>
    <m/>
    <n v="12207"/>
    <x v="1"/>
    <m/>
    <x v="1"/>
    <x v="127"/>
    <x v="35"/>
    <m/>
    <m/>
    <m/>
    <m/>
    <m/>
    <m/>
    <m/>
    <m/>
    <m/>
    <m/>
    <n v="478.30154146500183"/>
    <m/>
    <n v="20625200"/>
    <m/>
    <m/>
    <m/>
    <m/>
    <m/>
    <m/>
    <m/>
    <m/>
    <m/>
    <m/>
  </r>
  <r>
    <m/>
    <x v="13"/>
    <m/>
    <m/>
    <n v="12376"/>
    <x v="6"/>
    <m/>
    <x v="6"/>
    <x v="127"/>
    <x v="35"/>
    <m/>
    <m/>
    <m/>
    <m/>
    <m/>
    <m/>
    <m/>
    <m/>
    <m/>
    <m/>
    <n v="27.961931101801767"/>
    <m/>
    <n v="20625200"/>
    <m/>
    <m/>
    <m/>
    <m/>
    <m/>
    <m/>
    <m/>
    <m/>
    <m/>
    <m/>
  </r>
  <r>
    <m/>
    <x v="13"/>
    <m/>
    <m/>
    <n v="12376"/>
    <x v="6"/>
    <m/>
    <x v="6"/>
    <x v="127"/>
    <x v="35"/>
    <m/>
    <m/>
    <m/>
    <m/>
    <m/>
    <m/>
    <m/>
    <m/>
    <m/>
    <m/>
    <n v="39.146703542522474"/>
    <m/>
    <n v="20625200"/>
    <m/>
    <m/>
    <m/>
    <m/>
    <m/>
    <m/>
    <m/>
    <m/>
    <m/>
    <m/>
  </r>
  <r>
    <m/>
    <x v="13"/>
    <m/>
    <m/>
    <n v="12376"/>
    <x v="6"/>
    <m/>
    <x v="6"/>
    <x v="127"/>
    <x v="35"/>
    <m/>
    <m/>
    <m/>
    <m/>
    <m/>
    <m/>
    <m/>
    <m/>
    <m/>
    <m/>
    <n v="67.108634644324241"/>
    <m/>
    <n v="20625200"/>
    <m/>
    <m/>
    <m/>
    <m/>
    <m/>
    <m/>
    <m/>
    <m/>
    <m/>
    <m/>
  </r>
  <r>
    <m/>
    <x v="13"/>
    <m/>
    <m/>
    <n v="12376"/>
    <x v="6"/>
    <m/>
    <x v="6"/>
    <x v="127"/>
    <x v="35"/>
    <m/>
    <m/>
    <m/>
    <m/>
    <m/>
    <m/>
    <m/>
    <m/>
    <m/>
    <m/>
    <n v="120.23630373774759"/>
    <m/>
    <n v="20625200"/>
    <m/>
    <m/>
    <m/>
    <m/>
    <m/>
    <m/>
    <m/>
    <m/>
    <m/>
    <m/>
  </r>
  <r>
    <m/>
    <x v="13"/>
    <m/>
    <m/>
    <n v="23757"/>
    <x v="15"/>
    <m/>
    <x v="12"/>
    <x v="127"/>
    <x v="35"/>
    <m/>
    <m/>
    <m/>
    <m/>
    <m/>
    <m/>
    <m/>
    <m/>
    <m/>
    <m/>
    <n v="423.73408711920939"/>
    <m/>
    <n v="20625200"/>
    <m/>
    <m/>
    <m/>
    <m/>
    <m/>
    <m/>
    <m/>
    <m/>
    <m/>
    <m/>
  </r>
  <r>
    <m/>
    <x v="13"/>
    <m/>
    <m/>
    <n v="23757"/>
    <x v="15"/>
    <m/>
    <x v="12"/>
    <x v="127"/>
    <x v="35"/>
    <m/>
    <m/>
    <m/>
    <m/>
    <m/>
    <m/>
    <m/>
    <m/>
    <m/>
    <m/>
    <n v="352.17391304347825"/>
    <m/>
    <n v="20625200"/>
    <m/>
    <m/>
    <m/>
    <m/>
    <m/>
    <m/>
    <m/>
    <m/>
    <m/>
    <m/>
  </r>
  <r>
    <m/>
    <x v="13"/>
    <m/>
    <m/>
    <n v="12381"/>
    <x v="9"/>
    <m/>
    <x v="9"/>
    <x v="127"/>
    <x v="35"/>
    <m/>
    <m/>
    <m/>
    <m/>
    <m/>
    <m/>
    <m/>
    <m/>
    <m/>
    <m/>
    <n v="85.410989547321762"/>
    <m/>
    <n v="20625200"/>
    <m/>
    <m/>
    <m/>
    <m/>
    <m/>
    <m/>
    <m/>
    <m/>
    <m/>
    <m/>
  </r>
  <r>
    <m/>
    <x v="13"/>
    <m/>
    <m/>
    <n v="12207"/>
    <x v="1"/>
    <m/>
    <x v="1"/>
    <x v="127"/>
    <x v="35"/>
    <m/>
    <m/>
    <m/>
    <m/>
    <m/>
    <m/>
    <m/>
    <m/>
    <m/>
    <m/>
    <n v="1375.1169317118804"/>
    <m/>
    <n v="20625200"/>
    <m/>
    <m/>
    <m/>
    <m/>
    <m/>
    <m/>
    <m/>
    <m/>
    <m/>
    <m/>
  </r>
  <r>
    <m/>
    <x v="13"/>
    <m/>
    <m/>
    <n v="12207"/>
    <x v="1"/>
    <m/>
    <x v="1"/>
    <x v="127"/>
    <x v="35"/>
    <m/>
    <m/>
    <m/>
    <m/>
    <m/>
    <m/>
    <m/>
    <m/>
    <m/>
    <m/>
    <n v="503.92483832919839"/>
    <m/>
    <n v="20625200"/>
    <m/>
    <m/>
    <m/>
    <m/>
    <m/>
    <m/>
    <m/>
    <m/>
    <m/>
    <m/>
  </r>
  <r>
    <m/>
    <x v="13"/>
    <m/>
    <m/>
    <n v="12207"/>
    <x v="1"/>
    <m/>
    <x v="1"/>
    <x v="127"/>
    <x v="35"/>
    <m/>
    <m/>
    <m/>
    <m/>
    <m/>
    <m/>
    <m/>
    <m/>
    <m/>
    <m/>
    <n v="307.47956237035834"/>
    <m/>
    <n v="20625200"/>
    <m/>
    <m/>
    <m/>
    <m/>
    <m/>
    <m/>
    <m/>
    <m/>
    <m/>
    <m/>
  </r>
  <r>
    <m/>
    <x v="13"/>
    <m/>
    <m/>
    <n v="12207"/>
    <x v="1"/>
    <m/>
    <x v="1"/>
    <x v="127"/>
    <x v="35"/>
    <m/>
    <m/>
    <m/>
    <m/>
    <m/>
    <m/>
    <m/>
    <m/>
    <m/>
    <m/>
    <n v="5432.1389352096639"/>
    <m/>
    <n v="20625200"/>
    <m/>
    <m/>
    <m/>
    <m/>
    <m/>
    <m/>
    <m/>
    <m/>
    <m/>
    <m/>
  </r>
  <r>
    <m/>
    <x v="13"/>
    <m/>
    <m/>
    <n v="12207"/>
    <x v="1"/>
    <m/>
    <x v="1"/>
    <x v="127"/>
    <x v="35"/>
    <m/>
    <m/>
    <m/>
    <m/>
    <m/>
    <m/>
    <m/>
    <m/>
    <m/>
    <m/>
    <n v="508.19538780656444"/>
    <m/>
    <n v="20625200"/>
    <m/>
    <m/>
    <m/>
    <m/>
    <m/>
    <m/>
    <m/>
    <m/>
    <m/>
    <m/>
  </r>
  <r>
    <m/>
    <x v="13"/>
    <m/>
    <m/>
    <n v="12207"/>
    <x v="1"/>
    <m/>
    <x v="1"/>
    <x v="127"/>
    <x v="35"/>
    <m/>
    <m/>
    <m/>
    <m/>
    <m/>
    <m/>
    <m/>
    <m/>
    <m/>
    <m/>
    <n v="444.13714564607312"/>
    <m/>
    <n v="20625200"/>
    <m/>
    <m/>
    <m/>
    <m/>
    <m/>
    <m/>
    <m/>
    <m/>
    <m/>
    <m/>
  </r>
  <r>
    <m/>
    <x v="13"/>
    <m/>
    <m/>
    <n v="12207"/>
    <x v="1"/>
    <m/>
    <x v="1"/>
    <x v="127"/>
    <x v="35"/>
    <m/>
    <m/>
    <m/>
    <m/>
    <m/>
    <m/>
    <m/>
    <m/>
    <m/>
    <m/>
    <n v="614.95912474071667"/>
    <m/>
    <n v="20625200"/>
    <m/>
    <m/>
    <m/>
    <m/>
    <m/>
    <m/>
    <m/>
    <m/>
    <m/>
    <m/>
  </r>
  <r>
    <m/>
    <x v="13"/>
    <m/>
    <m/>
    <n v="12207"/>
    <x v="1"/>
    <m/>
    <x v="1"/>
    <x v="127"/>
    <x v="35"/>
    <m/>
    <m/>
    <m/>
    <m/>
    <m/>
    <m/>
    <m/>
    <m/>
    <m/>
    <m/>
    <n v="170.82197909464352"/>
    <m/>
    <n v="20625200"/>
    <m/>
    <m/>
    <m/>
    <m/>
    <m/>
    <m/>
    <m/>
    <m/>
    <m/>
    <m/>
  </r>
  <r>
    <m/>
    <x v="13"/>
    <m/>
    <m/>
    <n v="12207"/>
    <x v="1"/>
    <m/>
    <x v="1"/>
    <x v="127"/>
    <x v="35"/>
    <m/>
    <m/>
    <m/>
    <m/>
    <m/>
    <m/>
    <m/>
    <m/>
    <m/>
    <m/>
    <n v="153.73978118517917"/>
    <m/>
    <n v="20625200"/>
    <m/>
    <m/>
    <m/>
    <m/>
    <m/>
    <m/>
    <m/>
    <m/>
    <m/>
    <m/>
  </r>
  <r>
    <m/>
    <x v="13"/>
    <m/>
    <m/>
    <n v="12207"/>
    <x v="1"/>
    <m/>
    <x v="1"/>
    <x v="127"/>
    <x v="35"/>
    <m/>
    <m/>
    <m/>
    <m/>
    <m/>
    <m/>
    <m/>
    <m/>
    <m/>
    <m/>
    <n v="576.52417944442186"/>
    <m/>
    <n v="20625200"/>
    <m/>
    <m/>
    <m/>
    <m/>
    <m/>
    <m/>
    <m/>
    <m/>
    <m/>
    <m/>
  </r>
  <r>
    <m/>
    <x v="13"/>
    <m/>
    <m/>
    <n v="12207"/>
    <x v="1"/>
    <m/>
    <x v="1"/>
    <x v="127"/>
    <x v="35"/>
    <m/>
    <m/>
    <m/>
    <m/>
    <m/>
    <m/>
    <m/>
    <m/>
    <m/>
    <m/>
    <n v="4714.6866230121614"/>
    <m/>
    <n v="20625200"/>
    <m/>
    <m/>
    <m/>
    <m/>
    <m/>
    <m/>
    <m/>
    <m/>
    <m/>
    <m/>
  </r>
  <r>
    <m/>
    <x v="13"/>
    <m/>
    <m/>
    <n v="12207"/>
    <x v="1"/>
    <m/>
    <x v="1"/>
    <x v="127"/>
    <x v="35"/>
    <m/>
    <m/>
    <m/>
    <m/>
    <m/>
    <m/>
    <m/>
    <m/>
    <m/>
    <m/>
    <n v="687.5584658559402"/>
    <m/>
    <n v="20625200"/>
    <m/>
    <m/>
    <m/>
    <m/>
    <m/>
    <m/>
    <m/>
    <m/>
    <m/>
    <m/>
  </r>
  <r>
    <m/>
    <x v="13"/>
    <m/>
    <m/>
    <n v="12207"/>
    <x v="1"/>
    <m/>
    <x v="1"/>
    <x v="127"/>
    <x v="35"/>
    <m/>
    <m/>
    <m/>
    <m/>
    <m/>
    <m/>
    <m/>
    <m/>
    <m/>
    <m/>
    <n v="1960.1822101110345"/>
    <m/>
    <n v="20625200"/>
    <m/>
    <m/>
    <m/>
    <m/>
    <m/>
    <m/>
    <m/>
    <m/>
    <m/>
    <m/>
  </r>
  <r>
    <m/>
    <x v="13"/>
    <m/>
    <m/>
    <n v="12207"/>
    <x v="1"/>
    <m/>
    <x v="1"/>
    <x v="127"/>
    <x v="35"/>
    <m/>
    <m/>
    <m/>
    <m/>
    <m/>
    <m/>
    <m/>
    <m/>
    <m/>
    <m/>
    <n v="1537.3978118517916"/>
    <m/>
    <n v="20625200"/>
    <m/>
    <m/>
    <m/>
    <m/>
    <m/>
    <m/>
    <m/>
    <m/>
    <m/>
    <m/>
  </r>
  <r>
    <m/>
    <x v="13"/>
    <m/>
    <m/>
    <n v="12207"/>
    <x v="1"/>
    <m/>
    <x v="1"/>
    <x v="127"/>
    <x v="35"/>
    <m/>
    <m/>
    <m/>
    <m/>
    <m/>
    <m/>
    <m/>
    <m/>
    <m/>
    <m/>
    <n v="51.246593728393059"/>
    <m/>
    <n v="20625200"/>
    <m/>
    <m/>
    <m/>
    <m/>
    <m/>
    <m/>
    <m/>
    <m/>
    <m/>
    <m/>
  </r>
  <r>
    <m/>
    <x v="13"/>
    <m/>
    <m/>
    <n v="12207"/>
    <x v="1"/>
    <m/>
    <x v="1"/>
    <x v="127"/>
    <x v="35"/>
    <m/>
    <m/>
    <m/>
    <m/>
    <m/>
    <m/>
    <m/>
    <m/>
    <m/>
    <m/>
    <n v="1844.8773742221499"/>
    <m/>
    <n v="20625200"/>
    <m/>
    <m/>
    <m/>
    <m/>
    <m/>
    <m/>
    <m/>
    <m/>
    <m/>
    <m/>
  </r>
  <r>
    <m/>
    <x v="13"/>
    <m/>
    <m/>
    <n v="12207"/>
    <x v="1"/>
    <m/>
    <x v="1"/>
    <x v="127"/>
    <x v="35"/>
    <m/>
    <m/>
    <m/>
    <m/>
    <m/>
    <m/>
    <m/>
    <m/>
    <m/>
    <m/>
    <n v="751.61670801643152"/>
    <m/>
    <n v="20625200"/>
    <m/>
    <m/>
    <m/>
    <m/>
    <m/>
    <m/>
    <m/>
    <m/>
    <m/>
    <m/>
  </r>
  <r>
    <m/>
    <x v="13"/>
    <m/>
    <m/>
    <n v="12207"/>
    <x v="1"/>
    <m/>
    <x v="1"/>
    <x v="127"/>
    <x v="35"/>
    <m/>
    <m/>
    <m/>
    <m/>
    <m/>
    <m/>
    <m/>
    <m/>
    <m/>
    <m/>
    <n v="307.47956237035834"/>
    <m/>
    <n v="20625200"/>
    <m/>
    <m/>
    <m/>
    <m/>
    <m/>
    <m/>
    <m/>
    <m/>
    <m/>
    <m/>
  </r>
  <r>
    <m/>
    <x v="13"/>
    <m/>
    <m/>
    <n v="12207"/>
    <x v="1"/>
    <m/>
    <x v="1"/>
    <x v="127"/>
    <x v="35"/>
    <m/>
    <m/>
    <m/>
    <m/>
    <m/>
    <m/>
    <m/>
    <m/>
    <m/>
    <m/>
    <n v="153.73978118517917"/>
    <m/>
    <n v="20625200"/>
    <m/>
    <m/>
    <m/>
    <m/>
    <m/>
    <m/>
    <m/>
    <m/>
    <m/>
    <m/>
  </r>
  <r>
    <m/>
    <x v="13"/>
    <m/>
    <m/>
    <n v="12207"/>
    <x v="1"/>
    <m/>
    <x v="1"/>
    <x v="127"/>
    <x v="35"/>
    <m/>
    <m/>
    <m/>
    <m/>
    <m/>
    <m/>
    <m/>
    <m/>
    <m/>
    <m/>
    <n v="576.52417944442186"/>
    <m/>
    <n v="20625200"/>
    <m/>
    <m/>
    <m/>
    <m/>
    <m/>
    <m/>
    <m/>
    <m/>
    <m/>
    <m/>
  </r>
  <r>
    <m/>
    <x v="13"/>
    <m/>
    <m/>
    <n v="12207"/>
    <x v="1"/>
    <m/>
    <x v="1"/>
    <x v="127"/>
    <x v="35"/>
    <m/>
    <m/>
    <m/>
    <m/>
    <m/>
    <m/>
    <m/>
    <m/>
    <m/>
    <m/>
    <n v="1358.034733802416"/>
    <m/>
    <n v="20625200"/>
    <m/>
    <m/>
    <m/>
    <m/>
    <m/>
    <m/>
    <m/>
    <m/>
    <m/>
    <m/>
  </r>
  <r>
    <m/>
    <x v="13"/>
    <m/>
    <m/>
    <n v="12207"/>
    <x v="1"/>
    <m/>
    <x v="1"/>
    <x v="127"/>
    <x v="35"/>
    <m/>
    <m/>
    <m/>
    <m/>
    <m/>
    <m/>
    <m/>
    <m/>
    <m/>
    <m/>
    <n v="1306.788140074023"/>
    <m/>
    <n v="20625200"/>
    <m/>
    <m/>
    <m/>
    <m/>
    <m/>
    <m/>
    <m/>
    <m/>
    <m/>
    <m/>
  </r>
  <r>
    <m/>
    <x v="13"/>
    <m/>
    <m/>
    <n v="12207"/>
    <x v="1"/>
    <m/>
    <x v="1"/>
    <x v="127"/>
    <x v="35"/>
    <m/>
    <m/>
    <m/>
    <m/>
    <m/>
    <m/>
    <m/>
    <m/>
    <m/>
    <m/>
    <n v="1195.7538536625045"/>
    <m/>
    <n v="20625200"/>
    <m/>
    <m/>
    <m/>
    <m/>
    <m/>
    <m/>
    <m/>
    <m/>
    <m/>
    <m/>
  </r>
  <r>
    <m/>
    <x v="13"/>
    <m/>
    <m/>
    <n v="12207"/>
    <x v="1"/>
    <m/>
    <x v="1"/>
    <x v="127"/>
    <x v="35"/>
    <m/>
    <m/>
    <m/>
    <m/>
    <m/>
    <m/>
    <m/>
    <m/>
    <m/>
    <m/>
    <n v="1229.9182494814333"/>
    <m/>
    <n v="20625200"/>
    <m/>
    <m/>
    <m/>
    <m/>
    <m/>
    <m/>
    <m/>
    <m/>
    <m/>
    <m/>
  </r>
  <r>
    <m/>
    <x v="13"/>
    <m/>
    <m/>
    <n v="12207"/>
    <x v="1"/>
    <m/>
    <x v="1"/>
    <x v="127"/>
    <x v="35"/>
    <m/>
    <m/>
    <m/>
    <m/>
    <m/>
    <m/>
    <m/>
    <m/>
    <m/>
    <m/>
    <n v="256.23296864196527"/>
    <m/>
    <n v="20625200"/>
    <m/>
    <m/>
    <m/>
    <m/>
    <m/>
    <m/>
    <m/>
    <m/>
    <m/>
    <m/>
  </r>
  <r>
    <m/>
    <x v="13"/>
    <m/>
    <m/>
    <n v="12207"/>
    <x v="1"/>
    <m/>
    <x v="1"/>
    <x v="127"/>
    <x v="35"/>
    <m/>
    <m/>
    <m/>
    <m/>
    <m/>
    <m/>
    <m/>
    <m/>
    <m/>
    <m/>
    <n v="17.082197909464352"/>
    <m/>
    <n v="20625200"/>
    <m/>
    <m/>
    <m/>
    <m/>
    <m/>
    <m/>
    <m/>
    <m/>
    <m/>
    <m/>
  </r>
  <r>
    <m/>
    <x v="13"/>
    <m/>
    <m/>
    <n v="12207"/>
    <x v="1"/>
    <m/>
    <x v="1"/>
    <x v="127"/>
    <x v="35"/>
    <m/>
    <m/>
    <m/>
    <m/>
    <m/>
    <m/>
    <m/>
    <m/>
    <m/>
    <m/>
    <n v="42.705494773660881"/>
    <m/>
    <n v="20625200"/>
    <m/>
    <m/>
    <m/>
    <m/>
    <m/>
    <m/>
    <m/>
    <m/>
    <m/>
    <m/>
  </r>
  <r>
    <m/>
    <x v="13"/>
    <m/>
    <m/>
    <n v="12207"/>
    <x v="1"/>
    <m/>
    <x v="1"/>
    <x v="127"/>
    <x v="35"/>
    <m/>
    <m/>
    <m/>
    <m/>
    <m/>
    <m/>
    <m/>
    <m/>
    <m/>
    <m/>
    <n v="1191.4833041851386"/>
    <m/>
    <n v="20625200"/>
    <m/>
    <m/>
    <m/>
    <m/>
    <m/>
    <m/>
    <m/>
    <m/>
    <m/>
    <m/>
  </r>
  <r>
    <m/>
    <x v="13"/>
    <m/>
    <m/>
    <n v="12207"/>
    <x v="1"/>
    <m/>
    <x v="1"/>
    <x v="127"/>
    <x v="35"/>
    <m/>
    <m/>
    <m/>
    <m/>
    <m/>
    <m/>
    <m/>
    <m/>
    <m/>
    <m/>
    <n v="1153.0483588888437"/>
    <m/>
    <n v="20625200"/>
    <m/>
    <m/>
    <m/>
    <m/>
    <m/>
    <m/>
    <m/>
    <m/>
    <m/>
    <m/>
  </r>
  <r>
    <m/>
    <x v="13"/>
    <m/>
    <m/>
    <n v="12207"/>
    <x v="1"/>
    <m/>
    <x v="1"/>
    <x v="127"/>
    <x v="35"/>
    <m/>
    <m/>
    <m/>
    <m/>
    <m/>
    <m/>
    <m/>
    <m/>
    <m/>
    <m/>
    <n v="422.78439825924272"/>
    <m/>
    <n v="20625200"/>
    <m/>
    <m/>
    <m/>
    <m/>
    <m/>
    <m/>
    <m/>
    <m/>
    <m/>
    <m/>
  </r>
  <r>
    <m/>
    <x v="13"/>
    <m/>
    <m/>
    <n v="12207"/>
    <x v="1"/>
    <m/>
    <x v="1"/>
    <x v="127"/>
    <x v="35"/>
    <m/>
    <m/>
    <m/>
    <m/>
    <m/>
    <m/>
    <m/>
    <m/>
    <m/>
    <m/>
    <n v="1375.1169317118804"/>
    <m/>
    <n v="20625200"/>
    <m/>
    <m/>
    <m/>
    <m/>
    <m/>
    <m/>
    <m/>
    <m/>
    <m/>
    <m/>
  </r>
  <r>
    <m/>
    <x v="13"/>
    <m/>
    <m/>
    <n v="12207"/>
    <x v="1"/>
    <m/>
    <x v="1"/>
    <x v="127"/>
    <x v="35"/>
    <m/>
    <m/>
    <m/>
    <m/>
    <m/>
    <m/>
    <m/>
    <m/>
    <m/>
    <m/>
    <n v="614.95912474071667"/>
    <m/>
    <n v="20625200"/>
    <m/>
    <m/>
    <m/>
    <m/>
    <m/>
    <m/>
    <m/>
    <m/>
    <m/>
    <m/>
  </r>
  <r>
    <m/>
    <x v="13"/>
    <m/>
    <m/>
    <n v="12207"/>
    <x v="1"/>
    <m/>
    <x v="1"/>
    <x v="127"/>
    <x v="35"/>
    <m/>
    <m/>
    <m/>
    <m/>
    <m/>
    <m/>
    <m/>
    <m/>
    <m/>
    <m/>
    <n v="687.5584658559402"/>
    <m/>
    <n v="20625200"/>
    <m/>
    <m/>
    <m/>
    <m/>
    <m/>
    <m/>
    <m/>
    <m/>
    <m/>
    <m/>
  </r>
  <r>
    <m/>
    <x v="13"/>
    <m/>
    <m/>
    <n v="12207"/>
    <x v="1"/>
    <m/>
    <x v="1"/>
    <x v="127"/>
    <x v="35"/>
    <m/>
    <m/>
    <m/>
    <m/>
    <m/>
    <m/>
    <m/>
    <m/>
    <m/>
    <m/>
    <n v="1298.2470411192908"/>
    <m/>
    <n v="20625200"/>
    <m/>
    <m/>
    <m/>
    <m/>
    <m/>
    <m/>
    <m/>
    <m/>
    <m/>
    <m/>
  </r>
  <r>
    <m/>
    <x v="13"/>
    <m/>
    <m/>
    <n v="12207"/>
    <x v="1"/>
    <m/>
    <x v="1"/>
    <x v="127"/>
    <x v="35"/>
    <m/>
    <m/>
    <m/>
    <m/>
    <m/>
    <m/>
    <m/>
    <m/>
    <m/>
    <m/>
    <n v="85.410989547321762"/>
    <m/>
    <n v="20625200"/>
    <m/>
    <m/>
    <m/>
    <m/>
    <m/>
    <m/>
    <m/>
    <m/>
    <m/>
    <m/>
  </r>
  <r>
    <m/>
    <x v="13"/>
    <m/>
    <m/>
    <n v="12207"/>
    <x v="1"/>
    <m/>
    <x v="1"/>
    <x v="127"/>
    <x v="35"/>
    <m/>
    <m/>
    <m/>
    <m/>
    <m/>
    <m/>
    <m/>
    <m/>
    <m/>
    <m/>
    <n v="589.33582787652017"/>
    <m/>
    <n v="20625200"/>
    <m/>
    <m/>
    <m/>
    <m/>
    <m/>
    <m/>
    <m/>
    <m/>
    <m/>
    <m/>
  </r>
  <r>
    <m/>
    <x v="13"/>
    <m/>
    <m/>
    <n v="22567"/>
    <x v="5"/>
    <m/>
    <x v="5"/>
    <x v="127"/>
    <x v="35"/>
    <m/>
    <m/>
    <m/>
    <m/>
    <m/>
    <m/>
    <m/>
    <m/>
    <m/>
    <m/>
    <n v="18445.170211900597"/>
    <m/>
    <n v="20625200"/>
    <m/>
    <m/>
    <m/>
    <m/>
    <m/>
    <m/>
    <m/>
    <m/>
    <m/>
    <m/>
  </r>
  <r>
    <m/>
    <x v="13"/>
    <m/>
    <m/>
    <m/>
    <x v="27"/>
    <m/>
    <x v="17"/>
    <x v="127"/>
    <x v="35"/>
    <m/>
    <m/>
    <m/>
    <m/>
    <m/>
    <m/>
    <m/>
    <m/>
    <m/>
    <m/>
    <n v="1779.3956155692033"/>
    <m/>
    <n v="20625200"/>
    <m/>
    <m/>
    <m/>
    <m/>
    <m/>
    <m/>
    <m/>
    <m/>
    <m/>
    <m/>
  </r>
  <r>
    <m/>
    <x v="13"/>
    <m/>
    <m/>
    <n v="12376"/>
    <x v="6"/>
    <m/>
    <x v="6"/>
    <x v="127"/>
    <x v="35"/>
    <m/>
    <m/>
    <m/>
    <m/>
    <m/>
    <m/>
    <m/>
    <m/>
    <m/>
    <m/>
    <n v="596.81945743685696"/>
    <m/>
    <n v="20625200"/>
    <m/>
    <m/>
    <m/>
    <m/>
    <m/>
    <m/>
    <m/>
    <m/>
    <m/>
    <m/>
  </r>
  <r>
    <m/>
    <x v="13"/>
    <m/>
    <m/>
    <n v="12376"/>
    <x v="6"/>
    <m/>
    <x v="6"/>
    <x v="127"/>
    <x v="35"/>
    <m/>
    <m/>
    <m/>
    <m/>
    <m/>
    <m/>
    <m/>
    <m/>
    <m/>
    <m/>
    <n v="38.923008093708063"/>
    <m/>
    <n v="20625200"/>
    <m/>
    <m/>
    <m/>
    <m/>
    <m/>
    <m/>
    <m/>
    <m/>
    <m/>
    <m/>
  </r>
  <r>
    <m/>
    <x v="13"/>
    <m/>
    <m/>
    <n v="12376"/>
    <x v="6"/>
    <m/>
    <x v="6"/>
    <x v="127"/>
    <x v="35"/>
    <m/>
    <m/>
    <m/>
    <m/>
    <m/>
    <m/>
    <m/>
    <m/>
    <m/>
    <m/>
    <n v="25.948672062472038"/>
    <m/>
    <n v="20625200"/>
    <m/>
    <m/>
    <m/>
    <m/>
    <m/>
    <m/>
    <m/>
    <m/>
    <m/>
    <m/>
  </r>
  <r>
    <m/>
    <x v="13"/>
    <m/>
    <m/>
    <n v="23684"/>
    <x v="28"/>
    <m/>
    <x v="18"/>
    <x v="127"/>
    <x v="35"/>
    <m/>
    <m/>
    <m/>
    <m/>
    <m/>
    <m/>
    <m/>
    <m/>
    <m/>
    <m/>
    <n v="317.24081831862367"/>
    <m/>
    <n v="20625200"/>
    <m/>
    <m/>
    <m/>
    <m/>
    <m/>
    <m/>
    <m/>
    <m/>
    <m/>
    <m/>
  </r>
  <r>
    <m/>
    <x v="13"/>
    <m/>
    <m/>
    <n v="23684"/>
    <x v="28"/>
    <m/>
    <x v="18"/>
    <x v="127"/>
    <x v="35"/>
    <m/>
    <m/>
    <m/>
    <m/>
    <m/>
    <m/>
    <m/>
    <m/>
    <m/>
    <m/>
    <n v="634.48163663724733"/>
    <m/>
    <n v="20625200"/>
    <m/>
    <m/>
    <m/>
    <m/>
    <m/>
    <m/>
    <m/>
    <m/>
    <m/>
    <m/>
  </r>
  <r>
    <m/>
    <x v="13"/>
    <m/>
    <m/>
    <n v="12207"/>
    <x v="1"/>
    <m/>
    <x v="1"/>
    <x v="127"/>
    <x v="35"/>
    <m/>
    <m/>
    <m/>
    <m/>
    <m/>
    <m/>
    <m/>
    <m/>
    <m/>
    <m/>
    <n v="1132.3056899987798"/>
    <m/>
    <n v="20625200"/>
    <m/>
    <m/>
    <m/>
    <m/>
    <m/>
    <m/>
    <m/>
    <m/>
    <m/>
    <m/>
  </r>
  <r>
    <m/>
    <x v="13"/>
    <m/>
    <m/>
    <n v="12207"/>
    <x v="1"/>
    <m/>
    <x v="1"/>
    <x v="127"/>
    <x v="35"/>
    <m/>
    <m/>
    <m/>
    <m/>
    <m/>
    <m/>
    <m/>
    <m/>
    <m/>
    <m/>
    <n v="603.87603204945708"/>
    <m/>
    <n v="20625200"/>
    <m/>
    <m/>
    <m/>
    <m/>
    <m/>
    <m/>
    <m/>
    <m/>
    <m/>
    <m/>
  </r>
  <r>
    <m/>
    <x v="13"/>
    <m/>
    <m/>
    <n v="12207"/>
    <x v="1"/>
    <m/>
    <x v="1"/>
    <x v="127"/>
    <x v="35"/>
    <m/>
    <m/>
    <m/>
    <m/>
    <m/>
    <m/>
    <m/>
    <m/>
    <m/>
    <m/>
    <n v="1476.6136576239478"/>
    <m/>
    <n v="20625200"/>
    <m/>
    <m/>
    <m/>
    <m/>
    <m/>
    <m/>
    <m/>
    <m/>
    <m/>
    <m/>
  </r>
  <r>
    <m/>
    <x v="13"/>
    <m/>
    <m/>
    <n v="12207"/>
    <x v="1"/>
    <m/>
    <x v="1"/>
    <x v="127"/>
    <x v="35"/>
    <m/>
    <m/>
    <m/>
    <m/>
    <m/>
    <m/>
    <m/>
    <m/>
    <m/>
    <m/>
    <n v="226.78651319803149"/>
    <m/>
    <n v="20625200"/>
    <m/>
    <m/>
    <m/>
    <m/>
    <m/>
    <m/>
    <m/>
    <m/>
    <m/>
    <m/>
  </r>
  <r>
    <m/>
    <x v="13"/>
    <m/>
    <m/>
    <n v="12207"/>
    <x v="1"/>
    <m/>
    <x v="1"/>
    <x v="127"/>
    <x v="35"/>
    <m/>
    <m/>
    <m/>
    <m/>
    <m/>
    <m/>
    <m/>
    <m/>
    <m/>
    <m/>
    <n v="230.85370317647539"/>
    <m/>
    <n v="20625200"/>
    <m/>
    <m/>
    <m/>
    <m/>
    <m/>
    <m/>
    <m/>
    <m/>
    <m/>
    <m/>
  </r>
  <r>
    <m/>
    <x v="13"/>
    <m/>
    <m/>
    <n v="12207"/>
    <x v="1"/>
    <m/>
    <x v="1"/>
    <x v="127"/>
    <x v="35"/>
    <m/>
    <m/>
    <m/>
    <m/>
    <m/>
    <m/>
    <m/>
    <m/>
    <m/>
    <m/>
    <n v="91.71513401390979"/>
    <m/>
    <n v="20625200"/>
    <m/>
    <m/>
    <m/>
    <m/>
    <m/>
    <m/>
    <m/>
    <m/>
    <m/>
    <m/>
  </r>
  <r>
    <m/>
    <x v="13"/>
    <m/>
    <m/>
    <n v="12207"/>
    <x v="1"/>
    <m/>
    <x v="1"/>
    <x v="127"/>
    <x v="35"/>
    <m/>
    <m/>
    <m/>
    <m/>
    <m/>
    <m/>
    <m/>
    <m/>
    <m/>
    <m/>
    <n v="807.09317932240617"/>
    <m/>
    <n v="20625200"/>
    <m/>
    <m/>
    <m/>
    <m/>
    <m/>
    <m/>
    <m/>
    <m/>
    <m/>
    <m/>
  </r>
  <r>
    <m/>
    <x v="13"/>
    <m/>
    <m/>
    <n v="12207"/>
    <x v="1"/>
    <m/>
    <x v="1"/>
    <x v="127"/>
    <x v="35"/>
    <m/>
    <m/>
    <m/>
    <m/>
    <m/>
    <m/>
    <m/>
    <m/>
    <m/>
    <m/>
    <n v="5110.9936145117335"/>
    <m/>
    <n v="20625200"/>
    <m/>
    <m/>
    <m/>
    <m/>
    <m/>
    <m/>
    <m/>
    <m/>
    <m/>
    <m/>
  </r>
  <r>
    <m/>
    <x v="13"/>
    <m/>
    <m/>
    <n v="12207"/>
    <x v="1"/>
    <m/>
    <x v="1"/>
    <x v="127"/>
    <x v="35"/>
    <m/>
    <m/>
    <m/>
    <m/>
    <m/>
    <m/>
    <m/>
    <m/>
    <m/>
    <m/>
    <n v="502.64367348598853"/>
    <m/>
    <n v="20625200"/>
    <m/>
    <m/>
    <m/>
    <m/>
    <m/>
    <m/>
    <m/>
    <m/>
    <m/>
    <m/>
  </r>
  <r>
    <m/>
    <x v="13"/>
    <m/>
    <m/>
    <n v="12207"/>
    <x v="1"/>
    <m/>
    <x v="1"/>
    <x v="127"/>
    <x v="35"/>
    <m/>
    <m/>
    <m/>
    <m/>
    <m/>
    <m/>
    <m/>
    <m/>
    <m/>
    <m/>
    <n v="493.24846463578308"/>
    <m/>
    <n v="20625200"/>
    <m/>
    <m/>
    <m/>
    <m/>
    <m/>
    <m/>
    <m/>
    <m/>
    <m/>
    <m/>
  </r>
  <r>
    <m/>
    <x v="13"/>
    <m/>
    <m/>
    <n v="12207"/>
    <x v="1"/>
    <m/>
    <x v="1"/>
    <x v="127"/>
    <x v="35"/>
    <m/>
    <m/>
    <m/>
    <m/>
    <m/>
    <m/>
    <m/>
    <m/>
    <m/>
    <m/>
    <n v="18.790417700410789"/>
    <m/>
    <n v="20625200"/>
    <m/>
    <m/>
    <m/>
    <m/>
    <m/>
    <m/>
    <m/>
    <m/>
    <m/>
    <m/>
  </r>
  <r>
    <m/>
    <x v="13"/>
    <m/>
    <m/>
    <n v="12207"/>
    <x v="1"/>
    <m/>
    <x v="1"/>
    <x v="127"/>
    <x v="35"/>
    <m/>
    <m/>
    <m/>
    <m/>
    <m/>
    <m/>
    <m/>
    <m/>
    <m/>
    <m/>
    <n v="1315.3292390287552"/>
    <m/>
    <n v="20625200"/>
    <m/>
    <m/>
    <m/>
    <m/>
    <m/>
    <m/>
    <m/>
    <m/>
    <m/>
    <m/>
  </r>
  <r>
    <m/>
    <x v="13"/>
    <m/>
    <m/>
    <n v="12207"/>
    <x v="1"/>
    <m/>
    <x v="1"/>
    <x v="127"/>
    <x v="35"/>
    <m/>
    <m/>
    <m/>
    <m/>
    <m/>
    <m/>
    <m/>
    <m/>
    <m/>
    <m/>
    <n v="37.580835400821577"/>
    <m/>
    <n v="20625200"/>
    <m/>
    <m/>
    <m/>
    <m/>
    <m/>
    <m/>
    <m/>
    <m/>
    <m/>
    <m/>
  </r>
  <r>
    <m/>
    <x v="13"/>
    <m/>
    <m/>
    <n v="11975"/>
    <x v="0"/>
    <m/>
    <x v="0"/>
    <x v="127"/>
    <x v="35"/>
    <m/>
    <m/>
    <m/>
    <m/>
    <m/>
    <m/>
    <m/>
    <m/>
    <m/>
    <m/>
    <n v="226.46113799975595"/>
    <m/>
    <n v="20625200"/>
    <m/>
    <m/>
    <m/>
    <m/>
    <m/>
    <m/>
    <m/>
    <m/>
    <m/>
    <m/>
  </r>
  <r>
    <m/>
    <x v="13"/>
    <m/>
    <m/>
    <n v="12381"/>
    <x v="9"/>
    <m/>
    <x v="9"/>
    <x v="127"/>
    <x v="35"/>
    <m/>
    <m/>
    <m/>
    <m/>
    <m/>
    <m/>
    <m/>
    <m/>
    <m/>
    <m/>
    <n v="45.999918656200428"/>
    <m/>
    <n v="20625200"/>
    <m/>
    <m/>
    <m/>
    <m/>
    <m/>
    <m/>
    <m/>
    <m/>
    <m/>
    <m/>
  </r>
  <r>
    <m/>
    <x v="13"/>
    <m/>
    <m/>
    <n v="22567"/>
    <x v="5"/>
    <m/>
    <x v="5"/>
    <x v="127"/>
    <x v="35"/>
    <m/>
    <m/>
    <m/>
    <m/>
    <m/>
    <m/>
    <m/>
    <m/>
    <m/>
    <m/>
    <n v="299.38"/>
    <m/>
    <n v="20625200"/>
    <m/>
    <m/>
    <m/>
    <m/>
    <m/>
    <m/>
    <m/>
    <m/>
    <m/>
    <m/>
  </r>
  <r>
    <m/>
    <x v="13"/>
    <m/>
    <m/>
    <m/>
    <x v="29"/>
    <m/>
    <x v="19"/>
    <x v="127"/>
    <x v="35"/>
    <m/>
    <m/>
    <m/>
    <m/>
    <m/>
    <m/>
    <m/>
    <m/>
    <m/>
    <m/>
    <n v="4435"/>
    <m/>
    <n v="20625200"/>
    <m/>
    <m/>
    <m/>
    <m/>
    <m/>
    <m/>
    <m/>
    <m/>
    <m/>
    <m/>
  </r>
  <r>
    <m/>
    <x v="13"/>
    <m/>
    <m/>
    <n v="21077"/>
    <x v="13"/>
    <m/>
    <x v="11"/>
    <x v="127"/>
    <x v="35"/>
    <m/>
    <m/>
    <m/>
    <m/>
    <m/>
    <m/>
    <m/>
    <m/>
    <m/>
    <m/>
    <n v="2560"/>
    <m/>
    <n v="20625200"/>
    <m/>
    <m/>
    <m/>
    <m/>
    <m/>
    <m/>
    <m/>
    <m/>
    <m/>
    <m/>
  </r>
  <r>
    <m/>
    <x v="13"/>
    <m/>
    <m/>
    <n v="23757"/>
    <x v="15"/>
    <m/>
    <x v="12"/>
    <x v="127"/>
    <x v="35"/>
    <m/>
    <m/>
    <m/>
    <m/>
    <m/>
    <m/>
    <m/>
    <m/>
    <m/>
    <m/>
    <n v="3057.1033472973522"/>
    <m/>
    <n v="20625200"/>
    <m/>
    <m/>
    <m/>
    <m/>
    <m/>
    <m/>
    <m/>
    <m/>
    <m/>
    <m/>
  </r>
  <r>
    <m/>
    <x v="13"/>
    <m/>
    <m/>
    <n v="23757"/>
    <x v="15"/>
    <m/>
    <x v="12"/>
    <x v="127"/>
    <x v="35"/>
    <m/>
    <m/>
    <m/>
    <m/>
    <m/>
    <m/>
    <m/>
    <m/>
    <m/>
    <m/>
    <n v="1542.4817993248466"/>
    <m/>
    <n v="20625200"/>
    <m/>
    <m/>
    <m/>
    <m/>
    <m/>
    <m/>
    <m/>
    <m/>
    <m/>
    <m/>
  </r>
  <r>
    <m/>
    <x v="14"/>
    <m/>
    <m/>
    <n v="22567"/>
    <x v="5"/>
    <m/>
    <x v="5"/>
    <x v="127"/>
    <x v="35"/>
    <m/>
    <m/>
    <m/>
    <m/>
    <m/>
    <m/>
    <m/>
    <m/>
    <m/>
    <m/>
    <n v="-14434.706081282697"/>
    <m/>
    <n v="20625200"/>
    <m/>
    <m/>
    <m/>
    <m/>
    <m/>
    <m/>
    <m/>
    <m/>
    <m/>
    <m/>
  </r>
  <r>
    <m/>
    <x v="14"/>
    <m/>
    <m/>
    <m/>
    <x v="27"/>
    <m/>
    <x v="17"/>
    <x v="127"/>
    <x v="35"/>
    <m/>
    <m/>
    <m/>
    <m/>
    <m/>
    <m/>
    <m/>
    <m/>
    <m/>
    <m/>
    <n v="-1392.5083053173926"/>
    <m/>
    <n v="20625200"/>
    <m/>
    <m/>
    <m/>
    <m/>
    <m/>
    <m/>
    <m/>
    <m/>
    <m/>
    <m/>
  </r>
  <r>
    <m/>
    <x v="14"/>
    <m/>
    <m/>
    <n v="12376"/>
    <x v="6"/>
    <m/>
    <x v="6"/>
    <x v="127"/>
    <x v="35"/>
    <m/>
    <m/>
    <m/>
    <m/>
    <m/>
    <m/>
    <m/>
    <m/>
    <m/>
    <m/>
    <n v="-467.05524279376954"/>
    <m/>
    <n v="20625200"/>
    <m/>
    <m/>
    <m/>
    <m/>
    <m/>
    <m/>
    <m/>
    <m/>
    <m/>
    <m/>
  </r>
  <r>
    <m/>
    <x v="14"/>
    <m/>
    <m/>
    <n v="12376"/>
    <x v="6"/>
    <m/>
    <x v="6"/>
    <x v="127"/>
    <x v="35"/>
    <m/>
    <m/>
    <m/>
    <m/>
    <m/>
    <m/>
    <m/>
    <m/>
    <m/>
    <m/>
    <n v="-30.460124530028448"/>
    <m/>
    <n v="20625200"/>
    <m/>
    <m/>
    <m/>
    <m/>
    <m/>
    <m/>
    <m/>
    <m/>
    <m/>
    <m/>
  </r>
  <r>
    <m/>
    <x v="14"/>
    <m/>
    <m/>
    <n v="12376"/>
    <x v="6"/>
    <m/>
    <x v="6"/>
    <x v="127"/>
    <x v="35"/>
    <m/>
    <m/>
    <m/>
    <m/>
    <m/>
    <m/>
    <m/>
    <m/>
    <m/>
    <m/>
    <n v="-20.306749686685631"/>
    <m/>
    <n v="20625200"/>
    <m/>
    <m/>
    <m/>
    <m/>
    <m/>
    <m/>
    <m/>
    <m/>
    <m/>
    <m/>
  </r>
  <r>
    <m/>
    <x v="14"/>
    <m/>
    <m/>
    <n v="23684"/>
    <x v="28"/>
    <m/>
    <x v="18"/>
    <x v="127"/>
    <x v="35"/>
    <m/>
    <m/>
    <m/>
    <m/>
    <m/>
    <m/>
    <m/>
    <m/>
    <m/>
    <m/>
    <n v="-248.26433786230083"/>
    <m/>
    <n v="20625200"/>
    <m/>
    <m/>
    <m/>
    <m/>
    <m/>
    <m/>
    <m/>
    <m/>
    <m/>
    <m/>
  </r>
  <r>
    <m/>
    <x v="14"/>
    <m/>
    <m/>
    <n v="23684"/>
    <x v="28"/>
    <m/>
    <x v="18"/>
    <x v="127"/>
    <x v="35"/>
    <m/>
    <m/>
    <m/>
    <m/>
    <m/>
    <m/>
    <m/>
    <m/>
    <m/>
    <m/>
    <n v="-496.52867572460167"/>
    <m/>
    <n v="20625200"/>
    <m/>
    <m/>
    <m/>
    <m/>
    <m/>
    <m/>
    <m/>
    <m/>
    <m/>
    <m/>
  </r>
  <r>
    <m/>
    <x v="14"/>
    <m/>
    <m/>
    <n v="12207"/>
    <x v="1"/>
    <m/>
    <x v="1"/>
    <x v="127"/>
    <x v="35"/>
    <m/>
    <m/>
    <m/>
    <m/>
    <m/>
    <m/>
    <m/>
    <m/>
    <m/>
    <m/>
    <n v="-886.11271360082753"/>
    <m/>
    <n v="20625200"/>
    <m/>
    <m/>
    <m/>
    <m/>
    <m/>
    <m/>
    <m/>
    <m/>
    <m/>
    <m/>
  </r>
  <r>
    <m/>
    <x v="14"/>
    <m/>
    <m/>
    <n v="12207"/>
    <x v="1"/>
    <m/>
    <x v="1"/>
    <x v="127"/>
    <x v="35"/>
    <m/>
    <m/>
    <m/>
    <m/>
    <m/>
    <m/>
    <m/>
    <m/>
    <m/>
    <m/>
    <n v="-472.5775328731425"/>
    <m/>
    <n v="20625200"/>
    <m/>
    <m/>
    <m/>
    <m/>
    <m/>
    <m/>
    <m/>
    <m/>
    <m/>
    <m/>
  </r>
  <r>
    <m/>
    <x v="14"/>
    <m/>
    <m/>
    <n v="12207"/>
    <x v="1"/>
    <m/>
    <x v="1"/>
    <x v="127"/>
    <x v="35"/>
    <m/>
    <m/>
    <m/>
    <m/>
    <m/>
    <m/>
    <m/>
    <m/>
    <m/>
    <m/>
    <n v="-1155.559092084585"/>
    <m/>
    <n v="20625200"/>
    <m/>
    <m/>
    <m/>
    <m/>
    <m/>
    <m/>
    <m/>
    <m/>
    <m/>
    <m/>
  </r>
  <r>
    <m/>
    <x v="14"/>
    <m/>
    <m/>
    <n v="12207"/>
    <x v="1"/>
    <m/>
    <x v="1"/>
    <x v="127"/>
    <x v="35"/>
    <m/>
    <m/>
    <m/>
    <m/>
    <m/>
    <m/>
    <m/>
    <m/>
    <m/>
    <m/>
    <n v="-177.47717281028071"/>
    <m/>
    <n v="20625200"/>
    <m/>
    <m/>
    <m/>
    <m/>
    <m/>
    <m/>
    <m/>
    <m/>
    <m/>
    <m/>
  </r>
  <r>
    <m/>
    <x v="14"/>
    <m/>
    <m/>
    <n v="12207"/>
    <x v="1"/>
    <m/>
    <x v="1"/>
    <x v="127"/>
    <x v="35"/>
    <m/>
    <m/>
    <m/>
    <m/>
    <m/>
    <m/>
    <m/>
    <m/>
    <m/>
    <m/>
    <n v="-180.66004893672044"/>
    <m/>
    <n v="20625200"/>
    <m/>
    <m/>
    <m/>
    <m/>
    <m/>
    <m/>
    <m/>
    <m/>
    <m/>
    <m/>
  </r>
  <r>
    <m/>
    <x v="14"/>
    <m/>
    <m/>
    <n v="12207"/>
    <x v="1"/>
    <m/>
    <x v="1"/>
    <x v="127"/>
    <x v="35"/>
    <m/>
    <m/>
    <m/>
    <m/>
    <m/>
    <m/>
    <m/>
    <m/>
    <m/>
    <m/>
    <n v="-71.773856651216462"/>
    <m/>
    <n v="20625200"/>
    <m/>
    <m/>
    <m/>
    <m/>
    <m/>
    <m/>
    <m/>
    <m/>
    <m/>
    <m/>
  </r>
  <r>
    <m/>
    <x v="14"/>
    <m/>
    <m/>
    <n v="12207"/>
    <x v="1"/>
    <m/>
    <x v="1"/>
    <x v="127"/>
    <x v="35"/>
    <m/>
    <m/>
    <m/>
    <m/>
    <m/>
    <m/>
    <m/>
    <m/>
    <m/>
    <m/>
    <n v="-631.60993853070477"/>
    <m/>
    <n v="20625200"/>
    <m/>
    <m/>
    <m/>
    <m/>
    <m/>
    <m/>
    <m/>
    <m/>
    <m/>
    <m/>
  </r>
  <r>
    <m/>
    <x v="14"/>
    <m/>
    <m/>
    <n v="12207"/>
    <x v="1"/>
    <m/>
    <x v="1"/>
    <x v="127"/>
    <x v="35"/>
    <m/>
    <m/>
    <m/>
    <m/>
    <m/>
    <m/>
    <m/>
    <m/>
    <m/>
    <m/>
    <n v="-3999.7294555292519"/>
    <m/>
    <n v="20625200"/>
    <m/>
    <m/>
    <m/>
    <m/>
    <m/>
    <m/>
    <m/>
    <m/>
    <m/>
    <m/>
  </r>
  <r>
    <m/>
    <x v="14"/>
    <m/>
    <m/>
    <n v="12207"/>
    <x v="1"/>
    <m/>
    <x v="1"/>
    <x v="127"/>
    <x v="35"/>
    <m/>
    <m/>
    <m/>
    <m/>
    <m/>
    <m/>
    <m/>
    <m/>
    <m/>
    <m/>
    <n v="-393.35574608605702"/>
    <m/>
    <n v="20625200"/>
    <m/>
    <m/>
    <m/>
    <m/>
    <m/>
    <m/>
    <m/>
    <m/>
    <m/>
    <m/>
  </r>
  <r>
    <m/>
    <x v="14"/>
    <m/>
    <m/>
    <n v="12207"/>
    <x v="1"/>
    <m/>
    <x v="1"/>
    <x v="127"/>
    <x v="35"/>
    <m/>
    <m/>
    <m/>
    <m/>
    <m/>
    <m/>
    <m/>
    <m/>
    <m/>
    <m/>
    <n v="-386.00330223398112"/>
    <m/>
    <n v="20625200"/>
    <m/>
    <m/>
    <m/>
    <m/>
    <m/>
    <m/>
    <m/>
    <m/>
    <m/>
    <m/>
  </r>
  <r>
    <m/>
    <x v="14"/>
    <m/>
    <m/>
    <n v="12207"/>
    <x v="1"/>
    <m/>
    <x v="1"/>
    <x v="127"/>
    <x v="35"/>
    <m/>
    <m/>
    <m/>
    <m/>
    <m/>
    <m/>
    <m/>
    <m/>
    <m/>
    <m/>
    <n v="-14.704887704151666"/>
    <m/>
    <n v="20625200"/>
    <m/>
    <m/>
    <m/>
    <m/>
    <m/>
    <m/>
    <m/>
    <m/>
    <m/>
    <m/>
  </r>
  <r>
    <m/>
    <x v="14"/>
    <m/>
    <m/>
    <n v="12207"/>
    <x v="1"/>
    <m/>
    <x v="1"/>
    <x v="127"/>
    <x v="35"/>
    <m/>
    <m/>
    <m/>
    <m/>
    <m/>
    <m/>
    <m/>
    <m/>
    <m/>
    <m/>
    <n v="-1029.3421392906166"/>
    <m/>
    <n v="20625200"/>
    <m/>
    <m/>
    <m/>
    <m/>
    <m/>
    <m/>
    <m/>
    <m/>
    <m/>
    <m/>
  </r>
  <r>
    <m/>
    <x v="14"/>
    <m/>
    <m/>
    <n v="12207"/>
    <x v="1"/>
    <m/>
    <x v="1"/>
    <x v="127"/>
    <x v="35"/>
    <m/>
    <m/>
    <m/>
    <m/>
    <m/>
    <m/>
    <m/>
    <m/>
    <m/>
    <m/>
    <n v="-29.409775408303332"/>
    <m/>
    <n v="20625200"/>
    <m/>
    <m/>
    <m/>
    <m/>
    <m/>
    <m/>
    <m/>
    <m/>
    <m/>
    <m/>
  </r>
  <r>
    <m/>
    <x v="14"/>
    <m/>
    <m/>
    <n v="11975"/>
    <x v="0"/>
    <m/>
    <x v="0"/>
    <x v="127"/>
    <x v="35"/>
    <m/>
    <m/>
    <m/>
    <m/>
    <m/>
    <m/>
    <m/>
    <m/>
    <m/>
    <m/>
    <n v="-177.22254272016551"/>
    <m/>
    <n v="20625200"/>
    <m/>
    <m/>
    <m/>
    <m/>
    <m/>
    <m/>
    <m/>
    <m/>
    <m/>
    <m/>
  </r>
  <r>
    <m/>
    <x v="14"/>
    <m/>
    <m/>
    <n v="12381"/>
    <x v="9"/>
    <m/>
    <x v="9"/>
    <x v="127"/>
    <x v="35"/>
    <m/>
    <m/>
    <m/>
    <m/>
    <m/>
    <m/>
    <m/>
    <m/>
    <m/>
    <m/>
    <n v="-35.99832899003362"/>
    <m/>
    <n v="20625200"/>
    <m/>
    <m/>
    <m/>
    <m/>
    <m/>
    <m/>
    <m/>
    <m/>
    <m/>
    <m/>
  </r>
  <r>
    <m/>
    <x v="14"/>
    <m/>
    <m/>
    <n v="22567"/>
    <x v="5"/>
    <m/>
    <x v="5"/>
    <x v="127"/>
    <x v="35"/>
    <m/>
    <m/>
    <m/>
    <m/>
    <m/>
    <m/>
    <m/>
    <m/>
    <m/>
    <m/>
    <n v="-234.2869302353339"/>
    <m/>
    <n v="20625200"/>
    <m/>
    <m/>
    <m/>
    <m/>
    <m/>
    <m/>
    <m/>
    <m/>
    <m/>
    <m/>
  </r>
  <r>
    <m/>
    <x v="14"/>
    <m/>
    <m/>
    <m/>
    <x v="29"/>
    <m/>
    <x v="19"/>
    <x v="127"/>
    <x v="35"/>
    <m/>
    <m/>
    <m/>
    <m/>
    <m/>
    <m/>
    <m/>
    <m/>
    <m/>
    <m/>
    <n v="-3470.7145954763373"/>
    <m/>
    <n v="20625200"/>
    <m/>
    <m/>
    <m/>
    <m/>
    <m/>
    <m/>
    <m/>
    <m/>
    <m/>
    <m/>
  </r>
  <r>
    <m/>
    <x v="14"/>
    <m/>
    <m/>
    <n v="21077"/>
    <x v="13"/>
    <m/>
    <x v="11"/>
    <x v="127"/>
    <x v="35"/>
    <m/>
    <m/>
    <m/>
    <m/>
    <m/>
    <m/>
    <m/>
    <m/>
    <m/>
    <m/>
    <n v="-2003.3888082118206"/>
    <m/>
    <n v="20625200"/>
    <m/>
    <m/>
    <m/>
    <m/>
    <m/>
    <m/>
    <m/>
    <m/>
    <m/>
    <m/>
  </r>
  <r>
    <m/>
    <x v="14"/>
    <m/>
    <m/>
    <n v="23757"/>
    <x v="15"/>
    <m/>
    <x v="12"/>
    <x v="127"/>
    <x v="35"/>
    <m/>
    <m/>
    <m/>
    <m/>
    <m/>
    <m/>
    <m/>
    <m/>
    <m/>
    <m/>
    <n v="-2392.4088404384411"/>
    <m/>
    <n v="20625200"/>
    <m/>
    <m/>
    <m/>
    <m/>
    <m/>
    <m/>
    <m/>
    <m/>
    <m/>
    <m/>
  </r>
  <r>
    <m/>
    <x v="14"/>
    <m/>
    <m/>
    <n v="23757"/>
    <x v="15"/>
    <m/>
    <x v="12"/>
    <x v="127"/>
    <x v="35"/>
    <m/>
    <m/>
    <m/>
    <m/>
    <m/>
    <m/>
    <m/>
    <m/>
    <m/>
    <m/>
    <n v="-1207.105770952277"/>
    <m/>
    <n v="20625200"/>
    <m/>
    <m/>
    <m/>
    <m/>
    <m/>
    <m/>
    <m/>
    <m/>
    <m/>
    <m/>
  </r>
  <r>
    <m/>
    <x v="14"/>
    <m/>
    <m/>
    <n v="12376"/>
    <x v="6"/>
    <m/>
    <x v="6"/>
    <x v="127"/>
    <x v="35"/>
    <m/>
    <m/>
    <m/>
    <m/>
    <m/>
    <m/>
    <m/>
    <m/>
    <m/>
    <m/>
    <n v="30.635182716982634"/>
    <m/>
    <n v="20625200"/>
    <m/>
    <m/>
    <m/>
    <m/>
    <m/>
    <m/>
    <m/>
    <m/>
    <m/>
    <m/>
  </r>
  <r>
    <m/>
    <x v="14"/>
    <m/>
    <m/>
    <n v="12376"/>
    <x v="6"/>
    <m/>
    <x v="6"/>
    <x v="127"/>
    <x v="35"/>
    <m/>
    <m/>
    <m/>
    <m/>
    <m/>
    <m/>
    <m/>
    <m/>
    <m/>
    <m/>
    <n v="30.635182716982634"/>
    <m/>
    <n v="20625200"/>
    <m/>
    <m/>
    <m/>
    <m/>
    <m/>
    <m/>
    <m/>
    <m/>
    <m/>
    <m/>
  </r>
  <r>
    <m/>
    <x v="14"/>
    <m/>
    <m/>
    <n v="12207"/>
    <x v="1"/>
    <m/>
    <x v="1"/>
    <x v="127"/>
    <x v="35"/>
    <m/>
    <m/>
    <m/>
    <m/>
    <m/>
    <m/>
    <m/>
    <m/>
    <m/>
    <m/>
    <n v="3636.1176868447751"/>
    <m/>
    <n v="20625200"/>
    <m/>
    <m/>
    <m/>
    <m/>
    <m/>
    <m/>
    <m/>
    <m/>
    <m/>
    <m/>
  </r>
  <r>
    <m/>
    <x v="14"/>
    <m/>
    <m/>
    <n v="12207"/>
    <x v="1"/>
    <m/>
    <x v="1"/>
    <x v="127"/>
    <x v="35"/>
    <m/>
    <m/>
    <m/>
    <m/>
    <m/>
    <m/>
    <m/>
    <m/>
    <m/>
    <m/>
    <n v="350.91209293998293"/>
    <m/>
    <n v="20625200"/>
    <m/>
    <m/>
    <m/>
    <m/>
    <m/>
    <m/>
    <m/>
    <m/>
    <m/>
    <m/>
  </r>
  <r>
    <m/>
    <x v="14"/>
    <m/>
    <m/>
    <n v="12207"/>
    <x v="1"/>
    <m/>
    <x v="1"/>
    <x v="127"/>
    <x v="35"/>
    <m/>
    <m/>
    <m/>
    <m/>
    <m/>
    <m/>
    <m/>
    <m/>
    <m/>
    <m/>
    <n v="357.59613280550639"/>
    <m/>
    <n v="20625200"/>
    <m/>
    <m/>
    <m/>
    <m/>
    <m/>
    <m/>
    <m/>
    <m/>
    <m/>
    <m/>
  </r>
  <r>
    <m/>
    <x v="14"/>
    <m/>
    <m/>
    <n v="12376"/>
    <x v="6"/>
    <m/>
    <x v="6"/>
    <x v="127"/>
    <x v="35"/>
    <m/>
    <m/>
    <m/>
    <m/>
    <m/>
    <m/>
    <m/>
    <m/>
    <m/>
    <m/>
    <n v="24.07050070620064"/>
    <m/>
    <n v="20625200"/>
    <m/>
    <m/>
    <m/>
    <m/>
    <m/>
    <m/>
    <m/>
    <m/>
    <m/>
    <m/>
  </r>
  <r>
    <m/>
    <x v="14"/>
    <m/>
    <m/>
    <n v="12381"/>
    <x v="9"/>
    <m/>
    <x v="9"/>
    <x v="127"/>
    <x v="35"/>
    <m/>
    <m/>
    <m/>
    <m/>
    <m/>
    <m/>
    <m/>
    <m/>
    <m/>
    <m/>
    <n v="31.033042232787604"/>
    <m/>
    <n v="20625200"/>
    <m/>
    <m/>
    <m/>
    <m/>
    <m/>
    <m/>
    <m/>
    <m/>
    <m/>
    <m/>
  </r>
  <r>
    <m/>
    <x v="14"/>
    <m/>
    <m/>
    <n v="12207"/>
    <x v="1"/>
    <m/>
    <x v="1"/>
    <x v="127"/>
    <x v="35"/>
    <m/>
    <m/>
    <m/>
    <m/>
    <m/>
    <m/>
    <m/>
    <m/>
    <m/>
    <m/>
    <n v="46.788279058664386"/>
    <m/>
    <n v="20625200"/>
    <m/>
    <m/>
    <m/>
    <m/>
    <m/>
    <m/>
    <m/>
    <m/>
    <m/>
    <m/>
  </r>
  <r>
    <m/>
    <x v="14"/>
    <m/>
    <m/>
    <n v="12207"/>
    <x v="1"/>
    <m/>
    <x v="1"/>
    <x v="127"/>
    <x v="35"/>
    <m/>
    <m/>
    <m/>
    <m/>
    <m/>
    <m/>
    <m/>
    <m/>
    <m/>
    <m/>
    <n v="233.94139529332193"/>
    <m/>
    <n v="20625200"/>
    <m/>
    <m/>
    <m/>
    <m/>
    <m/>
    <m/>
    <m/>
    <m/>
    <m/>
    <m/>
  </r>
  <r>
    <m/>
    <x v="14"/>
    <m/>
    <m/>
    <n v="12207"/>
    <x v="1"/>
    <m/>
    <x v="1"/>
    <x v="127"/>
    <x v="35"/>
    <m/>
    <m/>
    <m/>
    <m/>
    <m/>
    <m/>
    <m/>
    <m/>
    <m/>
    <m/>
    <n v="935.76558117328773"/>
    <m/>
    <n v="20625200"/>
    <m/>
    <m/>
    <m/>
    <m/>
    <m/>
    <m/>
    <m/>
    <m/>
    <m/>
    <m/>
  </r>
  <r>
    <m/>
    <x v="14"/>
    <m/>
    <m/>
    <n v="12207"/>
    <x v="1"/>
    <m/>
    <x v="1"/>
    <x v="127"/>
    <x v="35"/>
    <m/>
    <m/>
    <m/>
    <m/>
    <m/>
    <m/>
    <m/>
    <m/>
    <m/>
    <m/>
    <n v="26.736159462093937"/>
    <m/>
    <n v="20625200"/>
    <m/>
    <m/>
    <m/>
    <m/>
    <m/>
    <m/>
    <m/>
    <m/>
    <m/>
    <m/>
  </r>
  <r>
    <m/>
    <x v="14"/>
    <m/>
    <m/>
    <n v="12207"/>
    <x v="1"/>
    <m/>
    <x v="1"/>
    <x v="127"/>
    <x v="35"/>
    <m/>
    <m/>
    <m/>
    <m/>
    <m/>
    <m/>
    <m/>
    <m/>
    <m/>
    <m/>
    <n v="1049.3942588871869"/>
    <m/>
    <n v="20625200"/>
    <m/>
    <m/>
    <m/>
    <m/>
    <m/>
    <m/>
    <m/>
    <m/>
    <m/>
    <m/>
  </r>
  <r>
    <m/>
    <x v="14"/>
    <m/>
    <m/>
    <n v="12207"/>
    <x v="1"/>
    <m/>
    <x v="1"/>
    <x v="127"/>
    <x v="35"/>
    <m/>
    <m/>
    <m/>
    <m/>
    <m/>
    <m/>
    <m/>
    <m/>
    <m/>
    <m/>
    <n v="507.98702977978479"/>
    <m/>
    <n v="20625200"/>
    <m/>
    <m/>
    <m/>
    <m/>
    <m/>
    <m/>
    <m/>
    <m/>
    <m/>
    <m/>
  </r>
  <r>
    <m/>
    <x v="14"/>
    <m/>
    <m/>
    <n v="12207"/>
    <x v="1"/>
    <m/>
    <x v="1"/>
    <x v="127"/>
    <x v="35"/>
    <m/>
    <m/>
    <m/>
    <m/>
    <m/>
    <m/>
    <m/>
    <m/>
    <m/>
    <m/>
    <n v="13.368079731046969"/>
    <m/>
    <n v="20625200"/>
    <m/>
    <m/>
    <m/>
    <m/>
    <m/>
    <m/>
    <m/>
    <m/>
    <m/>
    <m/>
  </r>
  <r>
    <m/>
    <x v="14"/>
    <m/>
    <m/>
    <n v="12207"/>
    <x v="1"/>
    <m/>
    <x v="1"/>
    <x v="127"/>
    <x v="35"/>
    <m/>
    <m/>
    <m/>
    <m/>
    <m/>
    <m/>
    <m/>
    <m/>
    <m/>
    <m/>
    <n v="909.02942171119378"/>
    <m/>
    <n v="20625200"/>
    <m/>
    <m/>
    <m/>
    <m/>
    <m/>
    <m/>
    <m/>
    <m/>
    <m/>
    <m/>
  </r>
  <r>
    <m/>
    <x v="14"/>
    <m/>
    <m/>
    <n v="12207"/>
    <x v="1"/>
    <m/>
    <x v="1"/>
    <x v="127"/>
    <x v="35"/>
    <m/>
    <m/>
    <m/>
    <m/>
    <m/>
    <m/>
    <m/>
    <m/>
    <m/>
    <m/>
    <n v="2867.4531023095747"/>
    <m/>
    <n v="20625200"/>
    <m/>
    <m/>
    <m/>
    <m/>
    <m/>
    <m/>
    <m/>
    <m/>
    <m/>
    <m/>
  </r>
  <r>
    <m/>
    <x v="14"/>
    <m/>
    <m/>
    <n v="12207"/>
    <x v="1"/>
    <m/>
    <x v="1"/>
    <x v="127"/>
    <x v="35"/>
    <m/>
    <m/>
    <m/>
    <m/>
    <m/>
    <m/>
    <m/>
    <m/>
    <m/>
    <m/>
    <n v="491.27693011597609"/>
    <m/>
    <n v="20625200"/>
    <m/>
    <m/>
    <m/>
    <m/>
    <m/>
    <m/>
    <m/>
    <m/>
    <m/>
    <m/>
  </r>
  <r>
    <m/>
    <x v="14"/>
    <m/>
    <m/>
    <n v="12207"/>
    <x v="1"/>
    <m/>
    <x v="1"/>
    <x v="127"/>
    <x v="35"/>
    <m/>
    <m/>
    <m/>
    <m/>
    <m/>
    <m/>
    <m/>
    <m/>
    <m/>
    <m/>
    <n v="220.57331556227496"/>
    <m/>
    <n v="20625200"/>
    <m/>
    <m/>
    <m/>
    <m/>
    <m/>
    <m/>
    <m/>
    <m/>
    <m/>
    <m/>
  </r>
  <r>
    <m/>
    <x v="14"/>
    <m/>
    <m/>
    <n v="12207"/>
    <x v="1"/>
    <m/>
    <x v="1"/>
    <x v="127"/>
    <x v="35"/>
    <m/>
    <m/>
    <m/>
    <m/>
    <m/>
    <m/>
    <m/>
    <m/>
    <m/>
    <m/>
    <n v="43.446259125902642"/>
    <m/>
    <n v="20625200"/>
    <m/>
    <m/>
    <m/>
    <m/>
    <m/>
    <m/>
    <m/>
    <m/>
    <m/>
    <m/>
  </r>
  <r>
    <m/>
    <x v="14"/>
    <m/>
    <m/>
    <n v="12207"/>
    <x v="1"/>
    <m/>
    <x v="1"/>
    <x v="127"/>
    <x v="35"/>
    <m/>
    <m/>
    <m/>
    <m/>
    <m/>
    <m/>
    <m/>
    <m/>
    <m/>
    <m/>
    <n v="895.66134198014686"/>
    <m/>
    <n v="20625200"/>
    <m/>
    <m/>
    <m/>
    <m/>
    <m/>
    <m/>
    <m/>
    <m/>
    <m/>
    <m/>
  </r>
  <r>
    <m/>
    <x v="14"/>
    <m/>
    <m/>
    <n v="12207"/>
    <x v="1"/>
    <m/>
    <x v="1"/>
    <x v="127"/>
    <x v="35"/>
    <m/>
    <m/>
    <m/>
    <m/>
    <m/>
    <m/>
    <m/>
    <m/>
    <m/>
    <m/>
    <n v="2797.2706837215778"/>
    <m/>
    <n v="20625200"/>
    <m/>
    <m/>
    <m/>
    <m/>
    <m/>
    <m/>
    <m/>
    <m/>
    <m/>
    <m/>
  </r>
  <r>
    <m/>
    <x v="14"/>
    <m/>
    <m/>
    <n v="12207"/>
    <x v="1"/>
    <m/>
    <x v="1"/>
    <x v="127"/>
    <x v="35"/>
    <m/>
    <m/>
    <m/>
    <m/>
    <m/>
    <m/>
    <m/>
    <m/>
    <m/>
    <m/>
    <n v="133.68079731046967"/>
    <m/>
    <n v="20625200"/>
    <m/>
    <m/>
    <m/>
    <m/>
    <m/>
    <m/>
    <m/>
    <m/>
    <m/>
    <m/>
  </r>
  <r>
    <m/>
    <x v="14"/>
    <m/>
    <m/>
    <n v="12207"/>
    <x v="1"/>
    <m/>
    <x v="1"/>
    <x v="127"/>
    <x v="35"/>
    <m/>
    <m/>
    <m/>
    <m/>
    <m/>
    <m/>
    <m/>
    <m/>
    <m/>
    <m/>
    <n v="46.788279058664386"/>
    <m/>
    <n v="20625200"/>
    <m/>
    <m/>
    <m/>
    <m/>
    <m/>
    <m/>
    <m/>
    <m/>
    <m/>
    <m/>
  </r>
  <r>
    <m/>
    <x v="14"/>
    <m/>
    <m/>
    <n v="12207"/>
    <x v="1"/>
    <m/>
    <x v="1"/>
    <x v="127"/>
    <x v="35"/>
    <m/>
    <m/>
    <m/>
    <m/>
    <m/>
    <m/>
    <m/>
    <m/>
    <m/>
    <m/>
    <n v="33.420199327617418"/>
    <m/>
    <n v="20625200"/>
    <m/>
    <m/>
    <m/>
    <m/>
    <m/>
    <m/>
    <m/>
    <m/>
    <m/>
    <m/>
  </r>
  <r>
    <m/>
    <x v="14"/>
    <m/>
    <m/>
    <n v="12207"/>
    <x v="1"/>
    <m/>
    <x v="1"/>
    <x v="127"/>
    <x v="35"/>
    <m/>
    <m/>
    <m/>
    <m/>
    <m/>
    <m/>
    <m/>
    <m/>
    <m/>
    <m/>
    <n v="2867.4531023095747"/>
    <m/>
    <n v="20625200"/>
    <m/>
    <m/>
    <m/>
    <m/>
    <m/>
    <m/>
    <m/>
    <m/>
    <m/>
    <m/>
  </r>
  <r>
    <m/>
    <x v="14"/>
    <m/>
    <m/>
    <n v="12207"/>
    <x v="1"/>
    <m/>
    <x v="1"/>
    <x v="127"/>
    <x v="35"/>
    <m/>
    <m/>
    <m/>
    <m/>
    <m/>
    <m/>
    <m/>
    <m/>
    <m/>
    <m/>
    <n v="274.04563448646286"/>
    <m/>
    <n v="20625200"/>
    <m/>
    <m/>
    <m/>
    <m/>
    <m/>
    <m/>
    <m/>
    <m/>
    <m/>
    <m/>
  </r>
  <r>
    <m/>
    <x v="14"/>
    <m/>
    <m/>
    <n v="12207"/>
    <x v="1"/>
    <m/>
    <x v="1"/>
    <x v="127"/>
    <x v="35"/>
    <m/>
    <m/>
    <m/>
    <m/>
    <m/>
    <m/>
    <m/>
    <m/>
    <m/>
    <m/>
    <n v="46.788279058664386"/>
    <m/>
    <n v="20625200"/>
    <m/>
    <m/>
    <m/>
    <m/>
    <m/>
    <m/>
    <m/>
    <m/>
    <m/>
    <m/>
  </r>
  <r>
    <m/>
    <x v="14"/>
    <m/>
    <m/>
    <n v="12376"/>
    <x v="6"/>
    <m/>
    <x v="6"/>
    <x v="127"/>
    <x v="35"/>
    <m/>
    <m/>
    <m/>
    <m/>
    <m/>
    <m/>
    <m/>
    <m/>
    <m/>
    <m/>
    <n v="85.340866140165915"/>
    <m/>
    <n v="20625200"/>
    <m/>
    <m/>
    <m/>
    <m/>
    <m/>
    <m/>
    <m/>
    <m/>
    <m/>
    <m/>
  </r>
  <r>
    <m/>
    <x v="14"/>
    <m/>
    <m/>
    <n v="12207"/>
    <x v="1"/>
    <m/>
    <x v="1"/>
    <x v="127"/>
    <x v="35"/>
    <m/>
    <m/>
    <m/>
    <m/>
    <m/>
    <m/>
    <m/>
    <m/>
    <m/>
    <m/>
    <n v="13.368079731046969"/>
    <m/>
    <n v="20625200"/>
    <m/>
    <m/>
    <m/>
    <m/>
    <m/>
    <m/>
    <m/>
    <m/>
    <m/>
    <m/>
  </r>
  <r>
    <m/>
    <x v="14"/>
    <m/>
    <m/>
    <n v="12207"/>
    <x v="1"/>
    <m/>
    <x v="1"/>
    <x v="127"/>
    <x v="35"/>
    <m/>
    <m/>
    <m/>
    <m/>
    <m/>
    <m/>
    <m/>
    <m/>
    <m/>
    <m/>
    <n v="2620.1436272852056"/>
    <m/>
    <n v="20625200"/>
    <m/>
    <m/>
    <m/>
    <m/>
    <m/>
    <m/>
    <m/>
    <m/>
    <m/>
    <m/>
  </r>
  <r>
    <m/>
    <x v="14"/>
    <m/>
    <m/>
    <n v="12207"/>
    <x v="1"/>
    <m/>
    <x v="1"/>
    <x v="127"/>
    <x v="35"/>
    <m/>
    <m/>
    <m/>
    <m/>
    <m/>
    <m/>
    <m/>
    <m/>
    <m/>
    <m/>
    <n v="66.840398655234836"/>
    <m/>
    <n v="20625200"/>
    <m/>
    <m/>
    <m/>
    <m/>
    <m/>
    <m/>
    <m/>
    <m/>
    <m/>
    <m/>
  </r>
  <r>
    <m/>
    <x v="14"/>
    <m/>
    <m/>
    <n v="22567"/>
    <x v="5"/>
    <m/>
    <x v="5"/>
    <x v="127"/>
    <x v="35"/>
    <m/>
    <m/>
    <m/>
    <m/>
    <m/>
    <m/>
    <m/>
    <m/>
    <m/>
    <m/>
    <n v="18445.170184407885"/>
    <m/>
    <n v="20625200"/>
    <m/>
    <m/>
    <m/>
    <m/>
    <m/>
    <m/>
    <m/>
    <m/>
    <m/>
    <m/>
  </r>
  <r>
    <m/>
    <x v="14"/>
    <m/>
    <m/>
    <m/>
    <x v="27"/>
    <m/>
    <x v="17"/>
    <x v="127"/>
    <x v="35"/>
    <m/>
    <m/>
    <m/>
    <m/>
    <m/>
    <m/>
    <m/>
    <m/>
    <m/>
    <m/>
    <n v="1392.5083053173926"/>
    <m/>
    <n v="20625200"/>
    <m/>
    <m/>
    <m/>
    <m/>
    <m/>
    <m/>
    <m/>
    <m/>
    <m/>
    <m/>
  </r>
  <r>
    <m/>
    <x v="14"/>
    <m/>
    <m/>
    <n v="12376"/>
    <x v="6"/>
    <m/>
    <x v="6"/>
    <x v="127"/>
    <x v="35"/>
    <m/>
    <m/>
    <m/>
    <m/>
    <m/>
    <m/>
    <m/>
    <m/>
    <m/>
    <m/>
    <n v="467.05524279376954"/>
    <m/>
    <n v="20625200"/>
    <m/>
    <m/>
    <m/>
    <m/>
    <m/>
    <m/>
    <m/>
    <m/>
    <m/>
    <m/>
  </r>
  <r>
    <m/>
    <x v="14"/>
    <m/>
    <m/>
    <n v="22567"/>
    <x v="5"/>
    <m/>
    <x v="5"/>
    <x v="127"/>
    <x v="35"/>
    <m/>
    <m/>
    <m/>
    <m/>
    <m/>
    <m/>
    <m/>
    <m/>
    <m/>
    <m/>
    <n v="234.2869302353339"/>
    <m/>
    <n v="20625200"/>
    <m/>
    <m/>
    <m/>
    <m/>
    <m/>
    <m/>
    <m/>
    <m/>
    <m/>
    <m/>
  </r>
  <r>
    <m/>
    <x v="14"/>
    <m/>
    <m/>
    <n v="12207"/>
    <x v="1"/>
    <m/>
    <x v="1"/>
    <x v="127"/>
    <x v="35"/>
    <m/>
    <m/>
    <m/>
    <m/>
    <m/>
    <m/>
    <m/>
    <m/>
    <m/>
    <m/>
    <n v="886.11271360082753"/>
    <m/>
    <n v="20625200"/>
    <m/>
    <m/>
    <m/>
    <m/>
    <m/>
    <m/>
    <m/>
    <m/>
    <m/>
    <m/>
  </r>
  <r>
    <m/>
    <x v="14"/>
    <m/>
    <m/>
    <n v="12207"/>
    <x v="1"/>
    <m/>
    <x v="1"/>
    <x v="127"/>
    <x v="35"/>
    <m/>
    <m/>
    <m/>
    <m/>
    <m/>
    <m/>
    <m/>
    <m/>
    <m/>
    <m/>
    <n v="472.5775328731425"/>
    <m/>
    <n v="20625200"/>
    <m/>
    <m/>
    <m/>
    <m/>
    <m/>
    <m/>
    <m/>
    <m/>
    <m/>
    <m/>
  </r>
  <r>
    <m/>
    <x v="14"/>
    <m/>
    <m/>
    <n v="12207"/>
    <x v="1"/>
    <m/>
    <x v="1"/>
    <x v="127"/>
    <x v="35"/>
    <m/>
    <m/>
    <m/>
    <m/>
    <m/>
    <m/>
    <m/>
    <m/>
    <m/>
    <m/>
    <n v="1155.559092084585"/>
    <m/>
    <n v="20625200"/>
    <m/>
    <m/>
    <m/>
    <m/>
    <m/>
    <m/>
    <m/>
    <m/>
    <m/>
    <m/>
  </r>
  <r>
    <m/>
    <x v="14"/>
    <m/>
    <m/>
    <n v="12207"/>
    <x v="1"/>
    <m/>
    <x v="1"/>
    <x v="127"/>
    <x v="35"/>
    <m/>
    <m/>
    <m/>
    <m/>
    <m/>
    <m/>
    <m/>
    <m/>
    <m/>
    <m/>
    <n v="177.47717281028071"/>
    <m/>
    <n v="20625200"/>
    <m/>
    <m/>
    <m/>
    <m/>
    <m/>
    <m/>
    <m/>
    <m/>
    <m/>
    <m/>
  </r>
  <r>
    <m/>
    <x v="14"/>
    <m/>
    <m/>
    <n v="12207"/>
    <x v="1"/>
    <m/>
    <x v="1"/>
    <x v="127"/>
    <x v="35"/>
    <m/>
    <m/>
    <m/>
    <m/>
    <m/>
    <m/>
    <m/>
    <m/>
    <m/>
    <m/>
    <n v="180.66004893672044"/>
    <m/>
    <n v="20625200"/>
    <m/>
    <m/>
    <m/>
    <m/>
    <m/>
    <m/>
    <m/>
    <m/>
    <m/>
    <m/>
  </r>
  <r>
    <m/>
    <x v="14"/>
    <m/>
    <m/>
    <n v="12207"/>
    <x v="1"/>
    <m/>
    <x v="1"/>
    <x v="127"/>
    <x v="35"/>
    <m/>
    <m/>
    <m/>
    <m/>
    <m/>
    <m/>
    <m/>
    <m/>
    <m/>
    <m/>
    <n v="71.773856651216462"/>
    <m/>
    <n v="20625200"/>
    <m/>
    <m/>
    <m/>
    <m/>
    <m/>
    <m/>
    <m/>
    <m/>
    <m/>
    <m/>
  </r>
  <r>
    <m/>
    <x v="14"/>
    <m/>
    <m/>
    <n v="12207"/>
    <x v="1"/>
    <m/>
    <x v="1"/>
    <x v="127"/>
    <x v="35"/>
    <m/>
    <m/>
    <m/>
    <m/>
    <m/>
    <m/>
    <m/>
    <m/>
    <m/>
    <m/>
    <n v="631.60993853070488"/>
    <m/>
    <n v="20625200"/>
    <m/>
    <m/>
    <m/>
    <m/>
    <m/>
    <m/>
    <m/>
    <m/>
    <m/>
    <m/>
  </r>
  <r>
    <m/>
    <x v="14"/>
    <m/>
    <m/>
    <n v="11975"/>
    <x v="0"/>
    <m/>
    <x v="0"/>
    <x v="127"/>
    <x v="35"/>
    <m/>
    <m/>
    <m/>
    <m/>
    <m/>
    <m/>
    <m/>
    <m/>
    <m/>
    <m/>
    <n v="177.22254272016551"/>
    <m/>
    <n v="20625200"/>
    <m/>
    <m/>
    <m/>
    <m/>
    <m/>
    <m/>
    <m/>
    <m/>
    <m/>
    <m/>
  </r>
  <r>
    <m/>
    <x v="14"/>
    <m/>
    <m/>
    <m/>
    <x v="29"/>
    <m/>
    <x v="19"/>
    <x v="127"/>
    <x v="35"/>
    <m/>
    <m/>
    <m/>
    <m/>
    <m/>
    <m/>
    <m/>
    <m/>
    <m/>
    <m/>
    <n v="4435"/>
    <m/>
    <n v="20625200"/>
    <m/>
    <m/>
    <m/>
    <m/>
    <m/>
    <m/>
    <m/>
    <m/>
    <m/>
    <m/>
  </r>
  <r>
    <m/>
    <x v="14"/>
    <m/>
    <m/>
    <n v="12207"/>
    <x v="1"/>
    <m/>
    <x v="1"/>
    <x v="127"/>
    <x v="35"/>
    <m/>
    <m/>
    <m/>
    <m/>
    <m/>
    <m/>
    <m/>
    <m/>
    <m/>
    <m/>
    <n v="3154.1984125405324"/>
    <m/>
    <n v="20625200"/>
    <m/>
    <m/>
    <m/>
    <m/>
    <m/>
    <m/>
    <m/>
    <m/>
    <m/>
    <m/>
  </r>
  <r>
    <m/>
    <x v="14"/>
    <m/>
    <m/>
    <n v="12207"/>
    <x v="1"/>
    <m/>
    <x v="1"/>
    <x v="127"/>
    <x v="35"/>
    <m/>
    <m/>
    <m/>
    <m/>
    <m/>
    <m/>
    <m/>
    <m/>
    <m/>
    <m/>
    <n v="540.4046231275737"/>
    <m/>
    <n v="20625200"/>
    <m/>
    <m/>
    <m/>
    <m/>
    <m/>
    <m/>
    <m/>
    <m/>
    <m/>
    <m/>
  </r>
  <r>
    <m/>
    <x v="14"/>
    <m/>
    <m/>
    <m/>
    <x v="30"/>
    <m/>
    <x v="20"/>
    <x v="127"/>
    <x v="35"/>
    <m/>
    <m/>
    <m/>
    <m/>
    <m/>
    <m/>
    <m/>
    <m/>
    <m/>
    <m/>
    <n v="238.71570948298157"/>
    <m/>
    <n v="20625200"/>
    <m/>
    <m/>
    <m/>
    <m/>
    <m/>
    <m/>
    <m/>
    <m/>
    <m/>
    <m/>
  </r>
  <r>
    <m/>
    <x v="14"/>
    <m/>
    <m/>
    <m/>
    <x v="31"/>
    <m/>
    <x v="21"/>
    <x v="127"/>
    <x v="35"/>
    <m/>
    <m/>
    <m/>
    <m/>
    <m/>
    <m/>
    <m/>
    <m/>
    <m/>
    <m/>
    <n v="2255.258708150152"/>
    <m/>
    <n v="20625200"/>
    <m/>
    <m/>
    <m/>
    <m/>
    <m/>
    <m/>
    <m/>
    <m/>
    <m/>
    <m/>
  </r>
  <r>
    <m/>
    <x v="14"/>
    <m/>
    <m/>
    <n v="12376"/>
    <x v="6"/>
    <m/>
    <x v="6"/>
    <x v="127"/>
    <x v="35"/>
    <m/>
    <m/>
    <m/>
    <m/>
    <m/>
    <m/>
    <m/>
    <m/>
    <m/>
    <m/>
    <n v="26.477550776820706"/>
    <m/>
    <n v="20625200"/>
    <m/>
    <m/>
    <m/>
    <m/>
    <m/>
    <m/>
    <m/>
    <m/>
    <m/>
    <m/>
  </r>
  <r>
    <m/>
    <x v="14"/>
    <m/>
    <m/>
    <n v="12207"/>
    <x v="1"/>
    <m/>
    <x v="1"/>
    <x v="127"/>
    <x v="35"/>
    <m/>
    <m/>
    <m/>
    <m/>
    <m/>
    <m/>
    <m/>
    <m/>
    <m/>
    <m/>
    <n v="102.93421392906164"/>
    <m/>
    <n v="20625200"/>
    <m/>
    <m/>
    <m/>
    <m/>
    <m/>
    <m/>
    <m/>
    <m/>
    <m/>
    <m/>
  </r>
  <r>
    <m/>
    <x v="14"/>
    <m/>
    <m/>
    <m/>
    <x v="32"/>
    <m/>
    <x v="22"/>
    <x v="127"/>
    <x v="35"/>
    <m/>
    <m/>
    <m/>
    <m/>
    <m/>
    <m/>
    <m/>
    <m/>
    <m/>
    <m/>
    <n v="4782.6692394915353"/>
    <m/>
    <n v="20625200"/>
    <m/>
    <m/>
    <m/>
    <m/>
    <m/>
    <m/>
    <m/>
    <m/>
    <m/>
    <m/>
  </r>
  <r>
    <m/>
    <x v="14"/>
    <m/>
    <m/>
    <m/>
    <x v="30"/>
    <m/>
    <x v="20"/>
    <x v="127"/>
    <x v="35"/>
    <m/>
    <m/>
    <m/>
    <m/>
    <m/>
    <m/>
    <m/>
    <m/>
    <m/>
    <m/>
    <n v="280.63657522528797"/>
    <m/>
    <n v="20625200"/>
    <m/>
    <m/>
    <m/>
    <m/>
    <m/>
    <m/>
    <m/>
    <m/>
    <m/>
    <m/>
  </r>
  <r>
    <m/>
    <x v="15"/>
    <m/>
    <m/>
    <n v="22567"/>
    <x v="5"/>
    <m/>
    <x v="5"/>
    <x v="127"/>
    <x v="35"/>
    <m/>
    <m/>
    <m/>
    <m/>
    <m/>
    <m/>
    <m/>
    <m/>
    <m/>
    <m/>
    <n v="-18445.170184407885"/>
    <m/>
    <n v="20625200"/>
    <m/>
    <m/>
    <m/>
    <m/>
    <m/>
    <m/>
    <m/>
    <m/>
    <m/>
    <m/>
  </r>
  <r>
    <m/>
    <x v="15"/>
    <m/>
    <m/>
    <m/>
    <x v="27"/>
    <m/>
    <x v="17"/>
    <x v="127"/>
    <x v="35"/>
    <m/>
    <m/>
    <m/>
    <m/>
    <m/>
    <m/>
    <m/>
    <m/>
    <m/>
    <m/>
    <n v="-1392.5083053173926"/>
    <m/>
    <n v="20625200"/>
    <m/>
    <m/>
    <m/>
    <m/>
    <m/>
    <m/>
    <m/>
    <m/>
    <m/>
    <m/>
  </r>
  <r>
    <m/>
    <x v="15"/>
    <m/>
    <m/>
    <n v="12376"/>
    <x v="6"/>
    <m/>
    <x v="6"/>
    <x v="127"/>
    <x v="35"/>
    <m/>
    <m/>
    <m/>
    <m/>
    <m/>
    <m/>
    <m/>
    <m/>
    <m/>
    <m/>
    <n v="-467.05524279376954"/>
    <m/>
    <n v="20625200"/>
    <m/>
    <m/>
    <m/>
    <m/>
    <m/>
    <m/>
    <m/>
    <m/>
    <m/>
    <m/>
  </r>
  <r>
    <m/>
    <x v="15"/>
    <m/>
    <m/>
    <n v="22567"/>
    <x v="5"/>
    <m/>
    <x v="5"/>
    <x v="127"/>
    <x v="35"/>
    <m/>
    <m/>
    <m/>
    <m/>
    <m/>
    <m/>
    <m/>
    <m/>
    <m/>
    <m/>
    <n v="-234.2869302353339"/>
    <m/>
    <n v="20625200"/>
    <m/>
    <m/>
    <m/>
    <m/>
    <m/>
    <m/>
    <m/>
    <m/>
    <m/>
    <m/>
  </r>
  <r>
    <m/>
    <x v="15"/>
    <m/>
    <m/>
    <n v="12207"/>
    <x v="1"/>
    <m/>
    <x v="1"/>
    <x v="127"/>
    <x v="35"/>
    <m/>
    <m/>
    <m/>
    <m/>
    <m/>
    <m/>
    <m/>
    <m/>
    <m/>
    <m/>
    <n v="-886.11271360082753"/>
    <m/>
    <n v="20625200"/>
    <m/>
    <m/>
    <m/>
    <m/>
    <m/>
    <m/>
    <m/>
    <m/>
    <m/>
    <m/>
  </r>
  <r>
    <m/>
    <x v="15"/>
    <m/>
    <m/>
    <n v="12207"/>
    <x v="1"/>
    <m/>
    <x v="1"/>
    <x v="127"/>
    <x v="35"/>
    <m/>
    <m/>
    <m/>
    <m/>
    <m/>
    <m/>
    <m/>
    <m/>
    <m/>
    <m/>
    <n v="-472.5775328731425"/>
    <m/>
    <n v="20625200"/>
    <m/>
    <m/>
    <m/>
    <m/>
    <m/>
    <m/>
    <m/>
    <m/>
    <m/>
    <m/>
  </r>
  <r>
    <m/>
    <x v="15"/>
    <m/>
    <m/>
    <n v="12207"/>
    <x v="1"/>
    <m/>
    <x v="1"/>
    <x v="127"/>
    <x v="35"/>
    <m/>
    <m/>
    <m/>
    <m/>
    <m/>
    <m/>
    <m/>
    <m/>
    <m/>
    <m/>
    <n v="-1155.559092084585"/>
    <m/>
    <n v="20625200"/>
    <m/>
    <m/>
    <m/>
    <m/>
    <m/>
    <m/>
    <m/>
    <m/>
    <m/>
    <m/>
  </r>
  <r>
    <m/>
    <x v="15"/>
    <m/>
    <m/>
    <n v="12207"/>
    <x v="1"/>
    <m/>
    <x v="1"/>
    <x v="127"/>
    <x v="35"/>
    <m/>
    <m/>
    <m/>
    <m/>
    <m/>
    <m/>
    <m/>
    <m/>
    <m/>
    <m/>
    <n v="-177.47717281028071"/>
    <m/>
    <n v="20625200"/>
    <m/>
    <m/>
    <m/>
    <m/>
    <m/>
    <m/>
    <m/>
    <m/>
    <m/>
    <m/>
  </r>
  <r>
    <m/>
    <x v="15"/>
    <m/>
    <m/>
    <n v="12207"/>
    <x v="1"/>
    <m/>
    <x v="1"/>
    <x v="127"/>
    <x v="35"/>
    <m/>
    <m/>
    <m/>
    <m/>
    <m/>
    <m/>
    <m/>
    <m/>
    <m/>
    <m/>
    <n v="-180.66004893672044"/>
    <m/>
    <n v="20625200"/>
    <m/>
    <m/>
    <m/>
    <m/>
    <m/>
    <m/>
    <m/>
    <m/>
    <m/>
    <m/>
  </r>
  <r>
    <m/>
    <x v="15"/>
    <m/>
    <m/>
    <n v="12207"/>
    <x v="1"/>
    <m/>
    <x v="1"/>
    <x v="127"/>
    <x v="35"/>
    <m/>
    <m/>
    <m/>
    <m/>
    <m/>
    <m/>
    <m/>
    <m/>
    <m/>
    <m/>
    <n v="-71.773856651216462"/>
    <m/>
    <n v="20625200"/>
    <m/>
    <m/>
    <m/>
    <m/>
    <m/>
    <m/>
    <m/>
    <m/>
    <m/>
    <m/>
  </r>
  <r>
    <m/>
    <x v="15"/>
    <m/>
    <m/>
    <n v="12207"/>
    <x v="1"/>
    <m/>
    <x v="1"/>
    <x v="127"/>
    <x v="35"/>
    <m/>
    <m/>
    <m/>
    <m/>
    <m/>
    <m/>
    <m/>
    <m/>
    <m/>
    <m/>
    <n v="-631.60993853070488"/>
    <m/>
    <n v="20625200"/>
    <m/>
    <m/>
    <m/>
    <m/>
    <m/>
    <m/>
    <m/>
    <m/>
    <m/>
    <m/>
  </r>
  <r>
    <m/>
    <x v="15"/>
    <m/>
    <m/>
    <n v="11975"/>
    <x v="0"/>
    <m/>
    <x v="0"/>
    <x v="127"/>
    <x v="35"/>
    <m/>
    <m/>
    <m/>
    <m/>
    <m/>
    <m/>
    <m/>
    <m/>
    <m/>
    <m/>
    <n v="-177.22254272016551"/>
    <m/>
    <n v="20625200"/>
    <m/>
    <m/>
    <m/>
    <m/>
    <m/>
    <m/>
    <m/>
    <m/>
    <m/>
    <m/>
  </r>
  <r>
    <m/>
    <x v="15"/>
    <m/>
    <m/>
    <m/>
    <x v="29"/>
    <m/>
    <x v="19"/>
    <x v="127"/>
    <x v="35"/>
    <m/>
    <m/>
    <m/>
    <m/>
    <m/>
    <m/>
    <m/>
    <m/>
    <m/>
    <m/>
    <n v="-4435"/>
    <m/>
    <n v="20625200"/>
    <m/>
    <m/>
    <m/>
    <m/>
    <m/>
    <m/>
    <m/>
    <m/>
    <m/>
    <m/>
  </r>
  <r>
    <m/>
    <x v="15"/>
    <m/>
    <m/>
    <n v="12207"/>
    <x v="1"/>
    <m/>
    <x v="1"/>
    <x v="127"/>
    <x v="35"/>
    <m/>
    <m/>
    <m/>
    <m/>
    <m/>
    <m/>
    <m/>
    <m/>
    <m/>
    <m/>
    <n v="-3154.1984125405324"/>
    <m/>
    <n v="20625200"/>
    <m/>
    <m/>
    <m/>
    <m/>
    <m/>
    <m/>
    <m/>
    <m/>
    <m/>
    <m/>
  </r>
  <r>
    <m/>
    <x v="15"/>
    <m/>
    <m/>
    <n v="12207"/>
    <x v="1"/>
    <m/>
    <x v="1"/>
    <x v="127"/>
    <x v="35"/>
    <m/>
    <m/>
    <m/>
    <m/>
    <m/>
    <m/>
    <m/>
    <m/>
    <m/>
    <m/>
    <n v="-540.4046231275737"/>
    <m/>
    <n v="20625200"/>
    <m/>
    <m/>
    <m/>
    <m/>
    <m/>
    <m/>
    <m/>
    <m/>
    <m/>
    <m/>
  </r>
  <r>
    <m/>
    <x v="15"/>
    <m/>
    <m/>
    <m/>
    <x v="30"/>
    <m/>
    <x v="20"/>
    <x v="127"/>
    <x v="35"/>
    <m/>
    <m/>
    <m/>
    <m/>
    <m/>
    <m/>
    <m/>
    <m/>
    <m/>
    <m/>
    <n v="-238.71570948298157"/>
    <m/>
    <n v="20625200"/>
    <m/>
    <m/>
    <m/>
    <m/>
    <m/>
    <m/>
    <m/>
    <m/>
    <m/>
    <m/>
  </r>
  <r>
    <m/>
    <x v="15"/>
    <m/>
    <m/>
    <m/>
    <x v="31"/>
    <m/>
    <x v="21"/>
    <x v="127"/>
    <x v="35"/>
    <m/>
    <m/>
    <m/>
    <m/>
    <m/>
    <m/>
    <m/>
    <m/>
    <m/>
    <m/>
    <n v="-2255.258708150152"/>
    <m/>
    <n v="20625200"/>
    <m/>
    <m/>
    <m/>
    <m/>
    <m/>
    <m/>
    <m/>
    <m/>
    <m/>
    <m/>
  </r>
  <r>
    <m/>
    <x v="15"/>
    <m/>
    <m/>
    <n v="12376"/>
    <x v="6"/>
    <m/>
    <x v="6"/>
    <x v="127"/>
    <x v="35"/>
    <m/>
    <m/>
    <m/>
    <m/>
    <m/>
    <m/>
    <m/>
    <m/>
    <m/>
    <m/>
    <n v="-26.477550776820706"/>
    <m/>
    <n v="20625200"/>
    <m/>
    <m/>
    <m/>
    <m/>
    <m/>
    <m/>
    <m/>
    <m/>
    <m/>
    <m/>
  </r>
  <r>
    <m/>
    <x v="15"/>
    <m/>
    <m/>
    <n v="12207"/>
    <x v="1"/>
    <m/>
    <x v="1"/>
    <x v="127"/>
    <x v="35"/>
    <m/>
    <m/>
    <m/>
    <m/>
    <m/>
    <m/>
    <m/>
    <m/>
    <m/>
    <m/>
    <n v="-102.93421392906164"/>
    <m/>
    <n v="20625200"/>
    <m/>
    <m/>
    <m/>
    <m/>
    <m/>
    <m/>
    <m/>
    <m/>
    <m/>
    <m/>
  </r>
  <r>
    <m/>
    <x v="15"/>
    <m/>
    <m/>
    <m/>
    <x v="32"/>
    <m/>
    <x v="22"/>
    <x v="127"/>
    <x v="35"/>
    <m/>
    <m/>
    <m/>
    <m/>
    <m/>
    <m/>
    <m/>
    <m/>
    <m/>
    <m/>
    <n v="-4782.6692394915399"/>
    <m/>
    <n v="20625200"/>
    <m/>
    <m/>
    <m/>
    <m/>
    <m/>
    <m/>
    <m/>
    <m/>
    <m/>
    <m/>
  </r>
  <r>
    <m/>
    <x v="15"/>
    <m/>
    <m/>
    <m/>
    <x v="30"/>
    <m/>
    <x v="20"/>
    <x v="127"/>
    <x v="35"/>
    <m/>
    <m/>
    <m/>
    <m/>
    <m/>
    <m/>
    <m/>
    <m/>
    <m/>
    <m/>
    <n v="-280.63657522528803"/>
    <m/>
    <n v="20625200"/>
    <m/>
    <m/>
    <m/>
    <m/>
    <m/>
    <m/>
    <m/>
    <m/>
    <m/>
    <m/>
  </r>
  <r>
    <m/>
    <x v="15"/>
    <m/>
    <m/>
    <n v="12207"/>
    <x v="1"/>
    <m/>
    <x v="1"/>
    <x v="127"/>
    <x v="35"/>
    <m/>
    <m/>
    <m/>
    <m/>
    <m/>
    <m/>
    <m/>
    <m/>
    <m/>
    <m/>
    <n v="253.56252076819294"/>
    <m/>
    <n v="20625200"/>
    <m/>
    <m/>
    <m/>
    <m/>
    <m/>
    <m/>
    <m/>
    <m/>
    <m/>
    <m/>
  </r>
  <r>
    <m/>
    <x v="15"/>
    <m/>
    <m/>
    <n v="12207"/>
    <x v="1"/>
    <m/>
    <x v="1"/>
    <x v="127"/>
    <x v="35"/>
    <m/>
    <m/>
    <m/>
    <m/>
    <m/>
    <m/>
    <m/>
    <m/>
    <m/>
    <m/>
    <n v="20.177675643864024"/>
    <m/>
    <n v="20625200"/>
    <m/>
    <m/>
    <m/>
    <m/>
    <m/>
    <m/>
    <m/>
    <m/>
    <m/>
    <m/>
  </r>
  <r>
    <m/>
    <x v="15"/>
    <m/>
    <m/>
    <n v="12207"/>
    <x v="1"/>
    <m/>
    <x v="1"/>
    <x v="127"/>
    <x v="35"/>
    <m/>
    <m/>
    <m/>
    <m/>
    <m/>
    <m/>
    <m/>
    <m/>
    <m/>
    <m/>
    <n v="144.60667544769217"/>
    <m/>
    <n v="20625200"/>
    <m/>
    <m/>
    <m/>
    <m/>
    <m/>
    <m/>
    <m/>
    <m/>
    <m/>
    <m/>
  </r>
  <r>
    <m/>
    <x v="15"/>
    <m/>
    <m/>
    <n v="12207"/>
    <x v="1"/>
    <m/>
    <x v="1"/>
    <x v="127"/>
    <x v="35"/>
    <m/>
    <m/>
    <m/>
    <m/>
    <m/>
    <m/>
    <m/>
    <m/>
    <m/>
    <m/>
    <n v="87.436594456744103"/>
    <m/>
    <n v="20625200"/>
    <m/>
    <m/>
    <m/>
    <m/>
    <m/>
    <m/>
    <m/>
    <m/>
    <m/>
    <m/>
  </r>
  <r>
    <m/>
    <x v="15"/>
    <m/>
    <m/>
    <n v="22567"/>
    <x v="5"/>
    <m/>
    <x v="5"/>
    <x v="127"/>
    <x v="35"/>
    <m/>
    <m/>
    <m/>
    <m/>
    <m/>
    <m/>
    <m/>
    <m/>
    <m/>
    <m/>
    <n v="18445.169999999998"/>
    <m/>
    <n v="20625200"/>
    <m/>
    <m/>
    <m/>
    <m/>
    <m/>
    <m/>
    <m/>
    <m/>
    <m/>
    <m/>
  </r>
  <r>
    <m/>
    <x v="15"/>
    <m/>
    <m/>
    <m/>
    <x v="27"/>
    <m/>
    <x v="17"/>
    <x v="127"/>
    <x v="35"/>
    <m/>
    <m/>
    <m/>
    <m/>
    <m/>
    <m/>
    <m/>
    <m/>
    <m/>
    <m/>
    <n v="1401.227475268335"/>
    <m/>
    <n v="20625200"/>
    <m/>
    <m/>
    <m/>
    <m/>
    <m/>
    <m/>
    <m/>
    <m/>
    <m/>
    <m/>
  </r>
  <r>
    <m/>
    <x v="15"/>
    <m/>
    <m/>
    <n v="12376"/>
    <x v="6"/>
    <m/>
    <x v="6"/>
    <x v="127"/>
    <x v="35"/>
    <m/>
    <m/>
    <m/>
    <m/>
    <m/>
    <m/>
    <m/>
    <m/>
    <m/>
    <m/>
    <n v="469.97970221914397"/>
    <m/>
    <n v="20625200"/>
    <m/>
    <m/>
    <m/>
    <m/>
    <m/>
    <m/>
    <m/>
    <m/>
    <m/>
    <m/>
  </r>
  <r>
    <m/>
    <x v="15"/>
    <m/>
    <m/>
    <n v="22567"/>
    <x v="5"/>
    <m/>
    <x v="5"/>
    <x v="127"/>
    <x v="35"/>
    <m/>
    <m/>
    <m/>
    <m/>
    <m/>
    <m/>
    <m/>
    <m/>
    <m/>
    <m/>
    <n v="299.38"/>
    <m/>
    <n v="20625200"/>
    <m/>
    <m/>
    <m/>
    <m/>
    <m/>
    <m/>
    <m/>
    <m/>
    <m/>
    <m/>
  </r>
  <r>
    <m/>
    <x v="15"/>
    <m/>
    <m/>
    <n v="11975"/>
    <x v="0"/>
    <m/>
    <x v="0"/>
    <x v="127"/>
    <x v="35"/>
    <m/>
    <m/>
    <m/>
    <m/>
    <m/>
    <m/>
    <m/>
    <m/>
    <m/>
    <m/>
    <n v="178.33221902386489"/>
    <m/>
    <n v="20625200"/>
    <m/>
    <m/>
    <m/>
    <m/>
    <m/>
    <m/>
    <m/>
    <m/>
    <m/>
    <m/>
  </r>
  <r>
    <m/>
    <x v="15"/>
    <m/>
    <m/>
    <m/>
    <x v="29"/>
    <m/>
    <x v="19"/>
    <x v="127"/>
    <x v="35"/>
    <m/>
    <m/>
    <m/>
    <m/>
    <m/>
    <m/>
    <m/>
    <m/>
    <m/>
    <m/>
    <n v="4435"/>
    <m/>
    <n v="20625200"/>
    <m/>
    <m/>
    <m/>
    <m/>
    <m/>
    <m/>
    <m/>
    <m/>
    <m/>
    <m/>
  </r>
  <r>
    <m/>
    <x v="15"/>
    <m/>
    <m/>
    <m/>
    <x v="31"/>
    <m/>
    <x v="21"/>
    <x v="127"/>
    <x v="35"/>
    <m/>
    <m/>
    <m/>
    <m/>
    <m/>
    <m/>
    <m/>
    <m/>
    <m/>
    <m/>
    <n v="2269.3799768597287"/>
    <m/>
    <n v="20625200"/>
    <m/>
    <m/>
    <m/>
    <m/>
    <m/>
    <m/>
    <m/>
    <m/>
    <m/>
    <m/>
  </r>
  <r>
    <m/>
    <x v="15"/>
    <m/>
    <m/>
    <n v="12207"/>
    <x v="1"/>
    <m/>
    <x v="1"/>
    <x v="127"/>
    <x v="35"/>
    <m/>
    <m/>
    <m/>
    <m/>
    <m/>
    <m/>
    <m/>
    <m/>
    <m/>
    <m/>
    <n v="103.57873497183532"/>
    <m/>
    <n v="20625200"/>
    <m/>
    <m/>
    <m/>
    <m/>
    <m/>
    <m/>
    <m/>
    <m/>
    <m/>
    <m/>
  </r>
  <r>
    <m/>
    <x v="15"/>
    <m/>
    <m/>
    <n v="12376"/>
    <x v="6"/>
    <m/>
    <x v="6"/>
    <x v="127"/>
    <x v="35"/>
    <m/>
    <m/>
    <m/>
    <m/>
    <m/>
    <m/>
    <m/>
    <m/>
    <m/>
    <m/>
    <n v="94.462749368446751"/>
    <m/>
    <n v="20625200"/>
    <m/>
    <m/>
    <m/>
    <m/>
    <m/>
    <m/>
    <m/>
    <m/>
    <m/>
    <m/>
  </r>
  <r>
    <m/>
    <x v="15"/>
    <m/>
    <m/>
    <n v="23684"/>
    <x v="28"/>
    <m/>
    <x v="18"/>
    <x v="127"/>
    <x v="35"/>
    <m/>
    <m/>
    <m/>
    <m/>
    <m/>
    <m/>
    <m/>
    <m/>
    <m/>
    <m/>
    <n v="416.36473550830527"/>
    <m/>
    <n v="20625200"/>
    <m/>
    <m/>
    <m/>
    <m/>
    <m/>
    <m/>
    <m/>
    <m/>
    <m/>
    <m/>
  </r>
  <r>
    <m/>
    <x v="15"/>
    <m/>
    <m/>
    <n v="12376"/>
    <x v="6"/>
    <m/>
    <x v="6"/>
    <x v="127"/>
    <x v="35"/>
    <m/>
    <m/>
    <m/>
    <m/>
    <m/>
    <m/>
    <m/>
    <m/>
    <m/>
    <m/>
    <n v="31.487583122815586"/>
    <m/>
    <n v="20625200"/>
    <m/>
    <m/>
    <m/>
    <m/>
    <m/>
    <m/>
    <m/>
    <m/>
    <m/>
    <m/>
  </r>
  <r>
    <m/>
    <x v="15"/>
    <m/>
    <m/>
    <n v="12376"/>
    <x v="6"/>
    <m/>
    <x v="6"/>
    <x v="127"/>
    <x v="35"/>
    <m/>
    <m/>
    <m/>
    <m/>
    <m/>
    <m/>
    <m/>
    <m/>
    <m/>
    <m/>
    <n v="102.16950048242259"/>
    <m/>
    <n v="20625200"/>
    <m/>
    <m/>
    <m/>
    <m/>
    <m/>
    <m/>
    <m/>
    <m/>
    <m/>
    <m/>
  </r>
  <r>
    <m/>
    <x v="15"/>
    <m/>
    <m/>
    <n v="12376"/>
    <x v="6"/>
    <m/>
    <x v="6"/>
    <x v="127"/>
    <x v="35"/>
    <m/>
    <m/>
    <m/>
    <m/>
    <m/>
    <m/>
    <m/>
    <m/>
    <m/>
    <m/>
    <n v="96.884871147124883"/>
    <m/>
    <n v="20625200"/>
    <m/>
    <m/>
    <m/>
    <m/>
    <m/>
    <m/>
    <m/>
    <m/>
    <m/>
    <m/>
  </r>
  <r>
    <m/>
    <x v="15"/>
    <m/>
    <m/>
    <n v="12376"/>
    <x v="6"/>
    <m/>
    <x v="6"/>
    <x v="127"/>
    <x v="35"/>
    <m/>
    <m/>
    <m/>
    <m/>
    <m/>
    <m/>
    <m/>
    <m/>
    <m/>
    <m/>
    <n v="230.18163911586549"/>
    <m/>
    <n v="20625200"/>
    <m/>
    <m/>
    <m/>
    <m/>
    <m/>
    <m/>
    <m/>
    <m/>
    <m/>
    <m/>
  </r>
  <r>
    <m/>
    <x v="15"/>
    <m/>
    <m/>
    <n v="12376"/>
    <x v="6"/>
    <m/>
    <x v="6"/>
    <x v="127"/>
    <x v="35"/>
    <m/>
    <m/>
    <m/>
    <m/>
    <m/>
    <m/>
    <m/>
    <m/>
    <m/>
    <m/>
    <n v="113.83972359787172"/>
    <m/>
    <n v="20625200"/>
    <m/>
    <m/>
    <m/>
    <m/>
    <m/>
    <m/>
    <m/>
    <m/>
    <m/>
    <m/>
  </r>
  <r>
    <m/>
    <x v="16"/>
    <m/>
    <m/>
    <n v="22567"/>
    <x v="5"/>
    <m/>
    <x v="5"/>
    <x v="127"/>
    <x v="35"/>
    <m/>
    <m/>
    <m/>
    <m/>
    <m/>
    <m/>
    <m/>
    <m/>
    <m/>
    <m/>
    <n v="-18445.169999999998"/>
    <m/>
    <n v="20625200"/>
    <m/>
    <m/>
    <m/>
    <m/>
    <m/>
    <m/>
    <m/>
    <m/>
    <m/>
    <m/>
  </r>
  <r>
    <m/>
    <x v="16"/>
    <m/>
    <m/>
    <m/>
    <x v="27"/>
    <m/>
    <x v="17"/>
    <x v="127"/>
    <x v="35"/>
    <m/>
    <m/>
    <m/>
    <m/>
    <m/>
    <m/>
    <m/>
    <m/>
    <m/>
    <m/>
    <n v="-1401.227475268335"/>
    <m/>
    <n v="20625200"/>
    <m/>
    <m/>
    <m/>
    <m/>
    <m/>
    <m/>
    <m/>
    <m/>
    <m/>
    <m/>
  </r>
  <r>
    <m/>
    <x v="16"/>
    <m/>
    <m/>
    <n v="12376"/>
    <x v="6"/>
    <m/>
    <x v="6"/>
    <x v="127"/>
    <x v="35"/>
    <m/>
    <m/>
    <m/>
    <m/>
    <m/>
    <m/>
    <m/>
    <m/>
    <m/>
    <m/>
    <n v="-469.97970221914397"/>
    <m/>
    <n v="20625200"/>
    <m/>
    <m/>
    <m/>
    <m/>
    <m/>
    <m/>
    <m/>
    <m/>
    <m/>
    <m/>
  </r>
  <r>
    <m/>
    <x v="16"/>
    <m/>
    <m/>
    <n v="22567"/>
    <x v="5"/>
    <m/>
    <x v="5"/>
    <x v="127"/>
    <x v="35"/>
    <m/>
    <m/>
    <m/>
    <m/>
    <m/>
    <m/>
    <m/>
    <m/>
    <m/>
    <m/>
    <n v="-299.38"/>
    <m/>
    <n v="20625200"/>
    <m/>
    <m/>
    <m/>
    <m/>
    <m/>
    <m/>
    <m/>
    <m/>
    <m/>
    <m/>
  </r>
  <r>
    <m/>
    <x v="16"/>
    <m/>
    <m/>
    <n v="11975"/>
    <x v="0"/>
    <m/>
    <x v="0"/>
    <x v="127"/>
    <x v="35"/>
    <m/>
    <m/>
    <m/>
    <m/>
    <m/>
    <m/>
    <m/>
    <m/>
    <m/>
    <m/>
    <n v="-178.33221902386489"/>
    <m/>
    <n v="20625200"/>
    <m/>
    <m/>
    <m/>
    <m/>
    <m/>
    <m/>
    <m/>
    <m/>
    <m/>
    <m/>
  </r>
  <r>
    <m/>
    <x v="16"/>
    <m/>
    <m/>
    <m/>
    <x v="29"/>
    <m/>
    <x v="19"/>
    <x v="127"/>
    <x v="35"/>
    <m/>
    <m/>
    <m/>
    <m/>
    <m/>
    <m/>
    <m/>
    <m/>
    <m/>
    <m/>
    <n v="-4435"/>
    <m/>
    <n v="20625200"/>
    <m/>
    <m/>
    <m/>
    <m/>
    <m/>
    <m/>
    <m/>
    <m/>
    <m/>
    <m/>
  </r>
  <r>
    <m/>
    <x v="16"/>
    <m/>
    <m/>
    <m/>
    <x v="31"/>
    <m/>
    <x v="21"/>
    <x v="127"/>
    <x v="35"/>
    <m/>
    <m/>
    <m/>
    <m/>
    <m/>
    <m/>
    <m/>
    <m/>
    <m/>
    <m/>
    <n v="-2269.3799768597287"/>
    <m/>
    <n v="20625200"/>
    <m/>
    <m/>
    <m/>
    <m/>
    <m/>
    <m/>
    <m/>
    <m/>
    <m/>
    <m/>
  </r>
  <r>
    <m/>
    <x v="16"/>
    <m/>
    <m/>
    <n v="12207"/>
    <x v="1"/>
    <m/>
    <x v="1"/>
    <x v="127"/>
    <x v="35"/>
    <m/>
    <m/>
    <m/>
    <m/>
    <m/>
    <m/>
    <m/>
    <m/>
    <m/>
    <m/>
    <n v="-103.57873497183532"/>
    <m/>
    <n v="20625200"/>
    <m/>
    <m/>
    <m/>
    <m/>
    <m/>
    <m/>
    <m/>
    <m/>
    <m/>
    <m/>
  </r>
  <r>
    <m/>
    <x v="16"/>
    <m/>
    <m/>
    <n v="12376"/>
    <x v="6"/>
    <m/>
    <x v="6"/>
    <x v="127"/>
    <x v="35"/>
    <m/>
    <m/>
    <m/>
    <m/>
    <m/>
    <m/>
    <m/>
    <m/>
    <m/>
    <m/>
    <n v="-94.462749368446751"/>
    <m/>
    <n v="20625200"/>
    <m/>
    <m/>
    <m/>
    <m/>
    <m/>
    <m/>
    <m/>
    <m/>
    <m/>
    <m/>
  </r>
  <r>
    <m/>
    <x v="16"/>
    <m/>
    <m/>
    <n v="23684"/>
    <x v="28"/>
    <m/>
    <x v="18"/>
    <x v="127"/>
    <x v="35"/>
    <m/>
    <m/>
    <m/>
    <m/>
    <m/>
    <m/>
    <m/>
    <m/>
    <m/>
    <m/>
    <n v="-416.36473550830527"/>
    <m/>
    <n v="20625200"/>
    <m/>
    <m/>
    <m/>
    <m/>
    <m/>
    <m/>
    <m/>
    <m/>
    <m/>
    <m/>
  </r>
  <r>
    <m/>
    <x v="16"/>
    <m/>
    <m/>
    <n v="12376"/>
    <x v="6"/>
    <m/>
    <x v="6"/>
    <x v="127"/>
    <x v="35"/>
    <m/>
    <m/>
    <m/>
    <m/>
    <m/>
    <m/>
    <m/>
    <m/>
    <m/>
    <m/>
    <n v="-31.487583122815586"/>
    <m/>
    <n v="20625200"/>
    <m/>
    <m/>
    <m/>
    <m/>
    <m/>
    <m/>
    <m/>
    <m/>
    <m/>
    <m/>
  </r>
  <r>
    <m/>
    <x v="16"/>
    <m/>
    <m/>
    <n v="12376"/>
    <x v="6"/>
    <m/>
    <x v="6"/>
    <x v="127"/>
    <x v="35"/>
    <m/>
    <m/>
    <m/>
    <m/>
    <m/>
    <m/>
    <m/>
    <m/>
    <m/>
    <m/>
    <n v="-102.16950048242259"/>
    <m/>
    <n v="20625200"/>
    <m/>
    <m/>
    <m/>
    <m/>
    <m/>
    <m/>
    <m/>
    <m/>
    <m/>
    <m/>
  </r>
  <r>
    <m/>
    <x v="16"/>
    <m/>
    <m/>
    <n v="12376"/>
    <x v="6"/>
    <m/>
    <x v="6"/>
    <x v="127"/>
    <x v="35"/>
    <m/>
    <m/>
    <m/>
    <m/>
    <m/>
    <m/>
    <m/>
    <m/>
    <m/>
    <m/>
    <n v="-96.884871147124883"/>
    <m/>
    <n v="20625200"/>
    <m/>
    <m/>
    <m/>
    <m/>
    <m/>
    <m/>
    <m/>
    <m/>
    <m/>
    <m/>
  </r>
  <r>
    <m/>
    <x v="16"/>
    <m/>
    <m/>
    <n v="12376"/>
    <x v="6"/>
    <m/>
    <x v="6"/>
    <x v="127"/>
    <x v="35"/>
    <m/>
    <m/>
    <m/>
    <m/>
    <m/>
    <m/>
    <m/>
    <m/>
    <m/>
    <m/>
    <n v="-230.18163911586549"/>
    <m/>
    <n v="20625200"/>
    <m/>
    <m/>
    <m/>
    <m/>
    <m/>
    <m/>
    <m/>
    <m/>
    <m/>
    <m/>
  </r>
  <r>
    <m/>
    <x v="16"/>
    <m/>
    <m/>
    <n v="12376"/>
    <x v="6"/>
    <m/>
    <x v="6"/>
    <x v="127"/>
    <x v="35"/>
    <m/>
    <m/>
    <m/>
    <m/>
    <m/>
    <m/>
    <m/>
    <m/>
    <m/>
    <m/>
    <n v="-113.83972359787172"/>
    <m/>
    <n v="20625200"/>
    <m/>
    <m/>
    <m/>
    <m/>
    <m/>
    <m/>
    <m/>
    <m/>
    <m/>
    <m/>
  </r>
  <r>
    <m/>
    <x v="16"/>
    <m/>
    <m/>
    <n v="12376"/>
    <x v="6"/>
    <m/>
    <x v="6"/>
    <x v="127"/>
    <x v="35"/>
    <m/>
    <m/>
    <m/>
    <m/>
    <m/>
    <m/>
    <m/>
    <m/>
    <m/>
    <m/>
    <n v="28.625075566195985"/>
    <m/>
    <n v="20625200"/>
    <m/>
    <m/>
    <m/>
    <m/>
    <m/>
    <m/>
    <m/>
    <m/>
    <m/>
    <m/>
  </r>
  <r>
    <m/>
    <x v="16"/>
    <m/>
    <m/>
    <n v="12376"/>
    <x v="6"/>
    <m/>
    <x v="6"/>
    <x v="127"/>
    <x v="35"/>
    <m/>
    <m/>
    <m/>
    <m/>
    <m/>
    <m/>
    <m/>
    <m/>
    <m/>
    <m/>
    <n v="209.18324452220145"/>
    <m/>
    <n v="20625200"/>
    <m/>
    <m/>
    <m/>
    <m/>
    <m/>
    <m/>
    <m/>
    <m/>
    <m/>
    <m/>
  </r>
  <r>
    <m/>
    <x v="16"/>
    <m/>
    <m/>
    <n v="12376"/>
    <x v="6"/>
    <m/>
    <x v="6"/>
    <x v="127"/>
    <x v="35"/>
    <m/>
    <m/>
    <m/>
    <m/>
    <m/>
    <m/>
    <m/>
    <m/>
    <m/>
    <m/>
    <n v="103.49065781624702"/>
    <m/>
    <n v="20625200"/>
    <m/>
    <m/>
    <m/>
    <m/>
    <m/>
    <m/>
    <m/>
    <m/>
    <m/>
    <m/>
  </r>
  <r>
    <m/>
    <x v="16"/>
    <m/>
    <m/>
    <n v="12376"/>
    <x v="6"/>
    <m/>
    <x v="6"/>
    <x v="127"/>
    <x v="35"/>
    <m/>
    <m/>
    <m/>
    <m/>
    <m/>
    <m/>
    <m/>
    <m/>
    <m/>
    <m/>
    <n v="88.077155588295341"/>
    <m/>
    <n v="20625200"/>
    <m/>
    <m/>
    <m/>
    <m/>
    <m/>
    <m/>
    <m/>
    <m/>
    <m/>
    <m/>
  </r>
  <r>
    <m/>
    <x v="16"/>
    <m/>
    <m/>
    <n v="11975"/>
    <x v="0"/>
    <m/>
    <x v="0"/>
    <x v="127"/>
    <x v="35"/>
    <m/>
    <m/>
    <m/>
    <m/>
    <m/>
    <m/>
    <m/>
    <m/>
    <m/>
    <m/>
    <n v="153.73467157229732"/>
    <m/>
    <n v="20625200"/>
    <m/>
    <m/>
    <m/>
    <m/>
    <m/>
    <m/>
    <m/>
    <m/>
    <m/>
    <m/>
  </r>
  <r>
    <m/>
    <x v="16"/>
    <m/>
    <m/>
    <n v="22567"/>
    <x v="5"/>
    <m/>
    <x v="5"/>
    <x v="127"/>
    <x v="35"/>
    <m/>
    <m/>
    <m/>
    <m/>
    <m/>
    <m/>
    <m/>
    <m/>
    <m/>
    <m/>
    <n v="16379.862759777563"/>
    <m/>
    <n v="20625200"/>
    <m/>
    <m/>
    <m/>
    <m/>
    <m/>
    <m/>
    <m/>
    <m/>
    <m/>
    <m/>
  </r>
  <r>
    <m/>
    <x v="16"/>
    <m/>
    <m/>
    <m/>
    <x v="27"/>
    <m/>
    <x v="17"/>
    <x v="127"/>
    <x v="35"/>
    <m/>
    <m/>
    <m/>
    <m/>
    <m/>
    <m/>
    <m/>
    <m/>
    <m/>
    <m/>
    <n v="1401.227475268335"/>
    <m/>
    <n v="20625200"/>
    <m/>
    <m/>
    <m/>
    <m/>
    <m/>
    <m/>
    <m/>
    <m/>
    <m/>
    <m/>
  </r>
  <r>
    <m/>
    <x v="16"/>
    <m/>
    <m/>
    <n v="12376"/>
    <x v="6"/>
    <m/>
    <x v="6"/>
    <x v="127"/>
    <x v="35"/>
    <m/>
    <m/>
    <m/>
    <m/>
    <m/>
    <m/>
    <m/>
    <m/>
    <m/>
    <m/>
    <n v="469.97970221914397"/>
    <m/>
    <n v="20625200"/>
    <m/>
    <m/>
    <m/>
    <m/>
    <m/>
    <m/>
    <m/>
    <m/>
    <m/>
    <m/>
  </r>
  <r>
    <m/>
    <x v="16"/>
    <m/>
    <m/>
    <n v="22567"/>
    <x v="5"/>
    <m/>
    <x v="5"/>
    <x v="127"/>
    <x v="35"/>
    <m/>
    <m/>
    <m/>
    <m/>
    <m/>
    <m/>
    <m/>
    <m/>
    <m/>
    <m/>
    <n v="299.38"/>
    <m/>
    <n v="20625200"/>
    <m/>
    <m/>
    <m/>
    <m/>
    <m/>
    <m/>
    <m/>
    <m/>
    <m/>
    <m/>
  </r>
  <r>
    <m/>
    <x v="16"/>
    <m/>
    <m/>
    <n v="11975"/>
    <x v="0"/>
    <m/>
    <x v="0"/>
    <x v="127"/>
    <x v="35"/>
    <m/>
    <m/>
    <m/>
    <m/>
    <m/>
    <m/>
    <m/>
    <m/>
    <m/>
    <m/>
    <n v="178.33221902386489"/>
    <m/>
    <n v="20625200"/>
    <m/>
    <m/>
    <m/>
    <m/>
    <m/>
    <m/>
    <m/>
    <m/>
    <m/>
    <m/>
  </r>
  <r>
    <m/>
    <x v="16"/>
    <m/>
    <m/>
    <m/>
    <x v="29"/>
    <m/>
    <x v="19"/>
    <x v="127"/>
    <x v="35"/>
    <m/>
    <m/>
    <m/>
    <m/>
    <m/>
    <m/>
    <m/>
    <m/>
    <m/>
    <m/>
    <n v="4435"/>
    <m/>
    <n v="20625200"/>
    <m/>
    <m/>
    <m/>
    <m/>
    <m/>
    <m/>
    <m/>
    <m/>
    <m/>
    <m/>
  </r>
  <r>
    <m/>
    <x v="16"/>
    <m/>
    <m/>
    <m/>
    <x v="31"/>
    <m/>
    <x v="21"/>
    <x v="127"/>
    <x v="35"/>
    <m/>
    <m/>
    <m/>
    <m/>
    <m/>
    <m/>
    <m/>
    <m/>
    <m/>
    <m/>
    <n v="2269.3799768597287"/>
    <m/>
    <n v="20625200"/>
    <m/>
    <m/>
    <m/>
    <m/>
    <m/>
    <m/>
    <m/>
    <m/>
    <m/>
    <m/>
  </r>
  <r>
    <m/>
    <x v="16"/>
    <m/>
    <m/>
    <n v="12207"/>
    <x v="1"/>
    <m/>
    <x v="1"/>
    <x v="127"/>
    <x v="35"/>
    <m/>
    <m/>
    <m/>
    <m/>
    <m/>
    <m/>
    <m/>
    <m/>
    <m/>
    <m/>
    <n v="103.57873497183532"/>
    <m/>
    <n v="20625200"/>
    <m/>
    <m/>
    <m/>
    <m/>
    <m/>
    <m/>
    <m/>
    <m/>
    <m/>
    <m/>
  </r>
  <r>
    <m/>
    <x v="16"/>
    <m/>
    <m/>
    <n v="12376"/>
    <x v="6"/>
    <m/>
    <x v="6"/>
    <x v="127"/>
    <x v="35"/>
    <m/>
    <m/>
    <m/>
    <m/>
    <m/>
    <m/>
    <m/>
    <m/>
    <m/>
    <m/>
    <n v="102.16950048242259"/>
    <m/>
    <n v="20625200"/>
    <m/>
    <m/>
    <m/>
    <m/>
    <m/>
    <m/>
    <m/>
    <m/>
    <m/>
    <m/>
  </r>
  <r>
    <m/>
    <x v="16"/>
    <m/>
    <m/>
    <m/>
    <x v="27"/>
    <m/>
    <x v="17"/>
    <x v="127"/>
    <x v="35"/>
    <m/>
    <m/>
    <m/>
    <m/>
    <m/>
    <m/>
    <m/>
    <m/>
    <m/>
    <m/>
    <n v="1280.4392647959612"/>
    <m/>
    <n v="20625200"/>
    <m/>
    <m/>
    <m/>
    <m/>
    <m/>
    <m/>
    <m/>
    <m/>
    <m/>
    <m/>
  </r>
  <r>
    <m/>
    <x v="16"/>
    <m/>
    <m/>
    <m/>
    <x v="33"/>
    <m/>
    <x v="23"/>
    <x v="127"/>
    <x v="35"/>
    <m/>
    <m/>
    <m/>
    <m/>
    <m/>
    <m/>
    <m/>
    <m/>
    <m/>
    <m/>
    <n v="2654.3251888654459"/>
    <m/>
    <n v="20625200"/>
    <m/>
    <m/>
    <m/>
    <m/>
    <m/>
    <m/>
    <m/>
    <m/>
    <m/>
    <m/>
  </r>
  <r>
    <m/>
    <x v="16"/>
    <m/>
    <m/>
    <m/>
    <x v="33"/>
    <m/>
    <x v="23"/>
    <x v="127"/>
    <x v="35"/>
    <m/>
    <m/>
    <m/>
    <m/>
    <m/>
    <m/>
    <m/>
    <m/>
    <m/>
    <m/>
    <n v="464.80717108186769"/>
    <m/>
    <n v="20625200"/>
    <m/>
    <m/>
    <m/>
    <m/>
    <m/>
    <m/>
    <m/>
    <m/>
    <m/>
    <m/>
  </r>
  <r>
    <m/>
    <x v="17"/>
    <m/>
    <m/>
    <n v="22567"/>
    <x v="5"/>
    <m/>
    <x v="5"/>
    <x v="127"/>
    <x v="35"/>
    <m/>
    <m/>
    <m/>
    <m/>
    <m/>
    <m/>
    <m/>
    <m/>
    <m/>
    <m/>
    <n v="-13309.036224962374"/>
    <m/>
    <n v="20625200"/>
    <m/>
    <m/>
    <m/>
    <m/>
    <m/>
    <m/>
    <m/>
    <m/>
    <m/>
    <m/>
  </r>
  <r>
    <m/>
    <x v="17"/>
    <m/>
    <m/>
    <m/>
    <x v="27"/>
    <m/>
    <x v="17"/>
    <x v="127"/>
    <x v="35"/>
    <m/>
    <m/>
    <m/>
    <m/>
    <m/>
    <m/>
    <m/>
    <m/>
    <m/>
    <m/>
    <n v="-1138.5313479886624"/>
    <m/>
    <n v="20625200"/>
    <m/>
    <m/>
    <m/>
    <m/>
    <m/>
    <m/>
    <m/>
    <m/>
    <m/>
    <m/>
  </r>
  <r>
    <m/>
    <x v="17"/>
    <m/>
    <m/>
    <n v="12376"/>
    <x v="6"/>
    <m/>
    <x v="6"/>
    <x v="127"/>
    <x v="35"/>
    <m/>
    <m/>
    <m/>
    <m/>
    <m/>
    <m/>
    <m/>
    <m/>
    <m/>
    <m/>
    <n v="-381.86992000881446"/>
    <m/>
    <n v="20625200"/>
    <m/>
    <m/>
    <m/>
    <m/>
    <m/>
    <m/>
    <m/>
    <m/>
    <m/>
    <m/>
  </r>
  <r>
    <m/>
    <x v="17"/>
    <m/>
    <m/>
    <n v="22567"/>
    <x v="5"/>
    <m/>
    <x v="5"/>
    <x v="127"/>
    <x v="35"/>
    <m/>
    <m/>
    <m/>
    <m/>
    <m/>
    <m/>
    <m/>
    <m/>
    <m/>
    <m/>
    <n v="-243.25351948695717"/>
    <m/>
    <n v="20625200"/>
    <m/>
    <m/>
    <m/>
    <m/>
    <m/>
    <m/>
    <m/>
    <m/>
    <m/>
    <m/>
  </r>
  <r>
    <m/>
    <x v="17"/>
    <m/>
    <m/>
    <n v="11975"/>
    <x v="0"/>
    <m/>
    <x v="0"/>
    <x v="127"/>
    <x v="35"/>
    <m/>
    <m/>
    <m/>
    <m/>
    <m/>
    <m/>
    <m/>
    <m/>
    <m/>
    <m/>
    <n v="-144.89925818516278"/>
    <m/>
    <n v="20625200"/>
    <m/>
    <m/>
    <m/>
    <m/>
    <m/>
    <m/>
    <m/>
    <m/>
    <m/>
    <m/>
  </r>
  <r>
    <m/>
    <x v="17"/>
    <m/>
    <m/>
    <m/>
    <x v="29"/>
    <m/>
    <x v="19"/>
    <x v="127"/>
    <x v="35"/>
    <m/>
    <m/>
    <m/>
    <m/>
    <m/>
    <m/>
    <m/>
    <m/>
    <m/>
    <m/>
    <n v="-3603.5451898077863"/>
    <m/>
    <n v="20625200"/>
    <m/>
    <m/>
    <m/>
    <m/>
    <m/>
    <m/>
    <m/>
    <m/>
    <m/>
    <m/>
  </r>
  <r>
    <m/>
    <x v="17"/>
    <m/>
    <m/>
    <m/>
    <x v="31"/>
    <m/>
    <x v="21"/>
    <x v="127"/>
    <x v="35"/>
    <m/>
    <m/>
    <m/>
    <m/>
    <m/>
    <m/>
    <m/>
    <m/>
    <m/>
    <m/>
    <n v="-1843.9263358419348"/>
    <m/>
    <n v="20625200"/>
    <m/>
    <m/>
    <m/>
    <m/>
    <m/>
    <m/>
    <m/>
    <m/>
    <m/>
    <m/>
  </r>
  <r>
    <m/>
    <x v="17"/>
    <m/>
    <m/>
    <n v="12207"/>
    <x v="1"/>
    <m/>
    <x v="1"/>
    <x v="127"/>
    <x v="35"/>
    <m/>
    <m/>
    <m/>
    <m/>
    <m/>
    <m/>
    <m/>
    <m/>
    <m/>
    <m/>
    <n v="-84.160237243321916"/>
    <m/>
    <n v="20625200"/>
    <m/>
    <m/>
    <m/>
    <m/>
    <m/>
    <m/>
    <m/>
    <m/>
    <m/>
    <m/>
  </r>
  <r>
    <m/>
    <x v="17"/>
    <m/>
    <m/>
    <n v="12376"/>
    <x v="6"/>
    <m/>
    <x v="6"/>
    <x v="127"/>
    <x v="35"/>
    <m/>
    <m/>
    <m/>
    <m/>
    <m/>
    <m/>
    <m/>
    <m/>
    <m/>
    <m/>
    <n v="-83.015200001916185"/>
    <m/>
    <n v="20625200"/>
    <m/>
    <m/>
    <m/>
    <m/>
    <m/>
    <m/>
    <m/>
    <m/>
    <m/>
    <m/>
  </r>
  <r>
    <m/>
    <x v="17"/>
    <m/>
    <m/>
    <m/>
    <x v="27"/>
    <m/>
    <x v="17"/>
    <x v="127"/>
    <x v="35"/>
    <m/>
    <m/>
    <m/>
    <m/>
    <m/>
    <m/>
    <m/>
    <m/>
    <m/>
    <m/>
    <n v="-1040.3879940240145"/>
    <m/>
    <n v="20625200"/>
    <m/>
    <m/>
    <m/>
    <m/>
    <m/>
    <m/>
    <m/>
    <m/>
    <m/>
    <m/>
  </r>
  <r>
    <m/>
    <x v="17"/>
    <m/>
    <m/>
    <m/>
    <x v="33"/>
    <m/>
    <x v="23"/>
    <x v="127"/>
    <x v="35"/>
    <m/>
    <m/>
    <m/>
    <m/>
    <m/>
    <m/>
    <m/>
    <m/>
    <m/>
    <m/>
    <n v="-2156.7036677613805"/>
    <m/>
    <n v="20625200"/>
    <m/>
    <m/>
    <m/>
    <m/>
    <m/>
    <m/>
    <m/>
    <m/>
    <m/>
    <m/>
  </r>
  <r>
    <m/>
    <x v="17"/>
    <m/>
    <m/>
    <m/>
    <x v="33"/>
    <m/>
    <x v="23"/>
    <x v="127"/>
    <x v="35"/>
    <m/>
    <m/>
    <m/>
    <m/>
    <m/>
    <m/>
    <m/>
    <m/>
    <m/>
    <m/>
    <n v="-377.66711286138201"/>
    <m/>
    <n v="20625200"/>
    <m/>
    <m/>
    <m/>
    <m/>
    <m/>
    <m/>
    <m/>
    <m/>
    <m/>
    <m/>
  </r>
  <r>
    <m/>
    <x v="17"/>
    <m/>
    <m/>
    <n v="12207"/>
    <x v="1"/>
    <m/>
    <x v="1"/>
    <x v="127"/>
    <x v="35"/>
    <m/>
    <m/>
    <m/>
    <m/>
    <m/>
    <m/>
    <m/>
    <m/>
    <m/>
    <m/>
    <n v="83.111843662497932"/>
    <m/>
    <n v="20625200"/>
    <m/>
    <m/>
    <m/>
    <m/>
    <m/>
    <m/>
    <m/>
    <m/>
    <m/>
    <m/>
  </r>
  <r>
    <m/>
    <x v="17"/>
    <m/>
    <m/>
    <n v="12376"/>
    <x v="6"/>
    <m/>
    <x v="6"/>
    <x v="127"/>
    <x v="35"/>
    <m/>
    <m/>
    <m/>
    <m/>
    <m/>
    <m/>
    <m/>
    <m/>
    <m/>
    <m/>
    <n v="77.740670092472556"/>
    <m/>
    <n v="20625200"/>
    <m/>
    <m/>
    <m/>
    <m/>
    <m/>
    <m/>
    <m/>
    <m/>
    <m/>
    <m/>
  </r>
  <r>
    <m/>
    <x v="17"/>
    <m/>
    <m/>
    <n v="12376"/>
    <x v="6"/>
    <m/>
    <x v="6"/>
    <x v="127"/>
    <x v="35"/>
    <m/>
    <m/>
    <m/>
    <m/>
    <m/>
    <m/>
    <m/>
    <m/>
    <m/>
    <m/>
    <n v="15.548134018494508"/>
    <m/>
    <n v="20625200"/>
    <m/>
    <m/>
    <m/>
    <m/>
    <m/>
    <m/>
    <m/>
    <m/>
    <m/>
    <m/>
  </r>
  <r>
    <m/>
    <x v="17"/>
    <m/>
    <m/>
    <n v="12376"/>
    <x v="6"/>
    <m/>
    <x v="6"/>
    <x v="127"/>
    <x v="35"/>
    <m/>
    <m/>
    <m/>
    <m/>
    <m/>
    <m/>
    <m/>
    <m/>
    <m/>
    <m/>
    <n v="157.42485693725692"/>
    <m/>
    <n v="20625200"/>
    <m/>
    <m/>
    <m/>
    <m/>
    <m/>
    <m/>
    <m/>
    <m/>
    <m/>
    <m/>
  </r>
  <r>
    <m/>
    <x v="17"/>
    <m/>
    <m/>
    <n v="22567"/>
    <x v="5"/>
    <m/>
    <x v="5"/>
    <x v="127"/>
    <x v="35"/>
    <m/>
    <m/>
    <m/>
    <m/>
    <m/>
    <m/>
    <m/>
    <m/>
    <m/>
    <m/>
    <n v="4392.9478768511408"/>
    <m/>
    <n v="20625200"/>
    <m/>
    <m/>
    <m/>
    <m/>
    <m/>
    <m/>
    <m/>
    <m/>
    <m/>
    <m/>
  </r>
  <r>
    <m/>
    <x v="17"/>
    <m/>
    <m/>
    <n v="22567"/>
    <x v="5"/>
    <m/>
    <x v="5"/>
    <x v="127"/>
    <x v="35"/>
    <m/>
    <m/>
    <m/>
    <m/>
    <m/>
    <m/>
    <m/>
    <m/>
    <m/>
    <m/>
    <n v="1525.3920918862727"/>
    <m/>
    <n v="20625200"/>
    <m/>
    <m/>
    <m/>
    <m/>
    <m/>
    <m/>
    <m/>
    <m/>
    <m/>
    <m/>
  </r>
  <r>
    <m/>
    <x v="17"/>
    <m/>
    <m/>
    <n v="11975"/>
    <x v="0"/>
    <m/>
    <x v="0"/>
    <x v="127"/>
    <x v="35"/>
    <m/>
    <m/>
    <m/>
    <m/>
    <m/>
    <m/>
    <m/>
    <m/>
    <m/>
    <m/>
    <n v="135.69280597958846"/>
    <m/>
    <n v="20625200"/>
    <m/>
    <m/>
    <m/>
    <m/>
    <m/>
    <m/>
    <m/>
    <m/>
    <m/>
    <m/>
  </r>
  <r>
    <m/>
    <x v="17"/>
    <m/>
    <m/>
    <n v="11975"/>
    <x v="0"/>
    <m/>
    <x v="0"/>
    <x v="127"/>
    <x v="35"/>
    <m/>
    <m/>
    <m/>
    <m/>
    <m/>
    <m/>
    <m/>
    <m/>
    <m/>
    <m/>
    <n v="559.73282466580247"/>
    <m/>
    <n v="20625200"/>
    <m/>
    <m/>
    <m/>
    <m/>
    <m/>
    <m/>
    <m/>
    <m/>
    <m/>
    <m/>
  </r>
  <r>
    <m/>
    <x v="17"/>
    <m/>
    <m/>
    <m/>
    <x v="33"/>
    <m/>
    <x v="23"/>
    <x v="127"/>
    <x v="35"/>
    <m/>
    <m/>
    <m/>
    <m/>
    <m/>
    <m/>
    <m/>
    <m/>
    <m/>
    <m/>
    <n v="2787.3740578314914"/>
    <m/>
    <n v="20625200"/>
    <m/>
    <m/>
    <m/>
    <m/>
    <m/>
    <m/>
    <m/>
    <m/>
    <m/>
    <m/>
  </r>
  <r>
    <m/>
    <x v="17"/>
    <m/>
    <m/>
    <m/>
    <x v="33"/>
    <m/>
    <x v="23"/>
    <x v="127"/>
    <x v="35"/>
    <m/>
    <m/>
    <m/>
    <m/>
    <m/>
    <m/>
    <m/>
    <m/>
    <m/>
    <m/>
    <n v="487.9651116032075"/>
    <m/>
    <n v="20625200"/>
    <m/>
    <m/>
    <m/>
    <m/>
    <m/>
    <m/>
    <m/>
    <m/>
    <m/>
    <m/>
  </r>
  <r>
    <m/>
    <x v="17"/>
    <m/>
    <m/>
    <n v="11975"/>
    <x v="0"/>
    <m/>
    <x v="0"/>
    <x v="127"/>
    <x v="35"/>
    <m/>
    <m/>
    <m/>
    <m/>
    <m/>
    <m/>
    <m/>
    <m/>
    <m/>
    <m/>
    <n v="50.884802242345671"/>
    <m/>
    <n v="20625200"/>
    <m/>
    <m/>
    <m/>
    <m/>
    <m/>
    <m/>
    <m/>
    <m/>
    <m/>
    <m/>
  </r>
  <r>
    <m/>
    <x v="17"/>
    <m/>
    <m/>
    <n v="11975"/>
    <x v="0"/>
    <m/>
    <x v="0"/>
    <x v="127"/>
    <x v="35"/>
    <m/>
    <m/>
    <m/>
    <m/>
    <m/>
    <m/>
    <m/>
    <m/>
    <m/>
    <m/>
    <n v="167.4958073810545"/>
    <m/>
    <n v="20625200"/>
    <m/>
    <m/>
    <m/>
    <m/>
    <m/>
    <m/>
    <m/>
    <m/>
    <m/>
    <m/>
  </r>
  <r>
    <m/>
    <x v="17"/>
    <m/>
    <m/>
    <n v="22567"/>
    <x v="5"/>
    <m/>
    <x v="5"/>
    <x v="127"/>
    <x v="35"/>
    <m/>
    <m/>
    <m/>
    <m/>
    <m/>
    <m/>
    <m/>
    <m/>
    <m/>
    <m/>
    <n v="9673.8327258977552"/>
    <m/>
    <n v="20625200"/>
    <m/>
    <m/>
    <m/>
    <m/>
    <m/>
    <m/>
    <m/>
    <m/>
    <m/>
    <m/>
  </r>
  <r>
    <m/>
    <x v="17"/>
    <m/>
    <m/>
    <m/>
    <x v="27"/>
    <m/>
    <x v="17"/>
    <x v="127"/>
    <x v="35"/>
    <m/>
    <m/>
    <m/>
    <m/>
    <m/>
    <m/>
    <m/>
    <m/>
    <m/>
    <m/>
    <n v="1236.7833878347906"/>
    <m/>
    <n v="20625200"/>
    <m/>
    <m/>
    <m/>
    <m/>
    <m/>
    <m/>
    <m/>
    <m/>
    <m/>
    <m/>
  </r>
  <r>
    <m/>
    <x v="17"/>
    <m/>
    <m/>
    <n v="12376"/>
    <x v="6"/>
    <m/>
    <x v="6"/>
    <x v="127"/>
    <x v="35"/>
    <m/>
    <m/>
    <m/>
    <m/>
    <m/>
    <m/>
    <m/>
    <m/>
    <m/>
    <m/>
    <n v="414.82421561343352"/>
    <m/>
    <n v="20625200"/>
    <m/>
    <m/>
    <m/>
    <m/>
    <m/>
    <m/>
    <m/>
    <m/>
    <m/>
    <m/>
  </r>
  <r>
    <m/>
    <x v="17"/>
    <m/>
    <m/>
    <n v="22567"/>
    <x v="5"/>
    <m/>
    <x v="5"/>
    <x v="127"/>
    <x v="35"/>
    <m/>
    <m/>
    <m/>
    <m/>
    <m/>
    <m/>
    <m/>
    <m/>
    <m/>
    <m/>
    <n v="264.2454847778655"/>
    <m/>
    <n v="20625200"/>
    <m/>
    <m/>
    <m/>
    <m/>
    <m/>
    <m/>
    <m/>
    <m/>
    <m/>
    <m/>
  </r>
  <r>
    <m/>
    <x v="17"/>
    <m/>
    <m/>
    <m/>
    <x v="29"/>
    <m/>
    <x v="19"/>
    <x v="127"/>
    <x v="35"/>
    <m/>
    <m/>
    <m/>
    <m/>
    <m/>
    <m/>
    <m/>
    <m/>
    <m/>
    <m/>
    <n v="3914.5208387349148"/>
    <m/>
    <n v="20625200"/>
    <m/>
    <m/>
    <m/>
    <m/>
    <m/>
    <m/>
    <m/>
    <m/>
    <m/>
    <m/>
  </r>
  <r>
    <m/>
    <x v="17"/>
    <m/>
    <m/>
    <m/>
    <x v="31"/>
    <m/>
    <x v="21"/>
    <x v="127"/>
    <x v="35"/>
    <m/>
    <m/>
    <m/>
    <m/>
    <m/>
    <m/>
    <m/>
    <m/>
    <m/>
    <m/>
    <n v="2003.0519709353584"/>
    <m/>
    <n v="20625200"/>
    <m/>
    <m/>
    <m/>
    <m/>
    <m/>
    <m/>
    <m/>
    <m/>
    <m/>
    <m/>
  </r>
  <r>
    <m/>
    <x v="17"/>
    <m/>
    <m/>
    <m/>
    <x v="27"/>
    <m/>
    <x v="17"/>
    <x v="127"/>
    <x v="35"/>
    <m/>
    <m/>
    <m/>
    <m/>
    <m/>
    <m/>
    <m/>
    <m/>
    <m/>
    <m/>
    <n v="1130.1705396033381"/>
    <m/>
    <n v="20625200"/>
    <m/>
    <m/>
    <m/>
    <m/>
    <m/>
    <m/>
    <m/>
    <m/>
    <m/>
    <m/>
  </r>
  <r>
    <m/>
    <x v="17"/>
    <m/>
    <m/>
    <n v="12376"/>
    <x v="6"/>
    <m/>
    <x v="6"/>
    <x v="127"/>
    <x v="35"/>
    <m/>
    <m/>
    <m/>
    <m/>
    <m/>
    <m/>
    <m/>
    <m/>
    <m/>
    <m/>
    <n v="173.1673426309826"/>
    <m/>
    <n v="20625200"/>
    <m/>
    <m/>
    <m/>
    <m/>
    <m/>
    <m/>
    <m/>
    <m/>
    <m/>
    <m/>
  </r>
  <r>
    <m/>
    <x v="17"/>
    <m/>
    <m/>
    <n v="12381"/>
    <x v="9"/>
    <m/>
    <x v="9"/>
    <x v="127"/>
    <x v="35"/>
    <m/>
    <m/>
    <m/>
    <m/>
    <m/>
    <m/>
    <m/>
    <m/>
    <m/>
    <m/>
    <n v="559.73282466580247"/>
    <m/>
    <n v="20625200"/>
    <m/>
    <m/>
    <m/>
    <m/>
    <m/>
    <m/>
    <m/>
    <m/>
    <m/>
    <m/>
  </r>
  <r>
    <m/>
    <x v="17"/>
    <m/>
    <m/>
    <n v="11975"/>
    <x v="0"/>
    <m/>
    <x v="0"/>
    <x v="127"/>
    <x v="35"/>
    <m/>
    <m/>
    <m/>
    <m/>
    <m/>
    <m/>
    <m/>
    <m/>
    <m/>
    <m/>
    <n v="55.973282466580244"/>
    <m/>
    <n v="20625200"/>
    <m/>
    <m/>
    <m/>
    <m/>
    <m/>
    <m/>
    <m/>
    <m/>
    <m/>
    <m/>
  </r>
  <r>
    <m/>
    <x v="17"/>
    <m/>
    <m/>
    <m/>
    <x v="31"/>
    <m/>
    <x v="21"/>
    <x v="127"/>
    <x v="35"/>
    <m/>
    <m/>
    <m/>
    <m/>
    <m/>
    <m/>
    <m/>
    <m/>
    <m/>
    <m/>
    <n v="1470.57078480379"/>
    <m/>
    <n v="20625200"/>
    <m/>
    <m/>
    <m/>
    <m/>
    <m/>
    <m/>
    <m/>
    <m/>
    <m/>
    <m/>
  </r>
  <r>
    <m/>
    <x v="17"/>
    <m/>
    <m/>
    <n v="21077"/>
    <x v="13"/>
    <m/>
    <x v="11"/>
    <x v="127"/>
    <x v="35"/>
    <m/>
    <m/>
    <m/>
    <m/>
    <m/>
    <m/>
    <m/>
    <m/>
    <m/>
    <m/>
    <n v="1022.1555465114307"/>
    <m/>
    <n v="20625200"/>
    <m/>
    <m/>
    <m/>
    <m/>
    <m/>
    <m/>
    <m/>
    <m/>
    <m/>
    <m/>
  </r>
  <r>
    <m/>
    <x v="17"/>
    <m/>
    <m/>
    <n v="21077"/>
    <x v="13"/>
    <m/>
    <x v="11"/>
    <x v="127"/>
    <x v="35"/>
    <m/>
    <m/>
    <m/>
    <m/>
    <m/>
    <m/>
    <m/>
    <m/>
    <m/>
    <m/>
    <n v="1381.2912790695011"/>
    <m/>
    <n v="20625200"/>
    <m/>
    <m/>
    <m/>
    <m/>
    <m/>
    <m/>
    <m/>
    <m/>
    <m/>
    <m/>
  </r>
  <r>
    <m/>
    <x v="17"/>
    <m/>
    <m/>
    <n v="21077"/>
    <x v="13"/>
    <m/>
    <x v="11"/>
    <x v="127"/>
    <x v="35"/>
    <m/>
    <m/>
    <m/>
    <m/>
    <m/>
    <m/>
    <m/>
    <m/>
    <m/>
    <m/>
    <n v="1397.8667744183351"/>
    <m/>
    <n v="20625200"/>
    <m/>
    <m/>
    <m/>
    <m/>
    <m/>
    <m/>
    <m/>
    <m/>
    <m/>
    <m/>
  </r>
  <r>
    <m/>
    <x v="17"/>
    <m/>
    <m/>
    <n v="21077"/>
    <x v="13"/>
    <m/>
    <x v="11"/>
    <x v="127"/>
    <x v="35"/>
    <m/>
    <m/>
    <m/>
    <m/>
    <m/>
    <m/>
    <m/>
    <m/>
    <m/>
    <m/>
    <n v="1226.0991412446335"/>
    <m/>
    <n v="20625200"/>
    <m/>
    <m/>
    <m/>
    <m/>
    <m/>
    <m/>
    <m/>
    <m/>
    <m/>
    <m/>
  </r>
  <r>
    <m/>
    <x v="18"/>
    <m/>
    <m/>
    <n v="22567"/>
    <x v="5"/>
    <m/>
    <x v="5"/>
    <x v="127"/>
    <x v="35"/>
    <m/>
    <m/>
    <m/>
    <m/>
    <m/>
    <m/>
    <m/>
    <m/>
    <m/>
    <m/>
    <n v="-5857.22"/>
    <m/>
    <n v="20625200"/>
    <m/>
    <m/>
    <m/>
    <m/>
    <m/>
    <m/>
    <m/>
    <m/>
    <m/>
    <m/>
  </r>
  <r>
    <m/>
    <x v="18"/>
    <m/>
    <m/>
    <n v="22567"/>
    <x v="5"/>
    <m/>
    <x v="5"/>
    <x v="127"/>
    <x v="35"/>
    <m/>
    <m/>
    <m/>
    <m/>
    <m/>
    <m/>
    <m/>
    <m/>
    <m/>
    <m/>
    <n v="1049.33"/>
    <m/>
    <n v="20625200"/>
    <m/>
    <m/>
    <m/>
    <m/>
    <m/>
    <m/>
    <m/>
    <m/>
    <m/>
    <m/>
  </r>
  <r>
    <m/>
    <x v="18"/>
    <m/>
    <m/>
    <n v="22567"/>
    <x v="5"/>
    <m/>
    <x v="5"/>
    <x v="127"/>
    <x v="35"/>
    <m/>
    <m/>
    <m/>
    <m/>
    <m/>
    <m/>
    <m/>
    <m/>
    <m/>
    <m/>
    <n v="2000"/>
    <m/>
    <n v="20625200"/>
    <m/>
    <m/>
    <m/>
    <m/>
    <m/>
    <m/>
    <m/>
    <m/>
    <m/>
    <m/>
  </r>
  <r>
    <m/>
    <x v="18"/>
    <m/>
    <m/>
    <n v="22567"/>
    <x v="5"/>
    <m/>
    <x v="5"/>
    <x v="127"/>
    <x v="35"/>
    <m/>
    <m/>
    <m/>
    <m/>
    <m/>
    <m/>
    <m/>
    <m/>
    <m/>
    <m/>
    <n v="2000"/>
    <m/>
    <n v="20625200"/>
    <m/>
    <m/>
    <m/>
    <m/>
    <m/>
    <m/>
    <m/>
    <m/>
    <m/>
    <m/>
  </r>
  <r>
    <m/>
    <x v="18"/>
    <m/>
    <m/>
    <n v="22567"/>
    <x v="5"/>
    <m/>
    <x v="5"/>
    <x v="127"/>
    <x v="35"/>
    <m/>
    <m/>
    <m/>
    <m/>
    <m/>
    <m/>
    <m/>
    <m/>
    <m/>
    <m/>
    <n v="1460.6"/>
    <m/>
    <n v="20625200"/>
    <m/>
    <m/>
    <m/>
    <m/>
    <m/>
    <m/>
    <m/>
    <m/>
    <m/>
    <m/>
  </r>
  <r>
    <m/>
    <x v="18"/>
    <m/>
    <m/>
    <m/>
    <x v="29"/>
    <m/>
    <x v="19"/>
    <x v="127"/>
    <x v="35"/>
    <m/>
    <m/>
    <m/>
    <m/>
    <m/>
    <m/>
    <m/>
    <m/>
    <m/>
    <m/>
    <n v="-3914.5208387349098"/>
    <m/>
    <n v="20625200"/>
    <m/>
    <m/>
    <m/>
    <m/>
    <m/>
    <m/>
    <m/>
    <m/>
    <m/>
    <m/>
  </r>
  <r>
    <m/>
    <x v="18"/>
    <m/>
    <m/>
    <m/>
    <x v="29"/>
    <m/>
    <x v="19"/>
    <x v="127"/>
    <x v="35"/>
    <m/>
    <m/>
    <m/>
    <m/>
    <m/>
    <m/>
    <m/>
    <m/>
    <m/>
    <m/>
    <n v="4923.71"/>
    <m/>
    <n v="20625200"/>
    <m/>
    <m/>
    <m/>
    <m/>
    <m/>
    <m/>
    <m/>
    <m/>
    <m/>
    <m/>
  </r>
  <r>
    <m/>
    <x v="18"/>
    <m/>
    <m/>
    <m/>
    <x v="31"/>
    <m/>
    <x v="21"/>
    <x v="127"/>
    <x v="35"/>
    <m/>
    <m/>
    <m/>
    <m/>
    <m/>
    <m/>
    <m/>
    <m/>
    <m/>
    <m/>
    <n v="-2003.05197093536"/>
    <m/>
    <n v="20625200"/>
    <m/>
    <m/>
    <m/>
    <m/>
    <m/>
    <m/>
    <m/>
    <m/>
    <m/>
    <m/>
  </r>
  <r>
    <m/>
    <x v="18"/>
    <m/>
    <m/>
    <m/>
    <x v="31"/>
    <m/>
    <x v="21"/>
    <x v="127"/>
    <x v="35"/>
    <m/>
    <m/>
    <m/>
    <m/>
    <m/>
    <m/>
    <m/>
    <m/>
    <m/>
    <m/>
    <n v="1290.6400000000001"/>
    <m/>
    <n v="20625200"/>
    <m/>
    <m/>
    <m/>
    <m/>
    <m/>
    <m/>
    <m/>
    <m/>
    <m/>
    <m/>
  </r>
  <r>
    <m/>
    <x v="18"/>
    <m/>
    <m/>
    <m/>
    <x v="31"/>
    <m/>
    <x v="21"/>
    <x v="127"/>
    <x v="35"/>
    <m/>
    <m/>
    <m/>
    <m/>
    <m/>
    <m/>
    <m/>
    <m/>
    <m/>
    <m/>
    <n v="1543.6"/>
    <m/>
    <n v="20625200"/>
    <m/>
    <m/>
    <m/>
    <m/>
    <m/>
    <m/>
    <m/>
    <m/>
    <m/>
    <m/>
  </r>
  <r>
    <m/>
    <x v="18"/>
    <m/>
    <m/>
    <n v="11975"/>
    <x v="0"/>
    <m/>
    <x v="0"/>
    <x v="127"/>
    <x v="35"/>
    <m/>
    <m/>
    <m/>
    <m/>
    <m/>
    <m/>
    <m/>
    <m/>
    <m/>
    <m/>
    <n v="-55.973282466580201"/>
    <m/>
    <n v="20625200"/>
    <m/>
    <m/>
    <m/>
    <m/>
    <m/>
    <m/>
    <m/>
    <m/>
    <m/>
    <m/>
  </r>
  <r>
    <m/>
    <x v="18"/>
    <m/>
    <m/>
    <m/>
    <x v="31"/>
    <m/>
    <x v="21"/>
    <x v="127"/>
    <x v="35"/>
    <m/>
    <m/>
    <m/>
    <m/>
    <m/>
    <m/>
    <m/>
    <m/>
    <m/>
    <m/>
    <n v="-1470.57078480379"/>
    <m/>
    <n v="20625200"/>
    <m/>
    <m/>
    <m/>
    <m/>
    <m/>
    <m/>
    <m/>
    <m/>
    <m/>
    <m/>
  </r>
  <r>
    <m/>
    <x v="18"/>
    <m/>
    <m/>
    <m/>
    <x v="31"/>
    <m/>
    <x v="21"/>
    <x v="127"/>
    <x v="35"/>
    <m/>
    <m/>
    <m/>
    <m/>
    <m/>
    <m/>
    <m/>
    <m/>
    <m/>
    <m/>
    <n v="1651.04"/>
    <m/>
    <n v="20625200"/>
    <m/>
    <m/>
    <m/>
    <m/>
    <m/>
    <m/>
    <m/>
    <m/>
    <m/>
    <m/>
  </r>
  <r>
    <m/>
    <x v="18"/>
    <m/>
    <m/>
    <n v="21077"/>
    <x v="13"/>
    <m/>
    <x v="11"/>
    <x v="127"/>
    <x v="35"/>
    <m/>
    <m/>
    <m/>
    <m/>
    <m/>
    <m/>
    <m/>
    <m/>
    <m/>
    <m/>
    <n v="-1022.15554651143"/>
    <m/>
    <n v="20625200"/>
    <m/>
    <m/>
    <m/>
    <m/>
    <m/>
    <m/>
    <m/>
    <m/>
    <m/>
    <m/>
  </r>
  <r>
    <m/>
    <x v="18"/>
    <m/>
    <m/>
    <n v="21077"/>
    <x v="13"/>
    <m/>
    <x v="11"/>
    <x v="127"/>
    <x v="35"/>
    <m/>
    <m/>
    <m/>
    <m/>
    <m/>
    <m/>
    <m/>
    <m/>
    <m/>
    <m/>
    <n v="1258"/>
    <m/>
    <n v="20625200"/>
    <m/>
    <m/>
    <m/>
    <m/>
    <m/>
    <m/>
    <m/>
    <m/>
    <m/>
    <m/>
  </r>
  <r>
    <m/>
    <x v="18"/>
    <m/>
    <m/>
    <n v="21077"/>
    <x v="13"/>
    <m/>
    <x v="11"/>
    <x v="127"/>
    <x v="35"/>
    <m/>
    <m/>
    <m/>
    <m/>
    <m/>
    <m/>
    <m/>
    <m/>
    <m/>
    <m/>
    <n v="-1381.2912790695"/>
    <m/>
    <n v="20625200"/>
    <m/>
    <m/>
    <m/>
    <m/>
    <m/>
    <m/>
    <m/>
    <m/>
    <m/>
    <m/>
  </r>
  <r>
    <m/>
    <x v="18"/>
    <m/>
    <m/>
    <n v="21077"/>
    <x v="13"/>
    <m/>
    <x v="11"/>
    <x v="127"/>
    <x v="35"/>
    <m/>
    <m/>
    <m/>
    <m/>
    <m/>
    <m/>
    <m/>
    <m/>
    <m/>
    <m/>
    <n v="1700"/>
    <m/>
    <n v="20625200"/>
    <m/>
    <m/>
    <m/>
    <m/>
    <m/>
    <m/>
    <m/>
    <m/>
    <m/>
    <m/>
  </r>
  <r>
    <m/>
    <x v="18"/>
    <m/>
    <m/>
    <n v="21077"/>
    <x v="13"/>
    <m/>
    <x v="11"/>
    <x v="127"/>
    <x v="35"/>
    <m/>
    <m/>
    <m/>
    <m/>
    <m/>
    <m/>
    <m/>
    <m/>
    <m/>
    <m/>
    <n v="-1397.8667744183399"/>
    <m/>
    <n v="20625200"/>
    <m/>
    <m/>
    <m/>
    <m/>
    <m/>
    <m/>
    <m/>
    <m/>
    <m/>
    <m/>
  </r>
  <r>
    <m/>
    <x v="18"/>
    <m/>
    <m/>
    <n v="21077"/>
    <x v="13"/>
    <m/>
    <x v="11"/>
    <x v="127"/>
    <x v="35"/>
    <m/>
    <m/>
    <m/>
    <m/>
    <m/>
    <m/>
    <m/>
    <m/>
    <m/>
    <m/>
    <n v="1720"/>
    <m/>
    <n v="20625200"/>
    <m/>
    <m/>
    <m/>
    <m/>
    <m/>
    <m/>
    <m/>
    <m/>
    <m/>
    <m/>
  </r>
  <r>
    <m/>
    <x v="18"/>
    <m/>
    <m/>
    <n v="21077"/>
    <x v="13"/>
    <m/>
    <x v="11"/>
    <x v="127"/>
    <x v="35"/>
    <m/>
    <m/>
    <m/>
    <m/>
    <m/>
    <m/>
    <m/>
    <m/>
    <m/>
    <m/>
    <n v="-1226.0991412446299"/>
    <m/>
    <n v="20625200"/>
    <m/>
    <m/>
    <m/>
    <m/>
    <m/>
    <m/>
    <m/>
    <m/>
    <m/>
    <m/>
  </r>
  <r>
    <m/>
    <x v="18"/>
    <m/>
    <m/>
    <n v="21077"/>
    <x v="13"/>
    <m/>
    <x v="11"/>
    <x v="127"/>
    <x v="35"/>
    <m/>
    <m/>
    <m/>
    <m/>
    <m/>
    <m/>
    <m/>
    <m/>
    <m/>
    <m/>
    <n v="1509.6"/>
    <m/>
    <n v="20625200"/>
    <m/>
    <m/>
    <m/>
    <m/>
    <m/>
    <m/>
    <m/>
    <m/>
    <m/>
    <m/>
  </r>
  <r>
    <m/>
    <x v="18"/>
    <m/>
    <m/>
    <n v="11975"/>
    <x v="0"/>
    <m/>
    <x v="0"/>
    <x v="127"/>
    <x v="35"/>
    <m/>
    <m/>
    <m/>
    <m/>
    <m/>
    <m/>
    <m/>
    <m/>
    <m/>
    <m/>
    <n v="68.853529763956672"/>
    <m/>
    <n v="20625200"/>
    <m/>
    <m/>
    <m/>
    <m/>
    <m/>
    <m/>
    <m/>
    <m/>
    <m/>
    <m/>
  </r>
  <r>
    <m/>
    <x v="18"/>
    <m/>
    <m/>
    <n v="12381"/>
    <x v="9"/>
    <m/>
    <x v="9"/>
    <x v="127"/>
    <x v="35"/>
    <m/>
    <m/>
    <m/>
    <m/>
    <m/>
    <m/>
    <m/>
    <m/>
    <m/>
    <m/>
    <n v="62.866266306221306"/>
    <m/>
    <n v="20625200"/>
    <m/>
    <m/>
    <m/>
    <m/>
    <m/>
    <m/>
    <m/>
    <m/>
    <m/>
    <m/>
  </r>
  <r>
    <m/>
    <x v="18"/>
    <m/>
    <m/>
    <n v="12207"/>
    <x v="1"/>
    <m/>
    <x v="1"/>
    <x v="127"/>
    <x v="35"/>
    <m/>
    <m/>
    <m/>
    <m/>
    <m/>
    <m/>
    <m/>
    <m/>
    <m/>
    <m/>
    <n v="217.93638986156722"/>
    <m/>
    <n v="20625200"/>
    <m/>
    <m/>
    <m/>
    <m/>
    <m/>
    <m/>
    <m/>
    <m/>
    <m/>
    <m/>
  </r>
  <r>
    <m/>
    <x v="18"/>
    <m/>
    <m/>
    <n v="12207"/>
    <x v="1"/>
    <m/>
    <x v="1"/>
    <x v="127"/>
    <x v="35"/>
    <m/>
    <m/>
    <m/>
    <m/>
    <m/>
    <m/>
    <m/>
    <m/>
    <m/>
    <m/>
    <n v="125.73253261244261"/>
    <m/>
    <n v="20625200"/>
    <m/>
    <m/>
    <m/>
    <m/>
    <m/>
    <m/>
    <m/>
    <m/>
    <m/>
    <m/>
  </r>
  <r>
    <m/>
    <x v="18"/>
    <m/>
    <m/>
    <n v="12207"/>
    <x v="1"/>
    <m/>
    <x v="1"/>
    <x v="127"/>
    <x v="35"/>
    <m/>
    <m/>
    <m/>
    <m/>
    <m/>
    <m/>
    <m/>
    <m/>
    <m/>
    <m/>
    <n v="1584.2299109167768"/>
    <m/>
    <n v="20625200"/>
    <m/>
    <m/>
    <m/>
    <m/>
    <m/>
    <m/>
    <m/>
    <m/>
    <m/>
    <m/>
  </r>
  <r>
    <m/>
    <x v="18"/>
    <m/>
    <m/>
    <n v="11975"/>
    <x v="0"/>
    <m/>
    <x v="0"/>
    <x v="127"/>
    <x v="35"/>
    <m/>
    <m/>
    <m/>
    <m/>
    <m/>
    <m/>
    <m/>
    <m/>
    <m/>
    <m/>
    <n v="16.328900339278263"/>
    <m/>
    <n v="20625200"/>
    <m/>
    <m/>
    <m/>
    <m/>
    <m/>
    <m/>
    <m/>
    <m/>
    <m/>
    <m/>
  </r>
  <r>
    <m/>
    <x v="18"/>
    <m/>
    <m/>
    <n v="12207"/>
    <x v="1"/>
    <m/>
    <x v="1"/>
    <x v="127"/>
    <x v="35"/>
    <m/>
    <m/>
    <m/>
    <m/>
    <m/>
    <m/>
    <m/>
    <m/>
    <m/>
    <m/>
    <n v="171.45345356242174"/>
    <m/>
    <n v="20625200"/>
    <m/>
    <m/>
    <m/>
    <m/>
    <m/>
    <m/>
    <m/>
    <m/>
    <m/>
    <m/>
  </r>
  <r>
    <m/>
    <x v="18"/>
    <m/>
    <m/>
    <n v="12207"/>
    <x v="1"/>
    <m/>
    <x v="1"/>
    <x v="127"/>
    <x v="35"/>
    <m/>
    <m/>
    <m/>
    <m/>
    <m/>
    <m/>
    <m/>
    <m/>
    <m/>
    <m/>
    <n v="563.89135838307595"/>
    <m/>
    <n v="20625200"/>
    <m/>
    <m/>
    <m/>
    <m/>
    <m/>
    <m/>
    <m/>
    <m/>
    <m/>
    <m/>
  </r>
  <r>
    <m/>
    <x v="18"/>
    <m/>
    <m/>
    <n v="12207"/>
    <x v="1"/>
    <m/>
    <x v="1"/>
    <x v="127"/>
    <x v="35"/>
    <m/>
    <m/>
    <m/>
    <m/>
    <m/>
    <m/>
    <m/>
    <m/>
    <m/>
    <m/>
    <n v="495.30997695810726"/>
    <m/>
    <n v="20625200"/>
    <m/>
    <m/>
    <m/>
    <m/>
    <m/>
    <m/>
    <m/>
    <m/>
    <m/>
    <m/>
  </r>
  <r>
    <m/>
    <x v="18"/>
    <m/>
    <m/>
    <n v="12207"/>
    <x v="1"/>
    <m/>
    <x v="1"/>
    <x v="127"/>
    <x v="35"/>
    <m/>
    <m/>
    <m/>
    <m/>
    <m/>
    <m/>
    <m/>
    <m/>
    <m/>
    <m/>
    <n v="53.34107444164232"/>
    <m/>
    <n v="20625200"/>
    <m/>
    <m/>
    <m/>
    <m/>
    <m/>
    <m/>
    <m/>
    <m/>
    <m/>
    <m/>
  </r>
  <r>
    <m/>
    <x v="18"/>
    <m/>
    <m/>
    <n v="12207"/>
    <x v="1"/>
    <m/>
    <x v="1"/>
    <x v="127"/>
    <x v="35"/>
    <m/>
    <m/>
    <m/>
    <m/>
    <m/>
    <m/>
    <m/>
    <m/>
    <m/>
    <m/>
    <n v="304.80613966652754"/>
    <m/>
    <n v="20625200"/>
    <m/>
    <m/>
    <m/>
    <m/>
    <m/>
    <m/>
    <m/>
    <m/>
    <m/>
    <m/>
  </r>
  <r>
    <m/>
    <x v="18"/>
    <m/>
    <m/>
    <n v="12207"/>
    <x v="1"/>
    <m/>
    <x v="1"/>
    <x v="127"/>
    <x v="35"/>
    <m/>
    <m/>
    <m/>
    <m/>
    <m/>
    <m/>
    <m/>
    <m/>
    <m/>
    <m/>
    <n v="160.02322332492696"/>
    <m/>
    <n v="20625200"/>
    <m/>
    <m/>
    <m/>
    <m/>
    <m/>
    <m/>
    <m/>
    <m/>
    <m/>
    <m/>
  </r>
  <r>
    <m/>
    <x v="18"/>
    <m/>
    <m/>
    <n v="12207"/>
    <x v="1"/>
    <m/>
    <x v="1"/>
    <x v="127"/>
    <x v="35"/>
    <m/>
    <m/>
    <m/>
    <m/>
    <m/>
    <m/>
    <m/>
    <m/>
    <m/>
    <m/>
    <n v="240.03483498739044"/>
    <m/>
    <n v="20625200"/>
    <m/>
    <m/>
    <m/>
    <m/>
    <m/>
    <m/>
    <m/>
    <m/>
    <m/>
    <m/>
  </r>
  <r>
    <m/>
    <x v="18"/>
    <m/>
    <m/>
    <n v="12207"/>
    <x v="1"/>
    <m/>
    <x v="1"/>
    <x v="127"/>
    <x v="35"/>
    <m/>
    <m/>
    <m/>
    <m/>
    <m/>
    <m/>
    <m/>
    <m/>
    <m/>
    <m/>
    <n v="186.69376054574812"/>
    <m/>
    <n v="20625200"/>
    <m/>
    <m/>
    <m/>
    <m/>
    <m/>
    <m/>
    <m/>
    <m/>
    <m/>
    <m/>
  </r>
  <r>
    <m/>
    <x v="18"/>
    <m/>
    <m/>
    <n v="12207"/>
    <x v="1"/>
    <m/>
    <x v="1"/>
    <x v="127"/>
    <x v="35"/>
    <m/>
    <m/>
    <m/>
    <m/>
    <m/>
    <m/>
    <m/>
    <m/>
    <m/>
    <m/>
    <n v="487.68982346644407"/>
    <m/>
    <n v="20625200"/>
    <m/>
    <m/>
    <m/>
    <m/>
    <m/>
    <m/>
    <m/>
    <m/>
    <m/>
    <m/>
  </r>
  <r>
    <m/>
    <x v="19"/>
    <m/>
    <m/>
    <n v="22567"/>
    <x v="5"/>
    <m/>
    <x v="5"/>
    <x v="127"/>
    <x v="35"/>
    <m/>
    <m/>
    <m/>
    <m/>
    <m/>
    <m/>
    <m/>
    <m/>
    <m/>
    <m/>
    <n v="-308.69"/>
    <m/>
    <n v="20625200"/>
    <m/>
    <m/>
    <m/>
    <m/>
    <m/>
    <m/>
    <m/>
    <m/>
    <m/>
    <m/>
  </r>
  <r>
    <m/>
    <x v="19"/>
    <m/>
    <m/>
    <n v="22567"/>
    <x v="5"/>
    <m/>
    <x v="5"/>
    <x v="127"/>
    <x v="35"/>
    <m/>
    <m/>
    <m/>
    <m/>
    <m/>
    <m/>
    <m/>
    <m/>
    <m/>
    <m/>
    <n v="-1903.32"/>
    <m/>
    <n v="20625200"/>
    <m/>
    <m/>
    <m/>
    <m/>
    <m/>
    <m/>
    <m/>
    <m/>
    <m/>
    <m/>
  </r>
  <r>
    <m/>
    <x v="19"/>
    <m/>
    <m/>
    <n v="22567"/>
    <x v="5"/>
    <m/>
    <x v="5"/>
    <x v="127"/>
    <x v="35"/>
    <m/>
    <m/>
    <m/>
    <m/>
    <m/>
    <m/>
    <m/>
    <m/>
    <m/>
    <m/>
    <n v="-761.37"/>
    <m/>
    <n v="20625200"/>
    <m/>
    <m/>
    <m/>
    <m/>
    <m/>
    <m/>
    <m/>
    <m/>
    <m/>
    <m/>
  </r>
  <r>
    <m/>
    <x v="19"/>
    <m/>
    <m/>
    <n v="12484"/>
    <x v="27"/>
    <m/>
    <x v="17"/>
    <x v="127"/>
    <x v="35"/>
    <m/>
    <m/>
    <m/>
    <m/>
    <m/>
    <m/>
    <m/>
    <m/>
    <m/>
    <m/>
    <n v="-1236.7833878347899"/>
    <m/>
    <n v="20625200"/>
    <m/>
    <m/>
    <m/>
    <m/>
    <m/>
    <m/>
    <m/>
    <m/>
    <m/>
    <m/>
  </r>
  <r>
    <m/>
    <x v="19"/>
    <m/>
    <m/>
    <n v="12484"/>
    <x v="27"/>
    <m/>
    <x v="17"/>
    <x v="127"/>
    <x v="35"/>
    <m/>
    <m/>
    <m/>
    <m/>
    <m/>
    <m/>
    <m/>
    <m/>
    <m/>
    <m/>
    <n v="-1130.1705396033401"/>
    <m/>
    <n v="20625200"/>
    <m/>
    <m/>
    <m/>
    <m/>
    <m/>
    <m/>
    <m/>
    <m/>
    <m/>
    <m/>
  </r>
  <r>
    <m/>
    <x v="19"/>
    <m/>
    <m/>
    <n v="12376"/>
    <x v="6"/>
    <m/>
    <x v="6"/>
    <x v="127"/>
    <x v="35"/>
    <m/>
    <m/>
    <m/>
    <m/>
    <m/>
    <m/>
    <m/>
    <m/>
    <m/>
    <m/>
    <n v="-414.82421561343398"/>
    <m/>
    <n v="20625200"/>
    <m/>
    <m/>
    <m/>
    <m/>
    <m/>
    <m/>
    <m/>
    <m/>
    <m/>
    <m/>
  </r>
  <r>
    <m/>
    <x v="19"/>
    <m/>
    <m/>
    <n v="12376"/>
    <x v="6"/>
    <m/>
    <x v="6"/>
    <x v="127"/>
    <x v="35"/>
    <m/>
    <m/>
    <m/>
    <m/>
    <m/>
    <m/>
    <m/>
    <m/>
    <m/>
    <m/>
    <n v="-173.167342630983"/>
    <m/>
    <n v="20625200"/>
    <m/>
    <m/>
    <m/>
    <m/>
    <m/>
    <m/>
    <m/>
    <m/>
    <m/>
    <m/>
  </r>
  <r>
    <m/>
    <x v="19"/>
    <m/>
    <m/>
    <n v="12381"/>
    <x v="9"/>
    <m/>
    <x v="9"/>
    <x v="127"/>
    <x v="35"/>
    <m/>
    <m/>
    <m/>
    <m/>
    <m/>
    <m/>
    <m/>
    <m/>
    <m/>
    <m/>
    <n v="-559.73282466580201"/>
    <m/>
    <n v="20625200"/>
    <m/>
    <m/>
    <m/>
    <m/>
    <m/>
    <m/>
    <m/>
    <m/>
    <m/>
    <m/>
  </r>
  <r>
    <m/>
    <x v="19"/>
    <m/>
    <m/>
    <n v="11975"/>
    <x v="0"/>
    <m/>
    <x v="0"/>
    <x v="127"/>
    <x v="35"/>
    <m/>
    <m/>
    <m/>
    <m/>
    <m/>
    <m/>
    <m/>
    <m/>
    <m/>
    <m/>
    <n v="-68.853529763956672"/>
    <m/>
    <n v="20625200"/>
    <m/>
    <m/>
    <m/>
    <m/>
    <m/>
    <m/>
    <m/>
    <m/>
    <m/>
    <m/>
  </r>
  <r>
    <m/>
    <x v="19"/>
    <m/>
    <m/>
    <n v="12381"/>
    <x v="9"/>
    <m/>
    <x v="9"/>
    <x v="127"/>
    <x v="35"/>
    <m/>
    <m/>
    <m/>
    <m/>
    <m/>
    <m/>
    <m/>
    <m/>
    <m/>
    <m/>
    <n v="-62.866266306221306"/>
    <m/>
    <n v="20625200"/>
    <m/>
    <m/>
    <m/>
    <m/>
    <m/>
    <m/>
    <m/>
    <m/>
    <m/>
    <m/>
  </r>
  <r>
    <m/>
    <x v="19"/>
    <m/>
    <m/>
    <n v="12207"/>
    <x v="1"/>
    <m/>
    <x v="1"/>
    <x v="127"/>
    <x v="35"/>
    <m/>
    <m/>
    <m/>
    <m/>
    <m/>
    <m/>
    <m/>
    <m/>
    <m/>
    <m/>
    <n v="-217.93638986156722"/>
    <m/>
    <n v="20625200"/>
    <m/>
    <m/>
    <m/>
    <m/>
    <m/>
    <m/>
    <m/>
    <m/>
    <m/>
    <m/>
  </r>
  <r>
    <m/>
    <x v="19"/>
    <m/>
    <m/>
    <n v="12207"/>
    <x v="1"/>
    <m/>
    <x v="1"/>
    <x v="127"/>
    <x v="35"/>
    <m/>
    <m/>
    <m/>
    <m/>
    <m/>
    <m/>
    <m/>
    <m/>
    <m/>
    <m/>
    <n v="-125.73253261244261"/>
    <m/>
    <n v="20625200"/>
    <m/>
    <m/>
    <m/>
    <m/>
    <m/>
    <m/>
    <m/>
    <m/>
    <m/>
    <m/>
  </r>
  <r>
    <m/>
    <x v="19"/>
    <m/>
    <m/>
    <n v="12207"/>
    <x v="1"/>
    <m/>
    <x v="1"/>
    <x v="127"/>
    <x v="35"/>
    <m/>
    <m/>
    <m/>
    <m/>
    <m/>
    <m/>
    <m/>
    <m/>
    <m/>
    <m/>
    <n v="-1563.5499109167768"/>
    <m/>
    <n v="20625200"/>
    <m/>
    <m/>
    <m/>
    <m/>
    <m/>
    <m/>
    <m/>
    <m/>
    <m/>
    <m/>
  </r>
  <r>
    <m/>
    <x v="19"/>
    <m/>
    <m/>
    <n v="12381"/>
    <x v="9"/>
    <m/>
    <x v="9"/>
    <x v="127"/>
    <x v="35"/>
    <m/>
    <m/>
    <m/>
    <m/>
    <m/>
    <m/>
    <m/>
    <m/>
    <m/>
    <m/>
    <n v="57.564474495739773"/>
    <m/>
    <n v="20625200"/>
    <m/>
    <m/>
    <m/>
    <m/>
    <m/>
    <m/>
    <m/>
    <m/>
    <m/>
    <m/>
  </r>
  <r>
    <m/>
    <x v="19"/>
    <m/>
    <m/>
    <n v="12207"/>
    <x v="1"/>
    <m/>
    <x v="1"/>
    <x v="127"/>
    <x v="35"/>
    <m/>
    <m/>
    <m/>
    <m/>
    <m/>
    <m/>
    <m/>
    <m/>
    <m/>
    <m/>
    <n v="199.55684491856454"/>
    <m/>
    <n v="20625200"/>
    <m/>
    <m/>
    <m/>
    <m/>
    <m/>
    <m/>
    <m/>
    <m/>
    <m/>
    <m/>
  </r>
  <r>
    <m/>
    <x v="19"/>
    <m/>
    <m/>
    <n v="12207"/>
    <x v="1"/>
    <m/>
    <x v="1"/>
    <x v="127"/>
    <x v="35"/>
    <m/>
    <m/>
    <m/>
    <m/>
    <m/>
    <m/>
    <m/>
    <m/>
    <m/>
    <m/>
    <n v="115.12894899147955"/>
    <m/>
    <n v="20625200"/>
    <m/>
    <m/>
    <m/>
    <m/>
    <m/>
    <m/>
    <m/>
    <m/>
    <m/>
    <m/>
  </r>
  <r>
    <m/>
    <x v="19"/>
    <m/>
    <m/>
    <n v="21077"/>
    <x v="31"/>
    <m/>
    <x v="21"/>
    <x v="127"/>
    <x v="35"/>
    <m/>
    <m/>
    <m/>
    <m/>
    <m/>
    <m/>
    <m/>
    <m/>
    <m/>
    <m/>
    <n v="508.64"/>
    <m/>
    <n v="20625200"/>
    <m/>
    <m/>
    <m/>
    <m/>
    <m/>
    <m/>
    <m/>
    <m/>
    <m/>
    <m/>
  </r>
  <r>
    <m/>
    <x v="19"/>
    <m/>
    <m/>
    <n v="12124"/>
    <x v="4"/>
    <m/>
    <x v="4"/>
    <x v="127"/>
    <x v="35"/>
    <m/>
    <m/>
    <m/>
    <m/>
    <m/>
    <m/>
    <m/>
    <m/>
    <m/>
    <m/>
    <n v="380.10827603536103"/>
    <m/>
    <n v="20625200"/>
    <m/>
    <m/>
    <m/>
    <m/>
    <m/>
    <m/>
    <m/>
    <m/>
    <m/>
    <m/>
  </r>
  <r>
    <m/>
    <x v="19"/>
    <m/>
    <m/>
    <n v="12124"/>
    <x v="4"/>
    <m/>
    <x v="4"/>
    <x v="127"/>
    <x v="35"/>
    <m/>
    <m/>
    <m/>
    <m/>
    <m/>
    <m/>
    <m/>
    <m/>
    <m/>
    <m/>
    <n v="504.37444320076753"/>
    <m/>
    <n v="20625200"/>
    <m/>
    <m/>
    <m/>
    <m/>
    <m/>
    <m/>
    <m/>
    <m/>
    <m/>
    <m/>
  </r>
  <r>
    <m/>
    <x v="19"/>
    <m/>
    <m/>
    <n v="12124"/>
    <x v="4"/>
    <m/>
    <x v="4"/>
    <x v="127"/>
    <x v="35"/>
    <m/>
    <m/>
    <m/>
    <m/>
    <m/>
    <m/>
    <m/>
    <m/>
    <m/>
    <m/>
    <n v="701.7383557575896"/>
    <m/>
    <n v="20625200"/>
    <m/>
    <m/>
    <m/>
    <m/>
    <m/>
    <m/>
    <m/>
    <m/>
    <m/>
    <m/>
  </r>
  <r>
    <m/>
    <x v="19"/>
    <m/>
    <m/>
    <n v="12207"/>
    <x v="1"/>
    <m/>
    <x v="1"/>
    <x v="127"/>
    <x v="35"/>
    <m/>
    <m/>
    <m/>
    <m/>
    <m/>
    <m/>
    <m/>
    <m/>
    <m/>
    <m/>
    <n v="967.08317152842812"/>
    <m/>
    <n v="20625200"/>
    <m/>
    <m/>
    <m/>
    <m/>
    <m/>
    <m/>
    <m/>
    <m/>
    <m/>
    <m/>
  </r>
  <r>
    <m/>
    <x v="19"/>
    <m/>
    <m/>
    <n v="12207"/>
    <x v="1"/>
    <m/>
    <x v="1"/>
    <x v="127"/>
    <x v="35"/>
    <m/>
    <m/>
    <m/>
    <m/>
    <m/>
    <m/>
    <m/>
    <m/>
    <m/>
    <m/>
    <n v="368.41263677273452"/>
    <m/>
    <n v="20625200"/>
    <m/>
    <m/>
    <m/>
    <m/>
    <m/>
    <m/>
    <m/>
    <m/>
    <m/>
    <m/>
  </r>
  <r>
    <m/>
    <x v="19"/>
    <m/>
    <m/>
    <n v="12207"/>
    <x v="1"/>
    <m/>
    <x v="1"/>
    <x v="127"/>
    <x v="35"/>
    <m/>
    <m/>
    <m/>
    <m/>
    <m/>
    <m/>
    <m/>
    <m/>
    <m/>
    <m/>
    <n v="1450.6247572926422"/>
    <m/>
    <n v="20625200"/>
    <m/>
    <m/>
    <m/>
    <m/>
    <m/>
    <m/>
    <m/>
    <m/>
    <m/>
    <m/>
  </r>
  <r>
    <m/>
    <x v="19"/>
    <m/>
    <m/>
    <n v="12207"/>
    <x v="1"/>
    <m/>
    <x v="1"/>
    <x v="127"/>
    <x v="35"/>
    <m/>
    <m/>
    <m/>
    <m/>
    <m/>
    <m/>
    <m/>
    <m/>
    <m/>
    <m/>
    <n v="30.701053064394543"/>
    <m/>
    <n v="20625200"/>
    <m/>
    <m/>
    <m/>
    <m/>
    <m/>
    <m/>
    <m/>
    <m/>
    <m/>
    <m/>
  </r>
  <r>
    <m/>
    <x v="19"/>
    <m/>
    <m/>
    <n v="12207"/>
    <x v="1"/>
    <m/>
    <x v="1"/>
    <x v="127"/>
    <x v="35"/>
    <m/>
    <m/>
    <m/>
    <m/>
    <m/>
    <m/>
    <m/>
    <m/>
    <m/>
    <m/>
    <n v="1016.9723827580693"/>
    <m/>
    <n v="20625200"/>
    <m/>
    <m/>
    <m/>
    <m/>
    <m/>
    <m/>
    <m/>
    <m/>
    <m/>
    <m/>
  </r>
  <r>
    <m/>
    <x v="19"/>
    <m/>
    <m/>
    <n v="12207"/>
    <x v="1"/>
    <m/>
    <x v="1"/>
    <x v="127"/>
    <x v="35"/>
    <m/>
    <m/>
    <m/>
    <m/>
    <m/>
    <m/>
    <m/>
    <m/>
    <m/>
    <m/>
    <n v="76.752632660986364"/>
    <m/>
    <n v="20625200"/>
    <m/>
    <m/>
    <m/>
    <m/>
    <m/>
    <m/>
    <m/>
    <m/>
    <m/>
    <m/>
  </r>
  <r>
    <m/>
    <x v="19"/>
    <m/>
    <m/>
    <n v="12207"/>
    <x v="1"/>
    <m/>
    <x v="1"/>
    <x v="127"/>
    <x v="35"/>
    <m/>
    <m/>
    <m/>
    <m/>
    <m/>
    <m/>
    <m/>
    <m/>
    <m/>
    <m/>
    <n v="61.402106128789086"/>
    <m/>
    <n v="20625200"/>
    <m/>
    <m/>
    <m/>
    <m/>
    <m/>
    <m/>
    <m/>
    <m/>
    <m/>
    <m/>
  </r>
  <r>
    <m/>
    <x v="19"/>
    <m/>
    <m/>
    <n v="22567"/>
    <x v="5"/>
    <m/>
    <x v="5"/>
    <x v="127"/>
    <x v="35"/>
    <m/>
    <m/>
    <m/>
    <m/>
    <m/>
    <m/>
    <m/>
    <m/>
    <m/>
    <m/>
    <n v="1640.79"/>
    <m/>
    <n v="20625200"/>
    <m/>
    <m/>
    <m/>
    <m/>
    <m/>
    <m/>
    <m/>
    <m/>
    <m/>
    <m/>
  </r>
  <r>
    <m/>
    <x v="19"/>
    <m/>
    <m/>
    <n v="22567"/>
    <x v="5"/>
    <m/>
    <x v="5"/>
    <x v="127"/>
    <x v="35"/>
    <m/>
    <m/>
    <m/>
    <m/>
    <m/>
    <m/>
    <m/>
    <m/>
    <m/>
    <m/>
    <n v="266.11"/>
    <m/>
    <n v="20625200"/>
    <m/>
    <m/>
    <m/>
    <m/>
    <m/>
    <m/>
    <m/>
    <m/>
    <m/>
    <m/>
  </r>
  <r>
    <m/>
    <x v="19"/>
    <m/>
    <m/>
    <n v="22567"/>
    <x v="5"/>
    <m/>
    <x v="5"/>
    <x v="127"/>
    <x v="35"/>
    <m/>
    <m/>
    <m/>
    <m/>
    <m/>
    <m/>
    <m/>
    <m/>
    <m/>
    <m/>
    <n v="656.35"/>
    <m/>
    <n v="20625200"/>
    <m/>
    <m/>
    <m/>
    <m/>
    <m/>
    <m/>
    <m/>
    <m/>
    <m/>
    <m/>
  </r>
  <r>
    <m/>
    <x v="19"/>
    <m/>
    <m/>
    <n v="11975"/>
    <x v="0"/>
    <m/>
    <x v="0"/>
    <x v="127"/>
    <x v="35"/>
    <m/>
    <m/>
    <m/>
    <m/>
    <m/>
    <m/>
    <m/>
    <m/>
    <m/>
    <m/>
    <n v="98.681956278411036"/>
    <m/>
    <n v="20625200"/>
    <m/>
    <m/>
    <m/>
    <m/>
    <m/>
    <m/>
    <m/>
    <m/>
    <m/>
    <m/>
  </r>
  <r>
    <m/>
    <x v="19"/>
    <m/>
    <m/>
    <n v="11975"/>
    <x v="0"/>
    <m/>
    <x v="0"/>
    <x v="127"/>
    <x v="35"/>
    <m/>
    <m/>
    <m/>
    <m/>
    <m/>
    <m/>
    <m/>
    <m/>
    <m/>
    <m/>
    <n v="65.787970852274029"/>
    <m/>
    <n v="20625200"/>
    <m/>
    <m/>
    <m/>
    <m/>
    <m/>
    <m/>
    <m/>
    <m/>
    <m/>
    <m/>
  </r>
  <r>
    <m/>
    <x v="19"/>
    <m/>
    <m/>
    <n v="12207"/>
    <x v="1"/>
    <m/>
    <x v="1"/>
    <x v="127"/>
    <x v="35"/>
    <m/>
    <m/>
    <m/>
    <m/>
    <m/>
    <m/>
    <m/>
    <m/>
    <m/>
    <m/>
    <n v="825.09080110560342"/>
    <m/>
    <n v="20625200"/>
    <m/>
    <m/>
    <m/>
    <m/>
    <m/>
    <m/>
    <m/>
    <m/>
    <m/>
    <m/>
  </r>
  <r>
    <m/>
    <x v="19"/>
    <m/>
    <m/>
    <n v="12484"/>
    <x v="27"/>
    <m/>
    <x v="17"/>
    <x v="127"/>
    <x v="35"/>
    <m/>
    <m/>
    <m/>
    <m/>
    <m/>
    <m/>
    <m/>
    <m/>
    <m/>
    <m/>
    <n v="1259.6340544121342"/>
    <m/>
    <n v="20625200"/>
    <m/>
    <m/>
    <m/>
    <m/>
    <m/>
    <m/>
    <m/>
    <m/>
    <m/>
    <m/>
  </r>
  <r>
    <m/>
    <x v="19"/>
    <m/>
    <m/>
    <n v="12207"/>
    <x v="1"/>
    <m/>
    <x v="1"/>
    <x v="127"/>
    <x v="35"/>
    <m/>
    <m/>
    <m/>
    <m/>
    <m/>
    <m/>
    <m/>
    <m/>
    <m/>
    <m/>
    <n v="88.265527560134316"/>
    <m/>
    <n v="20625200"/>
    <m/>
    <m/>
    <m/>
    <m/>
    <m/>
    <m/>
    <m/>
    <m/>
    <m/>
    <m/>
  </r>
  <r>
    <m/>
    <x v="19"/>
    <m/>
    <m/>
    <n v="12376"/>
    <x v="6"/>
    <m/>
    <x v="6"/>
    <x v="127"/>
    <x v="35"/>
    <m/>
    <m/>
    <m/>
    <m/>
    <m/>
    <m/>
    <m/>
    <m/>
    <m/>
    <m/>
    <n v="497.52152957032229"/>
    <m/>
    <n v="20625200"/>
    <m/>
    <m/>
    <m/>
    <m/>
    <m/>
    <m/>
    <m/>
    <m/>
    <m/>
    <m/>
  </r>
  <r>
    <m/>
    <x v="19"/>
    <m/>
    <m/>
    <n v="12376"/>
    <x v="6"/>
    <m/>
    <x v="6"/>
    <x v="127"/>
    <x v="35"/>
    <m/>
    <m/>
    <m/>
    <m/>
    <m/>
    <m/>
    <m/>
    <m/>
    <m/>
    <m/>
    <n v="150.76409986979465"/>
    <m/>
    <n v="20625200"/>
    <m/>
    <m/>
    <m/>
    <m/>
    <m/>
    <m/>
    <m/>
    <m/>
    <m/>
    <m/>
  </r>
  <r>
    <m/>
    <x v="19"/>
    <m/>
    <m/>
    <n v="12124"/>
    <x v="4"/>
    <m/>
    <x v="4"/>
    <x v="127"/>
    <x v="35"/>
    <m/>
    <m/>
    <m/>
    <m/>
    <m/>
    <m/>
    <m/>
    <m/>
    <m/>
    <m/>
    <n v="672.49925760102337"/>
    <m/>
    <n v="20625200"/>
    <m/>
    <m/>
    <m/>
    <m/>
    <m/>
    <m/>
    <m/>
    <m/>
    <m/>
    <m/>
  </r>
  <r>
    <m/>
    <x v="19"/>
    <m/>
    <m/>
    <n v="22567"/>
    <x v="5"/>
    <m/>
    <x v="5"/>
    <x v="127"/>
    <x v="35"/>
    <m/>
    <m/>
    <m/>
    <m/>
    <m/>
    <m/>
    <m/>
    <m/>
    <m/>
    <m/>
    <n v="1289.25"/>
    <m/>
    <n v="20625200"/>
    <m/>
    <m/>
    <m/>
    <m/>
    <m/>
    <m/>
    <m/>
    <m/>
    <m/>
    <m/>
  </r>
  <r>
    <m/>
    <x v="19"/>
    <m/>
    <m/>
    <n v="12207"/>
    <x v="1"/>
    <m/>
    <x v="1"/>
    <x v="127"/>
    <x v="35"/>
    <m/>
    <m/>
    <m/>
    <m/>
    <m/>
    <m/>
    <m/>
    <m/>
    <m/>
    <m/>
    <n v="71.76371153802225"/>
    <m/>
    <n v="20625200"/>
    <m/>
    <m/>
    <m/>
    <m/>
    <m/>
    <m/>
    <m/>
    <m/>
    <m/>
    <m/>
  </r>
  <r>
    <m/>
    <x v="19"/>
    <m/>
    <m/>
    <n v="11975"/>
    <x v="0"/>
    <m/>
    <x v="0"/>
    <x v="127"/>
    <x v="35"/>
    <m/>
    <m/>
    <m/>
    <m/>
    <m/>
    <m/>
    <m/>
    <m/>
    <m/>
    <m/>
    <n v="63.320921945313749"/>
    <m/>
    <n v="20625200"/>
    <m/>
    <m/>
    <m/>
    <m/>
    <m/>
    <m/>
    <m/>
    <m/>
    <m/>
    <m/>
  </r>
  <r>
    <m/>
    <x v="19"/>
    <m/>
    <m/>
    <n v="12207"/>
    <x v="1"/>
    <m/>
    <x v="1"/>
    <x v="127"/>
    <x v="35"/>
    <m/>
    <m/>
    <m/>
    <m/>
    <m/>
    <m/>
    <m/>
    <m/>
    <m/>
    <m/>
    <n v="16.675423167416678"/>
    <m/>
    <n v="20625200"/>
    <m/>
    <m/>
    <m/>
    <m/>
    <m/>
    <m/>
    <m/>
    <m/>
    <m/>
    <m/>
  </r>
  <r>
    <m/>
    <x v="19"/>
    <m/>
    <m/>
    <n v="12207"/>
    <x v="1"/>
    <m/>
    <x v="1"/>
    <x v="127"/>
    <x v="35"/>
    <m/>
    <m/>
    <m/>
    <m/>
    <m/>
    <m/>
    <m/>
    <m/>
    <m/>
    <m/>
    <n v="63.320921945313749"/>
    <m/>
    <n v="20625200"/>
    <m/>
    <m/>
    <m/>
    <m/>
    <m/>
    <m/>
    <m/>
    <m/>
    <m/>
    <m/>
  </r>
  <r>
    <m/>
    <x v="19"/>
    <m/>
    <m/>
    <n v="12207"/>
    <x v="1"/>
    <m/>
    <x v="1"/>
    <x v="127"/>
    <x v="35"/>
    <m/>
    <m/>
    <m/>
    <m/>
    <m/>
    <m/>
    <m/>
    <m/>
    <m/>
    <m/>
    <n v="1148.1828357356603"/>
    <m/>
    <n v="20625200"/>
    <m/>
    <m/>
    <m/>
    <m/>
    <m/>
    <m/>
    <m/>
    <m/>
    <m/>
    <m/>
  </r>
  <r>
    <m/>
    <x v="19"/>
    <m/>
    <m/>
    <n v="12207"/>
    <x v="1"/>
    <m/>
    <x v="1"/>
    <x v="127"/>
    <x v="35"/>
    <m/>
    <m/>
    <m/>
    <m/>
    <m/>
    <m/>
    <m/>
    <m/>
    <m/>
    <m/>
    <n v="1234.8950362062269"/>
    <m/>
    <n v="20625200"/>
    <m/>
    <m/>
    <m/>
    <m/>
    <m/>
    <m/>
    <m/>
    <m/>
    <m/>
    <m/>
  </r>
  <r>
    <m/>
    <x v="19"/>
    <m/>
    <m/>
    <n v="12207"/>
    <x v="1"/>
    <m/>
    <x v="1"/>
    <x v="127"/>
    <x v="35"/>
    <m/>
    <m/>
    <m/>
    <m/>
    <m/>
    <m/>
    <m/>
    <m/>
    <m/>
    <m/>
    <n v="156.19160746510724"/>
    <m/>
    <n v="20625200"/>
    <m/>
    <m/>
    <m/>
    <m/>
    <m/>
    <m/>
    <m/>
    <m/>
    <m/>
    <m/>
  </r>
  <r>
    <m/>
    <x v="19"/>
    <m/>
    <m/>
    <n v="12376"/>
    <x v="6"/>
    <m/>
    <x v="6"/>
    <x v="127"/>
    <x v="35"/>
    <m/>
    <m/>
    <m/>
    <m/>
    <m/>
    <m/>
    <m/>
    <m/>
    <m/>
    <m/>
    <n v="18.914041620028783"/>
    <m/>
    <n v="20625200"/>
    <m/>
    <m/>
    <m/>
    <m/>
    <m/>
    <m/>
    <m/>
    <m/>
    <m/>
    <m/>
  </r>
  <r>
    <m/>
    <x v="20"/>
    <m/>
    <m/>
    <m/>
    <x v="34"/>
    <m/>
    <x v="24"/>
    <x v="127"/>
    <x v="35"/>
    <m/>
    <m/>
    <m/>
    <m/>
    <m/>
    <m/>
    <m/>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423445"/>
    <m/>
    <m/>
    <d v="2020-08-10T00:00:00"/>
    <x v="0"/>
    <x v="0"/>
    <s v="20022-B"/>
    <x v="0"/>
    <m/>
    <s v="FCA MEXICO SA DE CV"/>
    <s v="ERS RMO                       "/>
    <s v="C"/>
    <x v="0"/>
    <s v="RDR"/>
    <x v="0"/>
    <m/>
    <s v="55277451AE        "/>
    <s v="DS RR BUMPER"/>
    <n v="-423.35"/>
    <n v="-1"/>
    <m/>
    <m/>
    <m/>
    <n v="423.35"/>
    <m/>
    <m/>
    <m/>
    <m/>
    <m/>
    <m/>
    <m/>
    <m/>
    <n v="-434.96746790786415"/>
  </r>
  <r>
    <n v="423436"/>
    <m/>
    <m/>
    <d v="2020-08-10T00:00:00"/>
    <x v="0"/>
    <x v="0"/>
    <s v="20022-B"/>
    <x v="0"/>
    <m/>
    <s v="FCA MEXICO SA DE CV"/>
    <s v="ERS RMO                       "/>
    <s v="C"/>
    <x v="0"/>
    <s v="RDR"/>
    <x v="0"/>
    <m/>
    <s v="1DW69RXFAE        "/>
    <s v="DS RR BUMPER"/>
    <n v="-574.14"/>
    <n v="-1"/>
    <m/>
    <m/>
    <m/>
    <n v="574.14"/>
    <m/>
    <m/>
    <m/>
    <m/>
    <m/>
    <m/>
    <m/>
    <m/>
    <n v="-589.89541047507055"/>
  </r>
  <r>
    <n v="440819"/>
    <m/>
    <m/>
    <d v="2020-08-10T00:00:00"/>
    <x v="0"/>
    <x v="0"/>
    <s v="20022-B"/>
    <x v="0"/>
    <m/>
    <s v="FCA MEXICO SA DE CV"/>
    <s v="ERS RMO                       "/>
    <s v="C"/>
    <x v="0"/>
    <s v="RDR"/>
    <x v="0"/>
    <m/>
    <s v="1DW691AUAE        "/>
    <s v="DS RR BUMPER"/>
    <n v="-290.36"/>
    <n v="-1"/>
    <m/>
    <m/>
    <m/>
    <n v="290.36"/>
    <m/>
    <m/>
    <m/>
    <m/>
    <m/>
    <m/>
    <m/>
    <m/>
    <n v="-298.32798861870191"/>
  </r>
  <r>
    <s v="SC2296676"/>
    <m/>
    <m/>
    <d v="2020-08-03T00:00:00"/>
    <x v="1"/>
    <x v="1"/>
    <s v="GMNAL-B"/>
    <x v="1"/>
    <m/>
    <s v="Silao"/>
    <m/>
    <s v="C"/>
    <x v="0"/>
    <s v="CLC"/>
    <x v="1"/>
    <m/>
    <n v="23388705"/>
    <s v="GM RR BPR S/E CHR W/O RPA,SBZ"/>
    <n v="-142.74137931034485"/>
    <n v="-1"/>
    <m/>
    <m/>
    <m/>
    <n v="142.74137931034485"/>
    <m/>
    <m/>
    <m/>
    <m/>
    <s v="Desperdicio y Manejo de material"/>
    <m/>
    <m/>
    <m/>
    <n v="-146.62964729488584"/>
  </r>
  <r>
    <s v="NLD257237"/>
    <m/>
    <m/>
    <d v="2020-08-10T00:00:00"/>
    <x v="1"/>
    <x v="1"/>
    <s v="GMLLCH-B"/>
    <x v="2"/>
    <m/>
    <m/>
    <m/>
    <s v="C"/>
    <x v="0"/>
    <s v="PF"/>
    <x v="2"/>
    <m/>
    <m/>
    <m/>
    <n v="-3235.93"/>
    <n v="-1"/>
    <m/>
    <m/>
    <m/>
    <n v="3235.93"/>
    <m/>
    <s v="Miguel Celedon"/>
    <m/>
    <m/>
    <s v="Premium freight shipments "/>
    <m/>
    <m/>
    <m/>
    <n v="-3304.0028969497284"/>
  </r>
  <r>
    <s v="DMNPRC0526202013"/>
    <m/>
    <m/>
    <d v="2020-08-03T00:00:00"/>
    <x v="0"/>
    <x v="0"/>
    <s v="NISSERV"/>
    <x v="3"/>
    <m/>
    <m/>
    <m/>
    <s v="C"/>
    <x v="0"/>
    <s v="CLC"/>
    <x v="1"/>
    <m/>
    <m/>
    <m/>
    <n v="-425.03"/>
    <n v="-1"/>
    <m/>
    <m/>
    <m/>
    <n v="425.03"/>
    <m/>
    <m/>
    <m/>
    <m/>
    <s v="Etiquetas no cumplen vs AIAG"/>
    <m/>
    <m/>
    <m/>
    <n v="-433.9711771548034"/>
  </r>
  <r>
    <s v="SC2299756"/>
    <m/>
    <m/>
    <d v="2020-08-17T00:00:00"/>
    <x v="1"/>
    <x v="1"/>
    <s v="GMNAL-B"/>
    <x v="1"/>
    <m/>
    <s v="Silao"/>
    <m/>
    <s v="C"/>
    <x v="0"/>
    <s v="CLC"/>
    <x v="1"/>
    <m/>
    <n v="84588547"/>
    <s v="CHEVY FRT BPR BLACK W: FOG, TW"/>
    <n v="-208.63793103448279"/>
    <n v="-1"/>
    <m/>
    <m/>
    <m/>
    <n v="208.63793103448279"/>
    <m/>
    <m/>
    <m/>
    <m/>
    <s v="Desperdicio y Manejo de material"/>
    <m/>
    <m/>
    <m/>
    <n v="-210.24574868858315"/>
  </r>
  <r>
    <s v="HP-0000000035681"/>
    <m/>
    <m/>
    <d v="2020-08-17T00:00:00"/>
    <x v="0"/>
    <x v="0"/>
    <s v="NISMXP-B"/>
    <x v="4"/>
    <m/>
    <s v="Nissan Toluca "/>
    <m/>
    <s v="C"/>
    <x v="0"/>
    <s v="RDR"/>
    <x v="0"/>
    <m/>
    <m/>
    <m/>
    <n v="-453.370811987124"/>
    <n v="-1"/>
    <m/>
    <m/>
    <m/>
    <n v="453.370811987124"/>
    <m/>
    <m/>
    <m/>
    <m/>
    <m/>
    <m/>
    <m/>
    <s v="Nissan Toluca refaccioens"/>
    <n v="-456.86007381031357"/>
  </r>
  <r>
    <s v="HP-0000000035610"/>
    <m/>
    <m/>
    <d v="2020-08-17T00:00:00"/>
    <x v="0"/>
    <x v="0"/>
    <s v="NISMXP-B"/>
    <x v="4"/>
    <m/>
    <s v="Nissan planta A2"/>
    <m/>
    <s v="C"/>
    <x v="0"/>
    <s v="RDR"/>
    <x v="0"/>
    <m/>
    <m/>
    <m/>
    <n v="-24.7692889738655"/>
    <n v="-1"/>
    <m/>
    <m/>
    <m/>
    <n v="24.7692889738655"/>
    <m/>
    <m/>
    <m/>
    <m/>
    <m/>
    <m/>
    <m/>
    <m/>
    <n v="-24.960093272552673"/>
  </r>
  <r>
    <n v="443163"/>
    <m/>
    <m/>
    <d v="2020-08-18T00:00:00"/>
    <x v="0"/>
    <x v="0"/>
    <s v="20024-B"/>
    <x v="5"/>
    <m/>
    <s v="Plant 03135"/>
    <m/>
    <s v="C"/>
    <x v="0"/>
    <s v="RDR"/>
    <x v="0"/>
    <m/>
    <s v="68196533AA"/>
    <s v="Air dam"/>
    <n v="-303.24000000000024"/>
    <n v="-1"/>
    <m/>
    <m/>
    <m/>
    <n v="303.24000000000024"/>
    <m/>
    <s v="Daniel Ramos"/>
    <m/>
    <m/>
    <s v="RDR "/>
    <s v="Doesn´t apply"/>
    <s v="Doesn´t Apply"/>
    <s v="Evidence sent by e-mail, they received material complete, the charge doesn´t apply, evidence sent by e-mail to Gabriela Zamudio to request money back. "/>
    <n v="-305.51424389200929"/>
  </r>
  <r>
    <n v="5100032724"/>
    <m/>
    <m/>
    <d v="2020-08-25T00:00:00"/>
    <x v="1"/>
    <x v="1"/>
    <s v="GMNAL-B"/>
    <x v="1"/>
    <m/>
    <m/>
    <m/>
    <s v="C"/>
    <x v="0"/>
    <s v="CMC"/>
    <x v="3"/>
    <m/>
    <s v="Supplier Credit Note"/>
    <s v="Supplier Credit Note"/>
    <n v="-550"/>
    <n v="-1"/>
    <m/>
    <m/>
    <m/>
    <n v="550"/>
    <m/>
    <m/>
    <m/>
    <m/>
    <s v="Supplier Credit Note"/>
    <m/>
    <m/>
    <m/>
    <n v="-552.10466298802942"/>
  </r>
  <r>
    <s v="SC2300314"/>
    <m/>
    <m/>
    <d v="2020-08-25T00:00:00"/>
    <x v="1"/>
    <x v="1"/>
    <s v="GMNAL-B"/>
    <x v="1"/>
    <m/>
    <s v="Silao"/>
    <m/>
    <s v="C"/>
    <x v="0"/>
    <s v="CLC"/>
    <x v="1"/>
    <m/>
    <n v="84520854"/>
    <s v="GM RR BPR S/E SATIN ST. W/SG;"/>
    <n v="-143.93965517241384"/>
    <n v="-1"/>
    <m/>
    <m/>
    <m/>
    <n v="143.93965517241384"/>
    <m/>
    <m/>
    <m/>
    <m/>
    <s v="Desperdicio y Manejo de material"/>
    <m/>
    <m/>
    <m/>
    <n v="-144.49080943726716"/>
  </r>
  <r>
    <s v="96889 GMM"/>
    <m/>
    <m/>
    <d v="2020-08-25T00:00:00"/>
    <x v="1"/>
    <x v="1"/>
    <s v="GMLLCH-B"/>
    <x v="2"/>
    <m/>
    <s v="Silao"/>
    <m/>
    <s v="C"/>
    <x v="0"/>
    <s v="OEW"/>
    <x v="4"/>
    <m/>
    <s v="Some part numbers"/>
    <s v="Some part descriptions"/>
    <n v="-1910.5"/>
    <n v="-1"/>
    <m/>
    <m/>
    <m/>
    <n v="1910.5"/>
    <m/>
    <m/>
    <m/>
    <m/>
    <s v="Warranty Bill Charge"/>
    <m/>
    <m/>
    <m/>
    <n v="-1913.2633834874323"/>
  </r>
  <r>
    <s v="S200019950325001"/>
    <m/>
    <m/>
    <d v="2020-08-28T00:00:00"/>
    <x v="0"/>
    <x v="0"/>
    <s v="20024-B"/>
    <x v="5"/>
    <m/>
    <s v="03250_x000a_Quality Engineering center"/>
    <s v="NCT 20001995"/>
    <s v="C"/>
    <x v="0"/>
    <s v="DPC"/>
    <x v="5"/>
    <m/>
    <s v=" 6QB391Z0AB "/>
    <s v="Bumper frt chrome"/>
    <n v="-1242.6600000000001"/>
    <n v="-1"/>
    <m/>
    <m/>
    <m/>
    <n v="1242.6600000000001"/>
    <m/>
    <s v="Jorge Matehuala"/>
    <m/>
    <m/>
    <s v="Wrong parts in package"/>
    <m/>
    <m/>
    <m/>
    <n v="-1255.6188164217442"/>
  </r>
  <r>
    <n v="284298554"/>
    <m/>
    <m/>
    <d v="2020-08-31T00:00:00"/>
    <x v="2"/>
    <x v="1"/>
    <s v="20022-B"/>
    <x v="0"/>
    <m/>
    <s v="FCA MEXICO SA DE CV"/>
    <s v="SAWRP 8662 DEBIT 274590"/>
    <s v="C"/>
    <x v="0"/>
    <s v="OEW"/>
    <x v="4"/>
    <m/>
    <s v="68377143AB"/>
    <s v="Center step pad"/>
    <n v="-20.551724137931036"/>
    <n v="-1"/>
    <m/>
    <m/>
    <m/>
    <n v="20.551724137931036"/>
    <m/>
    <s v="Matt Dhom"/>
    <m/>
    <m/>
    <s v="Under investigation"/>
    <m/>
    <m/>
    <m/>
    <n v="-20.525114968837574"/>
  </r>
  <r>
    <n v="284298555"/>
    <m/>
    <m/>
    <d v="2020-08-31T00:00:00"/>
    <x v="2"/>
    <x v="1"/>
    <s v="20022-B"/>
    <x v="0"/>
    <m/>
    <s v="FCA MEXICO SA DE CV"/>
    <s v="SAWRP 8662 DEBIT 274591"/>
    <s v="C"/>
    <x v="0"/>
    <s v="OEW"/>
    <x v="4"/>
    <m/>
    <s v="68384255AB"/>
    <s v="License plate"/>
    <n v="-11.198275862068964"/>
    <n v="-1"/>
    <m/>
    <m/>
    <m/>
    <n v="11.198275862068964"/>
    <m/>
    <s v="Matt Dhom"/>
    <m/>
    <m/>
    <s v="Under investigation"/>
    <m/>
    <m/>
    <m/>
    <n v="-11.18377699015101"/>
  </r>
  <r>
    <n v="284298556"/>
    <m/>
    <m/>
    <d v="2020-08-31T00:00:00"/>
    <x v="2"/>
    <x v="1"/>
    <s v="20022-B"/>
    <x v="0"/>
    <m/>
    <s v="FCA MEXICO SA DE CV"/>
    <s v="SAWRP 8662 DEBIT 274592"/>
    <s v="C"/>
    <x v="0"/>
    <s v="OEW"/>
    <x v="4"/>
    <m/>
    <s v="Various PN"/>
    <s v="Various"/>
    <n v="-792.67241379310349"/>
    <n v="-1"/>
    <m/>
    <m/>
    <m/>
    <n v="792.67241379310349"/>
    <m/>
    <s v="Matt Dhom"/>
    <m/>
    <m/>
    <s v="Under investigation"/>
    <m/>
    <m/>
    <m/>
    <n v="-791.64610796334523"/>
  </r>
  <r>
    <n v="284298964"/>
    <m/>
    <m/>
    <d v="2020-08-31T00:00:00"/>
    <x v="3"/>
    <x v="1"/>
    <s v="20022-B"/>
    <x v="0"/>
    <m/>
    <s v="FCA MEXICO SA DE CV"/>
    <s v="NCTs"/>
    <s v="C"/>
    <x v="0"/>
    <s v="DPC"/>
    <x v="5"/>
    <m/>
    <s v="1DW69RXFAE"/>
    <s v="L bracket out of spec"/>
    <n v="-146.93965517241378"/>
    <n v="-1"/>
    <m/>
    <m/>
    <m/>
    <n v="146.93965517241378"/>
    <m/>
    <s v="Supplier issue"/>
    <m/>
    <m/>
    <m/>
    <m/>
    <m/>
    <m/>
    <n v="-146.74975069145773"/>
  </r>
  <r>
    <n v="284298965"/>
    <m/>
    <m/>
    <d v="2020-08-31T00:00:00"/>
    <x v="3"/>
    <x v="1"/>
    <s v="20022-B"/>
    <x v="0"/>
    <m/>
    <s v="FCA MEXICO SA DE CV"/>
    <s v="NCTs"/>
    <s v="C"/>
    <x v="0"/>
    <s v="CLC"/>
    <x v="1"/>
    <m/>
    <s v="1DW69RXFAE"/>
    <s v="L bracket out of spec"/>
    <n v="-301.83620689655174"/>
    <n v="-1"/>
    <m/>
    <m/>
    <m/>
    <n v="301.83620689655174"/>
    <m/>
    <s v="Supplier issue"/>
    <m/>
    <m/>
    <m/>
    <m/>
    <m/>
    <m/>
    <n v="-301.44919524097998"/>
  </r>
  <r>
    <n v="443700"/>
    <m/>
    <m/>
    <d v="2020-08-31T00:00:00"/>
    <x v="0"/>
    <x v="0"/>
    <s v="30046-B"/>
    <x v="6"/>
    <m/>
    <s v="Cuatitlan"/>
    <s v="RDR100017"/>
    <s v="C"/>
    <x v="0"/>
    <s v="RDR"/>
    <x v="0"/>
    <m/>
    <s v="LJ8B   R280A54 AF"/>
    <s v="Quarter Inr"/>
    <n v="-148.82758620689654"/>
    <n v="-1"/>
    <m/>
    <m/>
    <m/>
    <n v="148.82758620689654"/>
    <m/>
    <s v="Carlos Trejo"/>
    <m/>
    <m/>
    <s v="Falta de 2 piezas en un Rack"/>
    <s v="Contenedor incompleto se embarca"/>
    <s v="Pasar todos los racks por Dock audit antes de envio"/>
    <m/>
    <n v="-148.63730363011879"/>
  </r>
  <r>
    <n v="443709"/>
    <m/>
    <m/>
    <d v="2020-08-31T00:00:00"/>
    <x v="0"/>
    <x v="0"/>
    <s v="30047-B"/>
    <x v="7"/>
    <m/>
    <m/>
    <m/>
    <s v="C"/>
    <x v="0"/>
    <m/>
    <x v="6"/>
    <m/>
    <m/>
    <m/>
    <n v="-16.329999999999998"/>
    <n v="-1"/>
    <m/>
    <m/>
    <m/>
    <n v="16.329999999999998"/>
    <m/>
    <m/>
    <m/>
    <m/>
    <m/>
    <m/>
    <m/>
    <m/>
    <n v="-16.3088568721349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2" cacheId="2" applyNumberFormats="0" applyBorderFormats="0" applyFontFormats="0" applyPatternFormats="0" applyAlignmentFormats="0" applyWidthHeightFormats="1" dataCaption="Valores" updatedVersion="6" minRefreshableVersion="3" useAutoFormatting="1" itemPrintTitles="1" createdVersion="4" indent="0" compact="0" compactData="0" gridDropZones="1" multipleFieldFilters="0">
  <location ref="A5:D28" firstHeaderRow="1" firstDataRow="2" firstDataCol="2"/>
  <pivotFields count="33">
    <pivotField compact="0" outline="0" showAll="0"/>
    <pivotField compact="0" outline="0" showAll="0"/>
    <pivotField compact="0" outline="0" showAll="0"/>
    <pivotField compact="0" outline="0" showAll="0" defaultSubtotal="0"/>
    <pivotField compact="0" outline="0" showAll="0" defaultSubtotal="0">
      <items count="4">
        <item x="0"/>
        <item x="2"/>
        <item x="1"/>
        <item x="3"/>
      </items>
    </pivotField>
    <pivotField compact="0" outline="0" showAll="0" defaultSubtotal="0">
      <items count="2">
        <item x="0"/>
        <item x="1"/>
      </items>
    </pivotField>
    <pivotField compact="0" outline="0" showAll="0"/>
    <pivotField axis="axisRow" compact="0" outline="0" showAll="0" sortType="ascending">
      <items count="9">
        <item x="5"/>
        <item x="2"/>
        <item x="0"/>
        <item x="4"/>
        <item x="1"/>
        <item x="3"/>
        <item x="6"/>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defaultSubtotal="0">
      <items count="2">
        <item x="0"/>
        <item m="1" x="1"/>
      </items>
    </pivotField>
    <pivotField compact="0" outline="0" showAll="0"/>
    <pivotField axis="axisRow" compact="0" outline="0" showAll="0" sortType="ascending">
      <items count="9">
        <item x="1"/>
        <item x="5"/>
        <item x="0"/>
        <item x="2"/>
        <item x="6"/>
        <item x="3"/>
        <item x="4"/>
        <item m="1"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numFmtId="43" outline="0" showAll="0"/>
    <pivotField compact="0" outline="0" showAll="0"/>
    <pivotField compact="0" outline="0" showAll="0"/>
    <pivotField compact="0" outline="0" showAll="0"/>
    <pivotField compact="0" outline="0" showAll="0"/>
    <pivotField compact="0" numFmtId="43"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2">
    <field x="14"/>
    <field x="7"/>
  </rowFields>
  <rowItems count="22">
    <i>
      <x v="3"/>
      <x v="1"/>
    </i>
    <i t="default">
      <x v="3"/>
    </i>
    <i>
      <x v="6"/>
      <x v="1"/>
    </i>
    <i r="1">
      <x v="2"/>
    </i>
    <i t="default">
      <x v="6"/>
    </i>
    <i>
      <x v="2"/>
      <x v="2"/>
    </i>
    <i r="1">
      <x v="3"/>
    </i>
    <i r="1">
      <x/>
    </i>
    <i r="1">
      <x v="6"/>
    </i>
    <i t="default">
      <x v="2"/>
    </i>
    <i>
      <x v="1"/>
      <x/>
    </i>
    <i r="1">
      <x v="2"/>
    </i>
    <i t="default">
      <x v="1"/>
    </i>
    <i>
      <x/>
      <x v="4"/>
    </i>
    <i r="1">
      <x v="5"/>
    </i>
    <i r="1">
      <x v="2"/>
    </i>
    <i t="default">
      <x/>
    </i>
    <i>
      <x v="5"/>
      <x v="4"/>
    </i>
    <i t="default">
      <x v="5"/>
    </i>
    <i>
      <x v="4"/>
      <x v="7"/>
    </i>
    <i t="default">
      <x v="4"/>
    </i>
    <i t="grand">
      <x/>
    </i>
  </rowItems>
  <colFields count="1">
    <field x="-2"/>
  </colFields>
  <colItems count="2">
    <i>
      <x/>
    </i>
    <i i="1">
      <x v="1"/>
    </i>
  </colItems>
  <dataFields count="2">
    <dataField name="Suma de Price" fld="18" baseField="7" baseItem="0" numFmtId="6"/>
    <dataField name="AMOUNTS VALUED AT FINANCIAL STATMENTS RATE" fld="32" baseField="7" baseItem="0"/>
  </dataFields>
  <formats count="40">
    <format dxfId="75">
      <pivotArea field="14" type="button" dataOnly="0" labelOnly="1" outline="0" axis="axisRow" fieldPosition="0"/>
    </format>
    <format dxfId="74">
      <pivotArea field="14" type="button" dataOnly="0" labelOnly="1" outline="0" axis="axisRow" fieldPosition="0"/>
    </format>
    <format dxfId="73">
      <pivotArea field="14" type="button" dataOnly="0" labelOnly="1" outline="0" axis="axisRow" fieldPosition="0"/>
    </format>
    <format dxfId="72">
      <pivotArea outline="0" collapsedLevelsAreSubtotals="1" fieldPosition="0"/>
    </format>
    <format dxfId="71">
      <pivotArea type="all" dataOnly="0" outline="0" fieldPosition="0"/>
    </format>
    <format dxfId="70">
      <pivotArea field="4" type="button" dataOnly="0" labelOnly="1" outline="0"/>
    </format>
    <format dxfId="69">
      <pivotArea field="5" type="button" dataOnly="0" labelOnly="1" outline="0"/>
    </format>
    <format dxfId="68">
      <pivotArea field="7" type="button" dataOnly="0" labelOnly="1" outline="0" axis="axisRow" fieldPosition="1"/>
    </format>
    <format dxfId="67">
      <pivotArea field="14" type="button" dataOnly="0" labelOnly="1" outline="0" axis="axisRow" fieldPosition="0"/>
    </format>
    <format dxfId="66">
      <pivotArea field="4" type="button" dataOnly="0" labelOnly="1" outline="0"/>
    </format>
    <format dxfId="65">
      <pivotArea field="5" type="button" dataOnly="0" labelOnly="1" outline="0"/>
    </format>
    <format dxfId="64">
      <pivotArea dataOnly="0" labelOnly="1" grandCol="1" outline="0" fieldPosition="0"/>
    </format>
    <format dxfId="63">
      <pivotArea field="7" type="button" dataOnly="0" labelOnly="1" outline="0" axis="axisRow" fieldPosition="1"/>
    </format>
    <format dxfId="62">
      <pivotArea field="14" type="button" dataOnly="0" labelOnly="1" outline="0" axis="axisRow" fieldPosition="0"/>
    </format>
    <format dxfId="61">
      <pivotArea field="4" type="button" dataOnly="0" labelOnly="1" outline="0"/>
    </format>
    <format dxfId="60">
      <pivotArea field="5" type="button" dataOnly="0" labelOnly="1" outline="0"/>
    </format>
    <format dxfId="59">
      <pivotArea dataOnly="0" labelOnly="1" grandCol="1" outline="0" fieldPosition="0"/>
    </format>
    <format dxfId="58">
      <pivotArea field="7" type="button" dataOnly="0" labelOnly="1" outline="0" axis="axisRow" fieldPosition="1"/>
    </format>
    <format dxfId="57">
      <pivotArea field="14" type="button" dataOnly="0" labelOnly="1" outline="0" axis="axisRow" fieldPosition="0"/>
    </format>
    <format dxfId="56">
      <pivotArea field="4" type="button" dataOnly="0" labelOnly="1" outline="0"/>
    </format>
    <format dxfId="55">
      <pivotArea field="5" type="button" dataOnly="0" labelOnly="1" outline="0"/>
    </format>
    <format dxfId="54">
      <pivotArea dataOnly="0" labelOnly="1" grandCol="1" outline="0" fieldPosition="0"/>
    </format>
    <format dxfId="53">
      <pivotArea field="5" type="button" dataOnly="0" labelOnly="1" outline="0"/>
    </format>
    <format dxfId="52">
      <pivotArea field="12" type="button" dataOnly="0" labelOnly="1" outline="0"/>
    </format>
    <format dxfId="51">
      <pivotArea type="topRight" dataOnly="0" labelOnly="1" outline="0" fieldPosition="0"/>
    </format>
    <format dxfId="50">
      <pivotArea field="4" type="button" dataOnly="0" labelOnly="1" outline="0"/>
    </format>
    <format dxfId="49">
      <pivotArea field="7" type="button" dataOnly="0" labelOnly="1" outline="0" axis="axisRow" fieldPosition="1"/>
    </format>
    <format dxfId="48">
      <pivotArea field="14" type="button" dataOnly="0" labelOnly="1" outline="0" axis="axisRow" fieldPosition="0"/>
    </format>
    <format dxfId="47">
      <pivotArea field="4" type="button" dataOnly="0" labelOnly="1" outline="0"/>
    </format>
    <format dxfId="46">
      <pivotArea field="5" type="button" dataOnly="0" labelOnly="1" outline="0"/>
    </format>
    <format dxfId="45">
      <pivotArea dataOnly="0" labelOnly="1" grandCol="1" outline="0" fieldPosition="0"/>
    </format>
    <format dxfId="44">
      <pivotArea outline="0" fieldPosition="0">
        <references count="1">
          <reference field="4294967294" count="1">
            <x v="0"/>
          </reference>
        </references>
      </pivotArea>
    </format>
    <format dxfId="43">
      <pivotArea dataOnly="0" labelOnly="1" outline="0" fieldPosition="0">
        <references count="1">
          <reference field="4294967294" count="1">
            <x v="0"/>
          </reference>
        </references>
      </pivotArea>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0"/>
          </reference>
        </references>
      </pivotArea>
    </format>
    <format dxfId="40">
      <pivotArea dataOnly="0" labelOnly="1" outline="0" fieldPosition="0">
        <references count="1">
          <reference field="4294967294" count="1">
            <x v="1"/>
          </reference>
        </references>
      </pivotArea>
    </format>
    <format dxfId="39">
      <pivotArea dataOnly="0" labelOnly="1" outline="0" fieldPosition="0">
        <references count="1">
          <reference field="4294967294" count="1">
            <x v="1"/>
          </reference>
        </references>
      </pivotArea>
    </format>
    <format dxfId="38">
      <pivotArea dataOnly="0" labelOnly="1" outline="0" fieldPosition="0">
        <references count="1">
          <reference field="4294967294" count="1">
            <x v="1"/>
          </reference>
        </references>
      </pivotArea>
    </format>
    <format dxfId="37">
      <pivotArea dataOnly="0" labelOnly="1" outline="0" fieldPosition="0">
        <references count="1">
          <reference field="4294967294" count="1">
            <x v="1"/>
          </reference>
        </references>
      </pivotArea>
    </format>
    <format dxfId="36">
      <pivotArea outline="0" fieldPosition="0">
        <references count="2">
          <reference field="7" count="1" selected="0">
            <x v="5"/>
          </reference>
          <reference field="14" count="1" selected="0">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4" indent="0" outline="1" outlineData="1" multipleFieldFilters="0">
  <location ref="A5:C46" firstHeaderRow="0" firstDataRow="1" firstDataCol="1"/>
  <pivotFields count="33">
    <pivotField showAll="0"/>
    <pivotField showAll="0"/>
    <pivotField showAll="0"/>
    <pivotField showAll="0" defaultSubtotal="0"/>
    <pivotField showAll="0" defaultSubtotal="0"/>
    <pivotField showAll="0" defaultSubtotal="0"/>
    <pivotField showAll="0"/>
    <pivotField axis="axisRow" showAll="0">
      <items count="13">
        <item x="3"/>
        <item m="1" x="11"/>
        <item x="5"/>
        <item x="1"/>
        <item x="4"/>
        <item x="0"/>
        <item x="8"/>
        <item x="2"/>
        <item m="1" x="10"/>
        <item m="1" x="9"/>
        <item x="7"/>
        <item x="6"/>
        <item t="default"/>
      </items>
    </pivotField>
    <pivotField showAll="0"/>
    <pivotField axis="axisRow" showAll="0">
      <items count="11">
        <item x="2"/>
        <item x="1"/>
        <item x="0"/>
        <item m="1" x="9"/>
        <item x="3"/>
        <item x="4"/>
        <item x="5"/>
        <item x="6"/>
        <item x="7"/>
        <item x="8"/>
        <item t="default"/>
      </items>
    </pivotField>
    <pivotField showAll="0"/>
    <pivotField showAll="0"/>
    <pivotField showAll="0" defaultSubtotal="0"/>
    <pivotField showAll="0"/>
    <pivotField axis="axisRow" showAll="0">
      <items count="10">
        <item x="6"/>
        <item x="4"/>
        <item x="5"/>
        <item x="2"/>
        <item x="3"/>
        <item x="7"/>
        <item x="0"/>
        <item m="1" x="8"/>
        <item x="1"/>
        <item t="default"/>
      </items>
    </pivotField>
    <pivotField showAll="0"/>
    <pivotField showAll="0"/>
    <pivotField showAll="0"/>
    <pivotField dataField="1" numFmtId="43" showAll="0"/>
    <pivotField showAll="0"/>
    <pivotField showAll="0"/>
    <pivotField showAll="0"/>
    <pivotField showAll="0"/>
    <pivotField numFmtId="43" showAll="0"/>
    <pivotField showAll="0"/>
    <pivotField showAll="0"/>
    <pivotField showAll="0"/>
    <pivotField showAll="0"/>
    <pivotField showAll="0"/>
    <pivotField showAll="0"/>
    <pivotField showAll="0"/>
    <pivotField showAll="0"/>
    <pivotField dataField="1" numFmtId="43" showAll="0"/>
  </pivotFields>
  <rowFields count="3">
    <field x="14"/>
    <field x="7"/>
    <field x="9"/>
  </rowFields>
  <rowItems count="41">
    <i>
      <x/>
    </i>
    <i r="1">
      <x v="10"/>
    </i>
    <i r="2">
      <x/>
    </i>
    <i>
      <x v="1"/>
    </i>
    <i r="1">
      <x v="3"/>
    </i>
    <i r="2">
      <x/>
    </i>
    <i>
      <x v="2"/>
    </i>
    <i r="1">
      <x v="5"/>
    </i>
    <i r="2">
      <x v="2"/>
    </i>
    <i r="1">
      <x v="7"/>
    </i>
    <i r="2">
      <x v="1"/>
    </i>
    <i>
      <x v="3"/>
    </i>
    <i r="1">
      <x v="7"/>
    </i>
    <i r="2">
      <x/>
    </i>
    <i>
      <x v="4"/>
    </i>
    <i r="1">
      <x/>
    </i>
    <i r="2">
      <x v="4"/>
    </i>
    <i r="2">
      <x v="8"/>
    </i>
    <i r="1">
      <x v="5"/>
    </i>
    <i r="2">
      <x v="2"/>
    </i>
    <i>
      <x v="5"/>
    </i>
    <i r="1">
      <x v="6"/>
    </i>
    <i r="2">
      <x/>
    </i>
    <i>
      <x v="6"/>
    </i>
    <i r="1">
      <x/>
    </i>
    <i r="2">
      <x v="7"/>
    </i>
    <i r="1">
      <x v="2"/>
    </i>
    <i r="2">
      <x v="5"/>
    </i>
    <i r="2">
      <x v="6"/>
    </i>
    <i r="1">
      <x v="5"/>
    </i>
    <i r="2">
      <x v="2"/>
    </i>
    <i r="1">
      <x v="11"/>
    </i>
    <i r="2">
      <x v="9"/>
    </i>
    <i>
      <x v="8"/>
    </i>
    <i r="1">
      <x v="3"/>
    </i>
    <i r="2">
      <x v="1"/>
    </i>
    <i r="1">
      <x v="4"/>
    </i>
    <i r="2">
      <x/>
    </i>
    <i r="1">
      <x v="5"/>
    </i>
    <i r="2">
      <x v="2"/>
    </i>
    <i t="grand">
      <x/>
    </i>
  </rowItems>
  <colFields count="1">
    <field x="-2"/>
  </colFields>
  <colItems count="2">
    <i>
      <x/>
    </i>
    <i i="1">
      <x v="1"/>
    </i>
  </colItems>
  <dataFields count="2">
    <dataField name="Suma de Price" fld="18" baseField="0" baseItem="0"/>
    <dataField name="Suma de AMOUNTS VALUED _x000a_AT FINANCIAL_x000a_STATMENTS RATE" fld="32" baseField="0" baseItem="0"/>
  </dataFields>
  <formats count="7">
    <format dxfId="35">
      <pivotArea field="14" type="button" dataOnly="0" labelOnly="1" outline="0" axis="axisRow" fieldPosition="0"/>
    </format>
    <format dxfId="34">
      <pivotArea dataOnly="0" labelOnly="1" outline="0" fieldPosition="0">
        <references count="1">
          <reference field="4294967294" count="2">
            <x v="0"/>
            <x v="1"/>
          </reference>
        </references>
      </pivotArea>
    </format>
    <format dxfId="33">
      <pivotArea field="14" type="button" dataOnly="0" labelOnly="1" outline="0" axis="axisRow" fieldPosition="0"/>
    </format>
    <format dxfId="32">
      <pivotArea dataOnly="0" labelOnly="1" outline="0" fieldPosition="0">
        <references count="1">
          <reference field="4294967294" count="2">
            <x v="0"/>
            <x v="1"/>
          </reference>
        </references>
      </pivotArea>
    </format>
    <format dxfId="31">
      <pivotArea field="14" type="button" dataOnly="0" labelOnly="1" outline="0" axis="axisRow" fieldPosition="0"/>
    </format>
    <format dxfId="30">
      <pivotArea dataOnly="0" labelOnly="1" outline="0" fieldPosition="0">
        <references count="1">
          <reference field="4294967294" count="2">
            <x v="0"/>
            <x v="1"/>
          </reference>
        </references>
      </pivotArea>
    </format>
    <format dxfId="29">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2" cacheId="1" dataOnRows="1" applyNumberFormats="0" applyBorderFormats="0" applyFontFormats="0" applyPatternFormats="0" applyAlignmentFormats="0" applyWidthHeightFormats="1" dataCaption="Datos" updatedVersion="6" showMemberPropertyTips="0" useAutoFormatting="1" itemPrintTitles="1" createdVersion="1" indent="0" compact="0" compactData="0" gridDropZones="1">
  <location ref="A3:V29" firstHeaderRow="1" firstDataRow="2" firstDataCol="1"/>
  <pivotFields count="33">
    <pivotField compact="0" outline="0" subtotalTop="0" showAll="0" includeNewItemsInFilter="1"/>
    <pivotField name="Month" axis="axisCol" compact="0" outline="0" subtotalTop="0" showAll="0" includeNewItemsInFilter="1">
      <items count="22">
        <item x="0"/>
        <item x="1"/>
        <item x="2"/>
        <item x="3"/>
        <item x="4"/>
        <item x="5"/>
        <item x="6"/>
        <item h="1" x="20"/>
        <item x="7"/>
        <item x="8"/>
        <item x="9"/>
        <item x="10"/>
        <item x="11"/>
        <item x="12"/>
        <item x="13"/>
        <item x="14"/>
        <item x="15"/>
        <item x="16"/>
        <item x="17"/>
        <item x="18"/>
        <item x="19"/>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items count="39">
        <item x="22"/>
        <item x="3"/>
        <item x="34"/>
        <item x="5"/>
        <item x="0"/>
        <item x="13"/>
        <item x="2"/>
        <item x="1"/>
        <item x="21"/>
        <item x="4"/>
        <item x="6"/>
        <item x="7"/>
        <item x="8"/>
        <item x="9"/>
        <item x="10"/>
        <item x="11"/>
        <item m="1" x="36"/>
        <item x="12"/>
        <item x="14"/>
        <item m="1" x="35"/>
        <item x="16"/>
        <item x="17"/>
        <item x="18"/>
        <item x="19"/>
        <item x="20"/>
        <item x="15"/>
        <item x="23"/>
        <item x="26"/>
        <item x="24"/>
        <item x="25"/>
        <item x="27"/>
        <item x="28"/>
        <item x="29"/>
        <item x="30"/>
        <item x="31"/>
        <item m="1" x="37"/>
        <item x="32"/>
        <item x="33"/>
        <item t="default"/>
      </items>
    </pivotField>
    <pivotField compact="0" outline="0" subtotalTop="0" showAll="0" includeNewItemsInFilter="1" defaultSubtotal="0"/>
    <pivotField axis="axisRow" compact="0" outline="0" subtotalTop="0" showAll="0" includeNewItemsInFilter="1" sortType="descending" defaultSubtotal="0">
      <items count="31">
        <item x="24"/>
        <item x="0"/>
        <item x="5"/>
        <item x="11"/>
        <item x="1"/>
        <item x="2"/>
        <item x="3"/>
        <item x="14"/>
        <item x="4"/>
        <item x="6"/>
        <item x="7"/>
        <item x="8"/>
        <item x="9"/>
        <item x="10"/>
        <item m="1" x="28"/>
        <item m="1" x="29"/>
        <item m="1" x="26"/>
        <item x="13"/>
        <item m="1" x="27"/>
        <item m="1" x="25"/>
        <item x="12"/>
        <item x="15"/>
        <item x="16"/>
        <item x="17"/>
        <item x="18"/>
        <item x="19"/>
        <item x="20"/>
        <item x="21"/>
        <item m="1" x="30"/>
        <item x="22"/>
        <item x="23"/>
      </items>
      <autoSortScope>
        <pivotArea dataOnly="0" outline="0" fieldPosition="0">
          <references count="2">
            <reference field="4294967294" count="1" selected="0">
              <x v="0"/>
            </reference>
            <reference field="1" count="1" selected="0">
              <x v="9"/>
            </reference>
          </references>
        </pivotArea>
      </autoSortScope>
    </pivotField>
    <pivotField compact="0" outline="0" subtotalTop="0" showAll="0" includeNewItemsInFilter="1">
      <items count="281">
        <item x="127"/>
        <item x="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m="1" x="268"/>
        <item x="237"/>
        <item x="238"/>
        <item x="239"/>
        <item x="240"/>
        <item x="241"/>
        <item x="242"/>
        <item x="243"/>
        <item x="244"/>
        <item x="245"/>
        <item x="246"/>
        <item x="247"/>
        <item x="248"/>
        <item x="249"/>
        <item x="250"/>
        <item x="251"/>
        <item x="252"/>
        <item x="253"/>
        <item x="254"/>
        <item x="255"/>
        <item x="256"/>
        <item x="257"/>
        <item x="258"/>
        <item x="259"/>
        <item x="261"/>
        <item x="260"/>
        <item m="1" x="278"/>
        <item m="1" x="273"/>
        <item m="1" x="262"/>
        <item m="1" x="269"/>
        <item m="1" x="274"/>
        <item m="1" x="263"/>
        <item m="1" x="279"/>
        <item m="1" x="272"/>
        <item m="1" x="267"/>
        <item m="1" x="271"/>
        <item m="1" x="264"/>
        <item m="1" x="266"/>
        <item m="1" x="276"/>
        <item m="1" x="277"/>
        <item m="1" x="270"/>
        <item m="1" x="265"/>
        <item m="1" x="275"/>
        <item t="default"/>
      </items>
    </pivotField>
    <pivotField compact="0" outline="0" subtotalTop="0" showAll="0" includeNewItemsInFilter="1">
      <items count="53">
        <item x="35"/>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6"/>
        <item x="37"/>
        <item x="38"/>
        <item x="39"/>
        <item x="40"/>
        <item x="41"/>
        <item x="42"/>
        <item x="43"/>
        <item x="44"/>
        <item x="45"/>
        <item x="46"/>
        <item x="47"/>
        <item x="48"/>
        <item x="49"/>
        <item x="50"/>
        <item x="5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65" outline="0" subtotalTop="0" showAll="0" includeNewItemsInFilter="1" defaultSubtotal="0"/>
    <pivotField dataField="1" compact="0" numFmtId="165" outline="0" subtotalTop="0" showAll="0" includeNewItemsInFilter="1" defaultSubtotal="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7"/>
  </rowFields>
  <rowItems count="25">
    <i>
      <x v="4"/>
    </i>
    <i>
      <x v="3"/>
    </i>
    <i>
      <x v="20"/>
    </i>
    <i>
      <x v="22"/>
    </i>
    <i>
      <x v="1"/>
    </i>
    <i>
      <x v="27"/>
    </i>
    <i>
      <x v="23"/>
    </i>
    <i>
      <x v="21"/>
    </i>
    <i>
      <x v="8"/>
    </i>
    <i>
      <x v="25"/>
    </i>
    <i>
      <x v="9"/>
    </i>
    <i>
      <x v="7"/>
    </i>
    <i>
      <x v="10"/>
    </i>
    <i>
      <x v="6"/>
    </i>
    <i>
      <x v="11"/>
    </i>
    <i>
      <x v="24"/>
    </i>
    <i>
      <x v="30"/>
    </i>
    <i>
      <x v="26"/>
    </i>
    <i>
      <x v="13"/>
    </i>
    <i>
      <x v="29"/>
    </i>
    <i>
      <x v="17"/>
    </i>
    <i>
      <x v="5"/>
    </i>
    <i>
      <x v="12"/>
    </i>
    <i>
      <x v="2"/>
    </i>
    <i t="grand">
      <x/>
    </i>
  </rowItems>
  <colFields count="1">
    <field x="1"/>
  </colFields>
  <colItems count="21">
    <i>
      <x/>
    </i>
    <i>
      <x v="1"/>
    </i>
    <i>
      <x v="2"/>
    </i>
    <i>
      <x v="3"/>
    </i>
    <i>
      <x v="4"/>
    </i>
    <i>
      <x v="5"/>
    </i>
    <i>
      <x v="6"/>
    </i>
    <i>
      <x v="8"/>
    </i>
    <i>
      <x v="9"/>
    </i>
    <i>
      <x v="10"/>
    </i>
    <i>
      <x v="11"/>
    </i>
    <i>
      <x v="12"/>
    </i>
    <i>
      <x v="13"/>
    </i>
    <i>
      <x v="14"/>
    </i>
    <i>
      <x v="15"/>
    </i>
    <i>
      <x v="16"/>
    </i>
    <i>
      <x v="17"/>
    </i>
    <i>
      <x v="18"/>
    </i>
    <i>
      <x v="19"/>
    </i>
    <i>
      <x v="20"/>
    </i>
    <i t="grand">
      <x/>
    </i>
  </colItems>
  <dataFields count="1">
    <dataField name="Suma de TOTAL USD" fld="20" baseField="7" baseItem="37" numFmtId="6"/>
  </dataFields>
  <formats count="29">
    <format dxfId="28">
      <pivotArea outline="0" fieldPosition="0"/>
    </format>
    <format dxfId="27">
      <pivotArea type="origin" dataOnly="0" labelOnly="1" outline="0" fieldPosition="0"/>
    </format>
    <format dxfId="26">
      <pivotArea field="5" type="button" dataOnly="0" labelOnly="1" outline="0"/>
    </format>
    <format dxfId="25">
      <pivotArea field="8" type="button" dataOnly="0" labelOnly="1" outline="0"/>
    </format>
    <format dxfId="24">
      <pivotArea field="9" type="button" dataOnly="0" labelOnly="1" outline="0"/>
    </format>
    <format dxfId="23">
      <pivotArea field="1" type="button" dataOnly="0" labelOnly="1" outline="0" axis="axisCol" fieldPosition="0"/>
    </format>
    <format dxfId="22">
      <pivotArea type="topRight" dataOnly="0" labelOnly="1" outline="0" fieldPosition="0"/>
    </format>
    <format dxfId="21">
      <pivotArea dataOnly="0" labelOnly="1" outline="0" fieldPosition="0">
        <references count="1">
          <reference field="1" count="0"/>
        </references>
      </pivotArea>
    </format>
    <format dxfId="20">
      <pivotArea dataOnly="0" labelOnly="1" grandCol="1" outline="0" fieldPosition="0"/>
    </format>
    <format dxfId="19">
      <pivotArea field="5" type="button" dataOnly="0" labelOnly="1" outline="0"/>
    </format>
    <format dxfId="18">
      <pivotArea field="8" type="button" dataOnly="0" labelOnly="1" outline="0"/>
    </format>
    <format dxfId="17">
      <pivotArea field="9" type="button" dataOnly="0" labelOnly="1" outline="0"/>
    </format>
    <format dxfId="16">
      <pivotArea dataOnly="0" labelOnly="1" outline="0" fieldPosition="0">
        <references count="1">
          <reference field="1" count="0"/>
        </references>
      </pivotArea>
    </format>
    <format dxfId="15">
      <pivotArea dataOnly="0" labelOnly="1" grandCol="1" outline="0" fieldPosition="0"/>
    </format>
    <format dxfId="14">
      <pivotArea field="5" type="button" dataOnly="0" labelOnly="1" outline="0"/>
    </format>
    <format dxfId="13">
      <pivotArea field="8" type="button" dataOnly="0" labelOnly="1" outline="0"/>
    </format>
    <format dxfId="12">
      <pivotArea field="9" type="button" dataOnly="0" labelOnly="1" outline="0"/>
    </format>
    <format dxfId="11">
      <pivotArea dataOnly="0" labelOnly="1" outline="0" fieldPosition="0">
        <references count="1">
          <reference field="1" count="0"/>
        </references>
      </pivotArea>
    </format>
    <format dxfId="10">
      <pivotArea dataOnly="0" labelOnly="1" grandCol="1" outline="0" fieldPosition="0"/>
    </format>
    <format dxfId="9">
      <pivotArea field="1" type="button" dataOnly="0" labelOnly="1" outline="0" axis="axisCol" fieldPosition="0"/>
    </format>
    <format dxfId="8">
      <pivotArea type="topRight" dataOnly="0" labelOnly="1" outline="0" fieldPosition="0"/>
    </format>
    <format dxfId="7">
      <pivotArea field="1" type="button" dataOnly="0" labelOnly="1" outline="0" axis="axisCol" fieldPosition="0"/>
    </format>
    <format dxfId="6">
      <pivotArea type="topRight" dataOnly="0" labelOnly="1" outline="0" fieldPosition="0"/>
    </format>
    <format dxfId="5">
      <pivotArea grandRow="1" outline="0" fieldPosition="0"/>
    </format>
    <format dxfId="4">
      <pivotArea dataOnly="0" labelOnly="1" grandRow="1" outline="0" fieldPosition="0"/>
    </format>
    <format dxfId="3">
      <pivotArea field="7" type="button" dataOnly="0" labelOnly="1" outline="0" axis="axisRow" fieldPosition="0"/>
    </format>
    <format dxfId="2">
      <pivotArea field="7" type="button" dataOnly="0" labelOnly="1" outline="0" axis="axisRow" fieldPosition="0"/>
    </format>
    <format dxfId="1">
      <pivotArea outline="0" fieldPosition="0">
        <references count="1">
          <reference field="4294967294" count="1">
            <x v="0"/>
          </reference>
        </references>
      </pivotArea>
    </format>
    <format dxfId="0">
      <pivotArea outline="0" fieldPosition="0">
        <references count="2">
          <reference field="1" count="1" selected="0">
            <x v="8"/>
          </reference>
          <reference field="7" count="1" selected="0">
            <x v="2"/>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8.bin"/><Relationship Id="rId13" Type="http://schemas.openxmlformats.org/officeDocument/2006/relationships/drawing" Target="../drawings/drawing1.xml"/><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12" Type="http://schemas.openxmlformats.org/officeDocument/2006/relationships/printerSettings" Target="../printerSettings/printerSettings22.bin"/><Relationship Id="rId2" Type="http://schemas.openxmlformats.org/officeDocument/2006/relationships/printerSettings" Target="../printerSettings/printerSettings12.bin"/><Relationship Id="rId1" Type="http://schemas.openxmlformats.org/officeDocument/2006/relationships/pivotTable" Target="../pivotTables/pivotTable1.xml"/><Relationship Id="rId6" Type="http://schemas.openxmlformats.org/officeDocument/2006/relationships/printerSettings" Target="../printerSettings/printerSettings16.bin"/><Relationship Id="rId11" Type="http://schemas.openxmlformats.org/officeDocument/2006/relationships/printerSettings" Target="../printerSettings/printerSettings21.bin"/><Relationship Id="rId5" Type="http://schemas.openxmlformats.org/officeDocument/2006/relationships/printerSettings" Target="../printerSettings/printerSettings15.bin"/><Relationship Id="rId10" Type="http://schemas.openxmlformats.org/officeDocument/2006/relationships/printerSettings" Target="../printerSettings/printerSettings20.bin"/><Relationship Id="rId4" Type="http://schemas.openxmlformats.org/officeDocument/2006/relationships/printerSettings" Target="../printerSettings/printerSettings14.bin"/><Relationship Id="rId9"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9.bin"/><Relationship Id="rId13" Type="http://schemas.openxmlformats.org/officeDocument/2006/relationships/drawing" Target="../drawings/drawing2.xml"/><Relationship Id="rId3" Type="http://schemas.openxmlformats.org/officeDocument/2006/relationships/printerSettings" Target="../printerSettings/printerSettings24.bin"/><Relationship Id="rId7" Type="http://schemas.openxmlformats.org/officeDocument/2006/relationships/printerSettings" Target="../printerSettings/printerSettings28.bin"/><Relationship Id="rId12" Type="http://schemas.openxmlformats.org/officeDocument/2006/relationships/printerSettings" Target="../printerSettings/printerSettings33.bin"/><Relationship Id="rId2" Type="http://schemas.openxmlformats.org/officeDocument/2006/relationships/printerSettings" Target="../printerSettings/printerSettings23.bin"/><Relationship Id="rId1" Type="http://schemas.openxmlformats.org/officeDocument/2006/relationships/pivotTable" Target="../pivotTables/pivotTable2.xml"/><Relationship Id="rId6" Type="http://schemas.openxmlformats.org/officeDocument/2006/relationships/printerSettings" Target="../printerSettings/printerSettings27.bin"/><Relationship Id="rId11" Type="http://schemas.openxmlformats.org/officeDocument/2006/relationships/printerSettings" Target="../printerSettings/printerSettings32.bin"/><Relationship Id="rId5" Type="http://schemas.openxmlformats.org/officeDocument/2006/relationships/printerSettings" Target="../printerSettings/printerSettings26.bin"/><Relationship Id="rId10" Type="http://schemas.openxmlformats.org/officeDocument/2006/relationships/printerSettings" Target="../printerSettings/printerSettings31.bin"/><Relationship Id="rId4" Type="http://schemas.openxmlformats.org/officeDocument/2006/relationships/printerSettings" Target="../printerSettings/printerSettings25.bin"/><Relationship Id="rId9"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1.bin"/><Relationship Id="rId13" Type="http://schemas.openxmlformats.org/officeDocument/2006/relationships/comments" Target="../comments1.xml"/><Relationship Id="rId3" Type="http://schemas.openxmlformats.org/officeDocument/2006/relationships/printerSettings" Target="../printerSettings/printerSettings36.bin"/><Relationship Id="rId7" Type="http://schemas.openxmlformats.org/officeDocument/2006/relationships/printerSettings" Target="../printerSettings/printerSettings40.bin"/><Relationship Id="rId12" Type="http://schemas.openxmlformats.org/officeDocument/2006/relationships/vmlDrawing" Target="../drawings/vmlDrawing1.vml"/><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6" Type="http://schemas.openxmlformats.org/officeDocument/2006/relationships/printerSettings" Target="../printerSettings/printerSettings39.bin"/><Relationship Id="rId11" Type="http://schemas.openxmlformats.org/officeDocument/2006/relationships/printerSettings" Target="../printerSettings/printerSettings44.bin"/><Relationship Id="rId5" Type="http://schemas.openxmlformats.org/officeDocument/2006/relationships/printerSettings" Target="../printerSettings/printerSettings38.bin"/><Relationship Id="rId10" Type="http://schemas.openxmlformats.org/officeDocument/2006/relationships/printerSettings" Target="../printerSettings/printerSettings43.bin"/><Relationship Id="rId4" Type="http://schemas.openxmlformats.org/officeDocument/2006/relationships/printerSettings" Target="../printerSettings/printerSettings37.bin"/><Relationship Id="rId9"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2.bin"/><Relationship Id="rId3" Type="http://schemas.openxmlformats.org/officeDocument/2006/relationships/printerSettings" Target="../printerSettings/printerSettings47.bin"/><Relationship Id="rId7" Type="http://schemas.openxmlformats.org/officeDocument/2006/relationships/printerSettings" Target="../printerSettings/printerSettings51.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6" Type="http://schemas.openxmlformats.org/officeDocument/2006/relationships/printerSettings" Target="../printerSettings/printerSettings50.bin"/><Relationship Id="rId11" Type="http://schemas.openxmlformats.org/officeDocument/2006/relationships/printerSettings" Target="../printerSettings/printerSettings55.bin"/><Relationship Id="rId5" Type="http://schemas.openxmlformats.org/officeDocument/2006/relationships/printerSettings" Target="../printerSettings/printerSettings49.bin"/><Relationship Id="rId10" Type="http://schemas.openxmlformats.org/officeDocument/2006/relationships/printerSettings" Target="../printerSettings/printerSettings54.bin"/><Relationship Id="rId4" Type="http://schemas.openxmlformats.org/officeDocument/2006/relationships/printerSettings" Target="../printerSettings/printerSettings48.bin"/><Relationship Id="rId9"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2.bin"/><Relationship Id="rId3" Type="http://schemas.openxmlformats.org/officeDocument/2006/relationships/printerSettings" Target="../printerSettings/printerSettings57.bin"/><Relationship Id="rId7" Type="http://schemas.openxmlformats.org/officeDocument/2006/relationships/printerSettings" Target="../printerSettings/printerSettings61.bin"/><Relationship Id="rId2" Type="http://schemas.openxmlformats.org/officeDocument/2006/relationships/printerSettings" Target="../printerSettings/printerSettings56.bin"/><Relationship Id="rId1" Type="http://schemas.openxmlformats.org/officeDocument/2006/relationships/pivotTable" Target="../pivotTables/pivotTable3.xml"/><Relationship Id="rId6" Type="http://schemas.openxmlformats.org/officeDocument/2006/relationships/printerSettings" Target="../printerSettings/printerSettings60.bin"/><Relationship Id="rId5" Type="http://schemas.openxmlformats.org/officeDocument/2006/relationships/printerSettings" Target="../printerSettings/printerSettings59.bin"/><Relationship Id="rId4" Type="http://schemas.openxmlformats.org/officeDocument/2006/relationships/printerSettings" Target="../printerSettings/printerSettings58.bin"/><Relationship Id="rId9" Type="http://schemas.openxmlformats.org/officeDocument/2006/relationships/printerSettings" Target="../printerSettings/printerSettings63.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71.bin"/><Relationship Id="rId3" Type="http://schemas.openxmlformats.org/officeDocument/2006/relationships/printerSettings" Target="../printerSettings/printerSettings66.bin"/><Relationship Id="rId7" Type="http://schemas.openxmlformats.org/officeDocument/2006/relationships/printerSettings" Target="../printerSettings/printerSettings70.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 Id="rId6" Type="http://schemas.openxmlformats.org/officeDocument/2006/relationships/printerSettings" Target="../printerSettings/printerSettings69.bin"/><Relationship Id="rId5" Type="http://schemas.openxmlformats.org/officeDocument/2006/relationships/printerSettings" Target="../printerSettings/printerSettings68.bin"/><Relationship Id="rId4" Type="http://schemas.openxmlformats.org/officeDocument/2006/relationships/printerSettings" Target="../printerSettings/printerSettings6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C00000"/>
  </sheetPr>
  <dimension ref="A1:P22"/>
  <sheetViews>
    <sheetView workbookViewId="0">
      <pane ySplit="1" topLeftCell="A5" activePane="bottomLeft" state="frozen"/>
      <selection pane="bottomLeft" activeCell="B11" sqref="B11"/>
    </sheetView>
  </sheetViews>
  <sheetFormatPr baseColWidth="10" defaultColWidth="11.42578125" defaultRowHeight="18.75" x14ac:dyDescent="0.3"/>
  <cols>
    <col min="1" max="1" width="27.140625" style="41" bestFit="1" customWidth="1"/>
    <col min="2" max="2" width="71.42578125" style="42" customWidth="1"/>
    <col min="3" max="3" width="26" style="41" customWidth="1"/>
    <col min="4" max="16384" width="11.42578125" style="43"/>
  </cols>
  <sheetData>
    <row r="1" spans="1:16" s="40" customFormat="1" ht="19.5" thickBot="1" x14ac:dyDescent="0.3">
      <c r="A1" s="65" t="s">
        <v>273</v>
      </c>
      <c r="B1" s="66" t="s">
        <v>361</v>
      </c>
      <c r="C1" s="67" t="s">
        <v>274</v>
      </c>
    </row>
    <row r="2" spans="1:16" s="42" customFormat="1" ht="31.5" x14ac:dyDescent="0.25">
      <c r="A2" s="50" t="s">
        <v>5</v>
      </c>
      <c r="B2" s="51" t="s">
        <v>296</v>
      </c>
      <c r="C2" s="52" t="s">
        <v>275</v>
      </c>
    </row>
    <row r="3" spans="1:16" ht="31.5" x14ac:dyDescent="0.3">
      <c r="A3" s="53" t="s">
        <v>267</v>
      </c>
      <c r="B3" s="54" t="s">
        <v>295</v>
      </c>
      <c r="C3" s="55" t="s">
        <v>275</v>
      </c>
    </row>
    <row r="4" spans="1:16" x14ac:dyDescent="0.3">
      <c r="A4" s="53" t="s">
        <v>53</v>
      </c>
      <c r="B4" s="56" t="s">
        <v>293</v>
      </c>
      <c r="C4" s="55" t="s">
        <v>279</v>
      </c>
    </row>
    <row r="5" spans="1:16" x14ac:dyDescent="0.3">
      <c r="A5" s="53" t="s">
        <v>272</v>
      </c>
      <c r="B5" s="56" t="s">
        <v>294</v>
      </c>
      <c r="C5" s="55" t="s">
        <v>279</v>
      </c>
    </row>
    <row r="6" spans="1:16" s="44" customFormat="1" ht="31.5" x14ac:dyDescent="0.3">
      <c r="A6" s="53" t="s">
        <v>16</v>
      </c>
      <c r="B6" s="54" t="s">
        <v>288</v>
      </c>
      <c r="C6" s="55" t="s">
        <v>279</v>
      </c>
      <c r="I6" s="45"/>
      <c r="P6" s="45"/>
    </row>
    <row r="7" spans="1:16" x14ac:dyDescent="0.3">
      <c r="A7" s="53" t="s">
        <v>36</v>
      </c>
      <c r="B7" s="56" t="s">
        <v>289</v>
      </c>
      <c r="C7" s="55" t="s">
        <v>279</v>
      </c>
    </row>
    <row r="8" spans="1:16" ht="47.25" x14ac:dyDescent="0.3">
      <c r="A8" s="57" t="s">
        <v>7</v>
      </c>
      <c r="B8" s="54" t="s">
        <v>292</v>
      </c>
      <c r="C8" s="55" t="s">
        <v>279</v>
      </c>
    </row>
    <row r="9" spans="1:16" ht="31.5" x14ac:dyDescent="0.3">
      <c r="A9" s="53" t="s">
        <v>8</v>
      </c>
      <c r="B9" s="54" t="s">
        <v>276</v>
      </c>
      <c r="C9" s="55" t="s">
        <v>279</v>
      </c>
    </row>
    <row r="10" spans="1:16" x14ac:dyDescent="0.3">
      <c r="A10" s="53" t="s">
        <v>9</v>
      </c>
      <c r="B10" s="56" t="s">
        <v>277</v>
      </c>
      <c r="C10" s="55" t="s">
        <v>275</v>
      </c>
    </row>
    <row r="11" spans="1:16" ht="31.5" x14ac:dyDescent="0.3">
      <c r="A11" s="53" t="s">
        <v>269</v>
      </c>
      <c r="B11" s="54" t="s">
        <v>278</v>
      </c>
      <c r="C11" s="55" t="s">
        <v>279</v>
      </c>
    </row>
    <row r="12" spans="1:16" ht="47.25" x14ac:dyDescent="0.3">
      <c r="A12" s="53" t="s">
        <v>13</v>
      </c>
      <c r="B12" s="54" t="s">
        <v>287</v>
      </c>
      <c r="C12" s="55" t="s">
        <v>279</v>
      </c>
    </row>
    <row r="13" spans="1:16" x14ac:dyDescent="0.3">
      <c r="A13" s="53" t="s">
        <v>30</v>
      </c>
      <c r="B13" s="54" t="s">
        <v>362</v>
      </c>
      <c r="C13" s="55" t="s">
        <v>280</v>
      </c>
    </row>
    <row r="14" spans="1:16" x14ac:dyDescent="0.3">
      <c r="A14" s="58" t="s">
        <v>10</v>
      </c>
      <c r="B14" s="56" t="s">
        <v>281</v>
      </c>
      <c r="C14" s="55" t="s">
        <v>279</v>
      </c>
      <c r="D14" s="46"/>
      <c r="E14" s="47"/>
      <c r="F14" s="47"/>
      <c r="G14" s="47"/>
      <c r="H14" s="48"/>
      <c r="I14" s="47"/>
      <c r="K14" s="49"/>
      <c r="L14" s="49"/>
    </row>
    <row r="15" spans="1:16" x14ac:dyDescent="0.3">
      <c r="A15" s="58" t="s">
        <v>11</v>
      </c>
      <c r="B15" s="56" t="s">
        <v>282</v>
      </c>
      <c r="C15" s="55" t="s">
        <v>279</v>
      </c>
    </row>
    <row r="16" spans="1:16" ht="47.25" x14ac:dyDescent="0.3">
      <c r="A16" s="59" t="s">
        <v>17</v>
      </c>
      <c r="B16" s="56" t="s">
        <v>291</v>
      </c>
      <c r="C16" s="60" t="s">
        <v>283</v>
      </c>
    </row>
    <row r="17" spans="1:3" ht="31.5" x14ac:dyDescent="0.3">
      <c r="A17" s="61" t="s">
        <v>39</v>
      </c>
      <c r="B17" s="56" t="s">
        <v>290</v>
      </c>
      <c r="C17" s="55" t="s">
        <v>279</v>
      </c>
    </row>
    <row r="18" spans="1:3" ht="31.5" x14ac:dyDescent="0.3">
      <c r="A18" s="61" t="s">
        <v>42</v>
      </c>
      <c r="B18" s="56" t="s">
        <v>284</v>
      </c>
      <c r="C18" s="55" t="s">
        <v>279</v>
      </c>
    </row>
    <row r="19" spans="1:3" ht="31.5" x14ac:dyDescent="0.3">
      <c r="A19" s="61" t="s">
        <v>286</v>
      </c>
      <c r="B19" s="56" t="s">
        <v>297</v>
      </c>
      <c r="C19" s="55" t="s">
        <v>279</v>
      </c>
    </row>
    <row r="20" spans="1:3" x14ac:dyDescent="0.3">
      <c r="A20" s="61" t="s">
        <v>44</v>
      </c>
      <c r="B20" s="56" t="s">
        <v>298</v>
      </c>
      <c r="C20" s="55" t="s">
        <v>279</v>
      </c>
    </row>
    <row r="21" spans="1:3" x14ac:dyDescent="0.3">
      <c r="A21" s="58" t="s">
        <v>45</v>
      </c>
      <c r="B21" s="56" t="s">
        <v>299</v>
      </c>
      <c r="C21" s="55" t="s">
        <v>279</v>
      </c>
    </row>
    <row r="22" spans="1:3" ht="48" thickBot="1" x14ac:dyDescent="0.35">
      <c r="A22" s="62" t="s">
        <v>285</v>
      </c>
      <c r="B22" s="63" t="s">
        <v>300</v>
      </c>
      <c r="C22" s="64" t="s">
        <v>275</v>
      </c>
    </row>
  </sheetData>
  <customSheetViews>
    <customSheetView guid="{DA81C68A-DF40-40B4-8A08-D07759680A5E}">
      <pane ySplit="1" topLeftCell="A5" activePane="bottomLeft" state="frozen"/>
      <selection pane="bottomLeft" activeCell="B22" sqref="B22"/>
      <pageMargins left="0.7" right="0.7" top="0.75" bottom="0.75" header="0.3" footer="0.3"/>
      <pageSetup orientation="portrait" r:id="rId1"/>
    </customSheetView>
    <customSheetView guid="{28C05961-EFB7-4A2C-8106-D24CA1D51E36}">
      <pane ySplit="1" topLeftCell="A5" activePane="bottomLeft" state="frozen"/>
      <selection pane="bottomLeft" activeCell="B22" sqref="B22"/>
      <pageMargins left="0.7" right="0.7" top="0.75" bottom="0.75" header="0.3" footer="0.3"/>
      <pageSetup orientation="portrait" r:id="rId2"/>
    </customSheetView>
    <customSheetView guid="{4B6C38BF-1E99-4380-864A-B29753E724E0}">
      <pane ySplit="1" topLeftCell="A11" activePane="bottomLeft" state="frozen"/>
      <selection pane="bottomLeft" activeCell="B22" sqref="B22"/>
      <pageMargins left="0.7" right="0.7" top="0.75" bottom="0.75" header="0.3" footer="0.3"/>
      <pageSetup orientation="portrait" r:id="rId3"/>
    </customSheetView>
    <customSheetView guid="{A85E4FC2-8971-412B-ABD2-F8D004FF7CFC}">
      <pane ySplit="1" topLeftCell="A2" activePane="bottomLeft" state="frozen"/>
      <selection pane="bottomLeft" activeCell="B3" sqref="B3"/>
      <pageMargins left="0.7" right="0.7" top="0.75" bottom="0.75" header="0.3" footer="0.3"/>
      <pageSetup orientation="portrait" r:id="rId4"/>
    </customSheetView>
    <customSheetView guid="{F045A4E6-7C73-45C8-9068-DDCF71E7FCD9}">
      <pane ySplit="1" topLeftCell="A5" activePane="bottomLeft" state="frozen"/>
      <selection pane="bottomLeft" activeCell="B22" sqref="B22"/>
      <pageMargins left="0.7" right="0.7" top="0.75" bottom="0.75" header="0.3" footer="0.3"/>
      <pageSetup orientation="portrait" r:id="rId5"/>
    </customSheetView>
    <customSheetView guid="{7ADA1BB2-040D-4745-9335-707C92F7544C}">
      <pane ySplit="1" topLeftCell="A5" activePane="bottomLeft" state="frozen"/>
      <selection pane="bottomLeft" activeCell="B22" sqref="B22"/>
      <pageMargins left="0.7" right="0.7" top="0.75" bottom="0.75" header="0.3" footer="0.3"/>
      <pageSetup orientation="portrait" r:id="rId6"/>
    </customSheetView>
    <customSheetView guid="{B02A02F7-AC85-48BC-AB58-EF03371D0F17}">
      <pane ySplit="1" topLeftCell="A5" activePane="bottomLeft" state="frozen"/>
      <selection pane="bottomLeft" activeCell="B22" sqref="B22"/>
      <pageMargins left="0.7" right="0.7" top="0.75" bottom="0.75" header="0.3" footer="0.3"/>
      <pageSetup orientation="portrait" r:id="rId7"/>
    </customSheetView>
    <customSheetView guid="{A10F7569-3013-4677-B78F-5E9B5E93C7C3}">
      <pane ySplit="1" topLeftCell="A2" activePane="bottomLeft" state="frozen"/>
      <selection pane="bottomLeft" activeCell="B22" sqref="B22"/>
      <pageMargins left="0.7" right="0.7" top="0.75" bottom="0.75" header="0.3" footer="0.3"/>
      <pageSetup orientation="portrait" r:id="rId8"/>
    </customSheetView>
    <customSheetView guid="{C1E9D838-95A0-4E68-A8A5-0CE329E7C603}">
      <pane ySplit="1" topLeftCell="A5" activePane="bottomLeft" state="frozen"/>
      <selection pane="bottomLeft" activeCell="B22" sqref="B22"/>
      <pageMargins left="0.7" right="0.7" top="0.75" bottom="0.75" header="0.3" footer="0.3"/>
      <pageSetup orientation="portrait" r:id="rId9"/>
    </customSheetView>
    <customSheetView guid="{FBD2E013-2B59-4FD5-8650-9DEA0A9A7F92}">
      <pane ySplit="1" topLeftCell="A5" activePane="bottomLeft" state="frozen"/>
      <selection pane="bottomLeft" activeCell="B22" sqref="B22"/>
      <pageMargins left="0.7" right="0.7" top="0.75" bottom="0.75" header="0.3" footer="0.3"/>
      <pageSetup orientation="portrait" r:id="rId10"/>
    </customSheetView>
  </customSheetView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H63"/>
  <sheetViews>
    <sheetView zoomScale="80" zoomScaleNormal="80" workbookViewId="0">
      <pane ySplit="6" topLeftCell="A7" activePane="bottomLeft" state="frozen"/>
      <selection pane="bottomLeft" activeCell="E26" sqref="E26"/>
    </sheetView>
  </sheetViews>
  <sheetFormatPr baseColWidth="10" defaultColWidth="11.42578125" defaultRowHeight="15" x14ac:dyDescent="0.25"/>
  <cols>
    <col min="1" max="1" width="27.140625" style="34" customWidth="1"/>
    <col min="2" max="2" width="34.85546875" style="35" bestFit="1" customWidth="1"/>
    <col min="3" max="3" width="13.7109375" style="70" bestFit="1" customWidth="1"/>
    <col min="4" max="4" width="20.28515625" style="39" bestFit="1" customWidth="1"/>
    <col min="5" max="5" width="84.42578125" style="39" customWidth="1"/>
    <col min="6" max="6" width="12.5703125" style="1" bestFit="1" customWidth="1"/>
    <col min="7" max="8" width="13.85546875" customWidth="1"/>
  </cols>
  <sheetData>
    <row r="1" spans="1:8" ht="15" customHeight="1" x14ac:dyDescent="0.25">
      <c r="A1" s="31"/>
      <c r="B1" s="253" t="s">
        <v>48</v>
      </c>
      <c r="C1" s="253"/>
      <c r="D1" s="254"/>
    </row>
    <row r="2" spans="1:8" ht="31.5" customHeight="1" thickBot="1" x14ac:dyDescent="0.3">
      <c r="A2" s="32"/>
      <c r="B2" s="255"/>
      <c r="C2" s="255"/>
      <c r="D2" s="256"/>
    </row>
    <row r="3" spans="1:8" ht="15.75" thickBot="1" x14ac:dyDescent="0.3">
      <c r="A3" s="33" t="s">
        <v>457</v>
      </c>
      <c r="B3" s="257" t="s">
        <v>270</v>
      </c>
      <c r="C3" s="257"/>
      <c r="D3" s="258"/>
    </row>
    <row r="4" spans="1:8" x14ac:dyDescent="0.25">
      <c r="B4" s="34"/>
      <c r="C4" s="69"/>
    </row>
    <row r="5" spans="1:8" x14ac:dyDescent="0.25">
      <c r="B5" s="34"/>
      <c r="C5" s="38" t="s">
        <v>453</v>
      </c>
      <c r="E5"/>
      <c r="F5"/>
    </row>
    <row r="6" spans="1:8" s="107" customFormat="1" ht="39" x14ac:dyDescent="0.25">
      <c r="A6" s="71" t="s">
        <v>30</v>
      </c>
      <c r="B6" s="106" t="s">
        <v>36</v>
      </c>
      <c r="C6" s="186" t="s">
        <v>47</v>
      </c>
      <c r="D6" s="187" t="s">
        <v>454</v>
      </c>
      <c r="E6"/>
      <c r="F6"/>
      <c r="G6"/>
      <c r="H6"/>
    </row>
    <row r="7" spans="1:8" x14ac:dyDescent="0.25">
      <c r="A7" s="34" t="s">
        <v>26</v>
      </c>
      <c r="B7" s="34" t="s">
        <v>329</v>
      </c>
      <c r="C7" s="181">
        <v>-3235.93</v>
      </c>
      <c r="D7" s="185">
        <v>-3304.0028969497284</v>
      </c>
      <c r="E7" s="236"/>
      <c r="F7"/>
    </row>
    <row r="8" spans="1:8" x14ac:dyDescent="0.25">
      <c r="A8" s="34" t="s">
        <v>495</v>
      </c>
      <c r="B8" s="34"/>
      <c r="C8" s="181">
        <v>-3235.93</v>
      </c>
      <c r="D8" s="185">
        <v>-3304.0028969497284</v>
      </c>
      <c r="E8"/>
      <c r="F8"/>
    </row>
    <row r="9" spans="1:8" x14ac:dyDescent="0.25">
      <c r="A9" s="34" t="s">
        <v>29</v>
      </c>
      <c r="B9" s="34" t="s">
        <v>329</v>
      </c>
      <c r="C9" s="181">
        <v>-1910.5</v>
      </c>
      <c r="D9" s="185">
        <v>-1913.2633834874323</v>
      </c>
      <c r="E9" t="s">
        <v>553</v>
      </c>
      <c r="F9"/>
    </row>
    <row r="10" spans="1:8" x14ac:dyDescent="0.25">
      <c r="B10" s="34" t="s">
        <v>263</v>
      </c>
      <c r="C10" s="181">
        <v>-824.42241379310349</v>
      </c>
      <c r="D10" s="185">
        <v>-823.35499992233383</v>
      </c>
      <c r="E10" t="s">
        <v>554</v>
      </c>
      <c r="F10"/>
    </row>
    <row r="11" spans="1:8" x14ac:dyDescent="0.25">
      <c r="A11" s="34" t="s">
        <v>519</v>
      </c>
      <c r="B11" s="34"/>
      <c r="C11" s="181">
        <v>-2734.9224137931033</v>
      </c>
      <c r="D11" s="185">
        <v>-2736.618383409766</v>
      </c>
      <c r="E11"/>
      <c r="F11"/>
    </row>
    <row r="12" spans="1:8" x14ac:dyDescent="0.25">
      <c r="A12" s="34" t="s">
        <v>27</v>
      </c>
      <c r="B12" s="34" t="s">
        <v>263</v>
      </c>
      <c r="C12" s="181">
        <v>-1287.8499999999999</v>
      </c>
      <c r="D12" s="185">
        <v>-1323.1908670016367</v>
      </c>
      <c r="E12" s="234"/>
      <c r="F12"/>
    </row>
    <row r="13" spans="1:8" x14ac:dyDescent="0.25">
      <c r="B13" s="34" t="s">
        <v>256</v>
      </c>
      <c r="C13" s="181">
        <v>-478.14010096098951</v>
      </c>
      <c r="D13" s="185">
        <v>-481.82016708286625</v>
      </c>
      <c r="E13" s="235"/>
      <c r="F13"/>
    </row>
    <row r="14" spans="1:8" x14ac:dyDescent="0.25">
      <c r="B14" s="34" t="s">
        <v>106</v>
      </c>
      <c r="C14" s="181">
        <v>-303.24000000000024</v>
      </c>
      <c r="D14" s="185">
        <v>-305.51424389200929</v>
      </c>
      <c r="E14" s="234"/>
      <c r="F14"/>
    </row>
    <row r="15" spans="1:8" x14ac:dyDescent="0.25">
      <c r="B15" s="34" t="s">
        <v>325</v>
      </c>
      <c r="C15" s="181">
        <v>-148.82758620689654</v>
      </c>
      <c r="D15" s="185">
        <v>-148.63730363011879</v>
      </c>
      <c r="E15" t="s">
        <v>558</v>
      </c>
      <c r="F15"/>
    </row>
    <row r="16" spans="1:8" x14ac:dyDescent="0.25">
      <c r="A16" s="34" t="s">
        <v>496</v>
      </c>
      <c r="B16" s="34"/>
      <c r="C16" s="181">
        <v>-2218.0576871678863</v>
      </c>
      <c r="D16" s="185">
        <v>-2259.1625816066312</v>
      </c>
      <c r="E16"/>
      <c r="F16"/>
    </row>
    <row r="17" spans="1:6" x14ac:dyDescent="0.25">
      <c r="A17" s="34" t="s">
        <v>18</v>
      </c>
      <c r="B17" s="34" t="s">
        <v>106</v>
      </c>
      <c r="C17" s="181">
        <v>-1242.6600000000001</v>
      </c>
      <c r="D17" s="185">
        <v>-1255.6188164217442</v>
      </c>
      <c r="E17" t="s">
        <v>555</v>
      </c>
      <c r="F17"/>
    </row>
    <row r="18" spans="1:6" x14ac:dyDescent="0.25">
      <c r="B18" s="34" t="s">
        <v>263</v>
      </c>
      <c r="C18" s="181">
        <v>-146.93965517241378</v>
      </c>
      <c r="D18" s="185">
        <v>-146.74975069145773</v>
      </c>
      <c r="E18" t="s">
        <v>556</v>
      </c>
      <c r="F18"/>
    </row>
    <row r="19" spans="1:6" x14ac:dyDescent="0.25">
      <c r="A19" s="34" t="s">
        <v>497</v>
      </c>
      <c r="B19" s="34"/>
      <c r="C19" s="181">
        <v>-1389.5996551724138</v>
      </c>
      <c r="D19" s="185">
        <v>-1402.3685671132021</v>
      </c>
      <c r="E19"/>
      <c r="F19"/>
    </row>
    <row r="20" spans="1:6" x14ac:dyDescent="0.25">
      <c r="A20" s="34" t="s">
        <v>22</v>
      </c>
      <c r="B20" s="34" t="s">
        <v>257</v>
      </c>
      <c r="C20" s="181">
        <v>-495.31896551724151</v>
      </c>
      <c r="D20" s="185">
        <v>-501.36620542073615</v>
      </c>
      <c r="E20" t="s">
        <v>538</v>
      </c>
      <c r="F20"/>
    </row>
    <row r="21" spans="1:6" s="72" customFormat="1" ht="45" x14ac:dyDescent="0.25">
      <c r="A21" s="250"/>
      <c r="B21" s="250" t="s">
        <v>265</v>
      </c>
      <c r="C21" s="251">
        <v>-425.03</v>
      </c>
      <c r="D21" s="252">
        <v>-433.9711771548034</v>
      </c>
      <c r="E21" s="26" t="s">
        <v>537</v>
      </c>
      <c r="F21" s="30"/>
    </row>
    <row r="22" spans="1:6" x14ac:dyDescent="0.25">
      <c r="B22" s="34" t="s">
        <v>263</v>
      </c>
      <c r="C22" s="181">
        <v>-301.83620689655174</v>
      </c>
      <c r="D22" s="185">
        <v>-301.44919524097998</v>
      </c>
      <c r="E22" t="s">
        <v>556</v>
      </c>
      <c r="F22"/>
    </row>
    <row r="23" spans="1:6" x14ac:dyDescent="0.25">
      <c r="A23" s="34" t="s">
        <v>511</v>
      </c>
      <c r="B23" s="34"/>
      <c r="C23" s="181">
        <v>-1222.1851724137932</v>
      </c>
      <c r="D23" s="185">
        <v>-1236.7865778165196</v>
      </c>
      <c r="E23"/>
      <c r="F23"/>
    </row>
    <row r="24" spans="1:6" x14ac:dyDescent="0.25">
      <c r="A24" s="34" t="s">
        <v>24</v>
      </c>
      <c r="B24" s="34" t="s">
        <v>257</v>
      </c>
      <c r="C24" s="181">
        <v>-550</v>
      </c>
      <c r="D24" s="185">
        <v>-552.10466298802942</v>
      </c>
      <c r="E24" t="s">
        <v>557</v>
      </c>
      <c r="F24"/>
    </row>
    <row r="25" spans="1:6" x14ac:dyDescent="0.25">
      <c r="A25" s="34" t="s">
        <v>520</v>
      </c>
      <c r="B25" s="34"/>
      <c r="C25" s="181">
        <v>-550</v>
      </c>
      <c r="D25" s="185">
        <v>-552.10466298802942</v>
      </c>
      <c r="E25"/>
      <c r="F25"/>
    </row>
    <row r="26" spans="1:6" x14ac:dyDescent="0.25">
      <c r="A26" s="34" t="s">
        <v>465</v>
      </c>
      <c r="B26" s="34" t="s">
        <v>37</v>
      </c>
      <c r="C26" s="181">
        <v>-16.329999999999998</v>
      </c>
      <c r="D26" s="185">
        <v>-16.308856872134914</v>
      </c>
      <c r="E26" s="234"/>
      <c r="F26"/>
    </row>
    <row r="27" spans="1:6" x14ac:dyDescent="0.25">
      <c r="A27" s="34" t="s">
        <v>522</v>
      </c>
      <c r="B27" s="34"/>
      <c r="C27" s="181">
        <v>-16.329999999999998</v>
      </c>
      <c r="D27" s="185">
        <v>-16.308856872134914</v>
      </c>
      <c r="E27"/>
      <c r="F27"/>
    </row>
    <row r="28" spans="1:6" x14ac:dyDescent="0.25">
      <c r="A28" s="34" t="s">
        <v>38</v>
      </c>
      <c r="B28" s="34"/>
      <c r="C28" s="181">
        <v>-11367.024928547196</v>
      </c>
      <c r="D28" s="185">
        <v>-11507.352526756011</v>
      </c>
      <c r="E28"/>
      <c r="F28"/>
    </row>
    <row r="29" spans="1:6" x14ac:dyDescent="0.25">
      <c r="A29"/>
      <c r="B29"/>
      <c r="C29"/>
      <c r="D29"/>
      <c r="E29"/>
      <c r="F29"/>
    </row>
    <row r="30" spans="1:6" x14ac:dyDescent="0.25">
      <c r="A30"/>
      <c r="B30"/>
      <c r="C30"/>
      <c r="D30"/>
      <c r="E30"/>
      <c r="F30"/>
    </row>
    <row r="31" spans="1:6" x14ac:dyDescent="0.25">
      <c r="A31"/>
      <c r="B31"/>
      <c r="C31"/>
      <c r="D31"/>
      <c r="E31"/>
      <c r="F31"/>
    </row>
    <row r="32" spans="1:6" x14ac:dyDescent="0.25">
      <c r="A32"/>
      <c r="B32"/>
      <c r="C32"/>
      <c r="D32"/>
      <c r="E32"/>
      <c r="F32"/>
    </row>
    <row r="33" spans="1:6" x14ac:dyDescent="0.25">
      <c r="A33"/>
      <c r="B33"/>
      <c r="C33"/>
      <c r="D33"/>
      <c r="E33"/>
      <c r="F33"/>
    </row>
    <row r="34" spans="1:6"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row r="49" spans="1:6" x14ac:dyDescent="0.25">
      <c r="A49"/>
      <c r="B49"/>
      <c r="C49"/>
      <c r="D49"/>
      <c r="E49"/>
      <c r="F49"/>
    </row>
    <row r="50" spans="1:6" x14ac:dyDescent="0.25">
      <c r="A50"/>
      <c r="B50"/>
      <c r="C50"/>
      <c r="D50"/>
      <c r="E50"/>
      <c r="F50"/>
    </row>
    <row r="51" spans="1:6" x14ac:dyDescent="0.25">
      <c r="A51"/>
      <c r="B51"/>
      <c r="C51"/>
      <c r="D51"/>
      <c r="E51"/>
      <c r="F51"/>
    </row>
    <row r="52" spans="1:6" x14ac:dyDescent="0.25">
      <c r="A52"/>
      <c r="B52"/>
      <c r="C52"/>
      <c r="D52"/>
      <c r="E52"/>
      <c r="F52"/>
    </row>
    <row r="53" spans="1:6" x14ac:dyDescent="0.25">
      <c r="A53"/>
      <c r="B53"/>
      <c r="C53"/>
      <c r="D53"/>
      <c r="E53"/>
      <c r="F53"/>
    </row>
    <row r="54" spans="1:6" x14ac:dyDescent="0.25">
      <c r="A54"/>
      <c r="B54"/>
      <c r="C54"/>
      <c r="D54"/>
      <c r="E54"/>
      <c r="F54"/>
    </row>
    <row r="55" spans="1:6" x14ac:dyDescent="0.25">
      <c r="A55"/>
      <c r="B55"/>
      <c r="C55"/>
      <c r="D55"/>
      <c r="E55"/>
      <c r="F55"/>
    </row>
    <row r="56" spans="1:6" x14ac:dyDescent="0.25">
      <c r="B56" s="34"/>
      <c r="C56" s="39"/>
    </row>
    <row r="57" spans="1:6" x14ac:dyDescent="0.25">
      <c r="B57" s="34"/>
      <c r="C57" s="39"/>
    </row>
    <row r="58" spans="1:6" x14ac:dyDescent="0.25">
      <c r="B58" s="34"/>
      <c r="C58" s="39"/>
    </row>
    <row r="59" spans="1:6" x14ac:dyDescent="0.25">
      <c r="B59" s="34"/>
      <c r="C59" s="39"/>
    </row>
    <row r="60" spans="1:6" x14ac:dyDescent="0.25">
      <c r="B60" s="34"/>
      <c r="C60" s="39"/>
    </row>
    <row r="61" spans="1:6" x14ac:dyDescent="0.25">
      <c r="B61" s="34"/>
      <c r="C61" s="39"/>
    </row>
    <row r="62" spans="1:6" x14ac:dyDescent="0.25">
      <c r="B62" s="34"/>
      <c r="C62" s="39"/>
    </row>
    <row r="63" spans="1:6" x14ac:dyDescent="0.25">
      <c r="B63" s="34"/>
      <c r="C63" s="39"/>
    </row>
  </sheetData>
  <customSheetViews>
    <customSheetView guid="{DA81C68A-DF40-40B4-8A08-D07759680A5E}">
      <pane ySplit="5" topLeftCell="A6" activePane="bottomLeft" state="frozen"/>
      <selection pane="bottomLeft" activeCell="C21" sqref="C21"/>
      <pageMargins left="0.7" right="0.7" top="0.75" bottom="0.75" header="0.3" footer="0.3"/>
      <pageSetup orientation="portrait" r:id="rId2"/>
    </customSheetView>
    <customSheetView guid="{28C05961-EFB7-4A2C-8106-D24CA1D51E36}">
      <pane ySplit="5" topLeftCell="A6" activePane="bottomLeft" state="frozen"/>
      <selection pane="bottomLeft" activeCell="B26" sqref="B26"/>
      <pageMargins left="0.7" right="0.7" top="0.75" bottom="0.75" header="0.3" footer="0.3"/>
      <pageSetup orientation="portrait" r:id="rId3"/>
    </customSheetView>
    <customSheetView guid="{4B6C38BF-1E99-4380-864A-B29753E724E0}" scale="80">
      <pane ySplit="5" topLeftCell="A6" activePane="bottomLeft" state="frozen"/>
      <selection pane="bottomLeft" activeCell="A3" sqref="A3"/>
      <pageMargins left="0.7" right="0.7" top="0.75" bottom="0.75" header="0.3" footer="0.3"/>
      <pageSetup orientation="portrait" r:id="rId4"/>
    </customSheetView>
    <customSheetView guid="{A85E4FC2-8971-412B-ABD2-F8D004FF7CFC}">
      <pane ySplit="5" topLeftCell="A6" activePane="bottomLeft" state="frozen"/>
      <selection pane="bottomLeft" activeCell="G10" sqref="G10"/>
      <pageMargins left="0.7" right="0.7" top="0.75" bottom="0.75" header="0.3" footer="0.3"/>
      <pageSetup orientation="portrait" r:id="rId5"/>
    </customSheetView>
    <customSheetView guid="{F045A4E6-7C73-45C8-9068-DDCF71E7FCD9}">
      <pane ySplit="5" topLeftCell="A6" activePane="bottomLeft" state="frozen"/>
      <selection pane="bottomLeft" activeCell="B26" sqref="B26"/>
      <pageMargins left="0.7" right="0.7" top="0.75" bottom="0.75" header="0.3" footer="0.3"/>
      <pageSetup orientation="portrait" r:id="rId6"/>
    </customSheetView>
    <customSheetView guid="{7ADA1BB2-040D-4745-9335-707C92F7544C}">
      <pane ySplit="5" topLeftCell="A6" activePane="bottomLeft" state="frozen"/>
      <selection pane="bottomLeft" activeCell="B26" sqref="B26"/>
      <pageMargins left="0.7" right="0.7" top="0.75" bottom="0.75" header="0.3" footer="0.3"/>
      <pageSetup orientation="portrait" r:id="rId7"/>
    </customSheetView>
    <customSheetView guid="{B02A02F7-AC85-48BC-AB58-EF03371D0F17}">
      <pane ySplit="5" topLeftCell="A6" activePane="bottomLeft" state="frozen"/>
      <selection pane="bottomLeft" activeCell="C21" sqref="C21"/>
      <pageMargins left="0.7" right="0.7" top="0.75" bottom="0.75" header="0.3" footer="0.3"/>
      <pageSetup orientation="portrait" r:id="rId8"/>
    </customSheetView>
    <customSheetView guid="{A10F7569-3013-4677-B78F-5E9B5E93C7C3}">
      <pane ySplit="5" topLeftCell="A6" activePane="bottomLeft" state="frozen"/>
      <selection pane="bottomLeft" activeCell="I18" sqref="I18"/>
      <pageMargins left="0.7" right="0.7" top="0.75" bottom="0.75" header="0.3" footer="0.3"/>
      <pageSetup orientation="portrait" r:id="rId9"/>
    </customSheetView>
    <customSheetView guid="{C1E9D838-95A0-4E68-A8A5-0CE329E7C603}">
      <pane ySplit="5" topLeftCell="A6" activePane="bottomLeft" state="frozen"/>
      <selection pane="bottomLeft" activeCell="B26" sqref="B26"/>
      <pageMargins left="0.7" right="0.7" top="0.75" bottom="0.75" header="0.3" footer="0.3"/>
      <pageSetup orientation="portrait" r:id="rId10"/>
    </customSheetView>
    <customSheetView guid="{FBD2E013-2B59-4FD5-8650-9DEA0A9A7F92}">
      <pane ySplit="6" topLeftCell="A7" activePane="bottomLeft" state="frozen"/>
      <selection pane="bottomLeft" activeCell="B11" sqref="B11"/>
      <pageMargins left="0.7" right="0.7" top="0.75" bottom="0.75" header="0.3" footer="0.3"/>
      <pageSetup orientation="portrait" r:id="rId11"/>
    </customSheetView>
  </customSheetViews>
  <mergeCells count="2">
    <mergeCell ref="B1:D2"/>
    <mergeCell ref="B3:D3"/>
  </mergeCell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F63"/>
  <sheetViews>
    <sheetView zoomScaleNormal="100" workbookViewId="0">
      <pane ySplit="5" topLeftCell="A6" activePane="bottomLeft" state="frozen"/>
      <selection pane="bottomLeft" activeCell="A16" sqref="A16"/>
    </sheetView>
  </sheetViews>
  <sheetFormatPr baseColWidth="10" defaultColWidth="11.42578125" defaultRowHeight="15" x14ac:dyDescent="0.25"/>
  <cols>
    <col min="1" max="1" width="37.28515625" customWidth="1"/>
    <col min="2" max="2" width="10.5703125" style="5" customWidth="1"/>
    <col min="3" max="3" width="17.7109375" style="5" customWidth="1"/>
    <col min="7" max="7" width="36.7109375" bestFit="1" customWidth="1"/>
    <col min="8" max="8" width="13.42578125" bestFit="1" customWidth="1"/>
    <col min="9" max="9" width="57.7109375" bestFit="1" customWidth="1"/>
  </cols>
  <sheetData>
    <row r="1" spans="1:3" ht="15" customHeight="1" x14ac:dyDescent="0.25">
      <c r="A1" s="6"/>
      <c r="B1" s="259" t="s">
        <v>48</v>
      </c>
      <c r="C1" s="260"/>
    </row>
    <row r="2" spans="1:3" ht="31.5" customHeight="1" thickBot="1" x14ac:dyDescent="0.3">
      <c r="A2" s="7"/>
      <c r="B2" s="261"/>
      <c r="C2" s="262"/>
    </row>
    <row r="3" spans="1:3" ht="15.75" thickBot="1" x14ac:dyDescent="0.3">
      <c r="A3" s="8" t="s">
        <v>104</v>
      </c>
      <c r="B3" s="263" t="s">
        <v>270</v>
      </c>
      <c r="C3" s="264"/>
    </row>
    <row r="4" spans="1:3" x14ac:dyDescent="0.25">
      <c r="B4"/>
      <c r="C4" s="11"/>
    </row>
    <row r="5" spans="1:3" ht="60" x14ac:dyDescent="0.25">
      <c r="A5" s="12" t="s">
        <v>50</v>
      </c>
      <c r="B5" s="13" t="s">
        <v>47</v>
      </c>
      <c r="C5" s="13" t="s">
        <v>51</v>
      </c>
    </row>
    <row r="6" spans="1:3" x14ac:dyDescent="0.25">
      <c r="A6" s="3" t="s">
        <v>465</v>
      </c>
      <c r="B6" s="10">
        <v>-16.329999999999998</v>
      </c>
      <c r="C6" s="10">
        <v>-16.308856872134914</v>
      </c>
    </row>
    <row r="7" spans="1:3" x14ac:dyDescent="0.25">
      <c r="A7" s="4" t="s">
        <v>37</v>
      </c>
      <c r="B7" s="10">
        <v>-16.329999999999998</v>
      </c>
      <c r="C7" s="10">
        <v>-16.308856872134914</v>
      </c>
    </row>
    <row r="8" spans="1:3" x14ac:dyDescent="0.25">
      <c r="A8" s="9" t="s">
        <v>455</v>
      </c>
      <c r="B8" s="10">
        <v>-16.329999999999998</v>
      </c>
      <c r="C8" s="10">
        <v>-16.308856872134914</v>
      </c>
    </row>
    <row r="9" spans="1:3" x14ac:dyDescent="0.25">
      <c r="A9" s="3" t="s">
        <v>24</v>
      </c>
      <c r="B9" s="10">
        <v>-550</v>
      </c>
      <c r="C9" s="10">
        <v>-552.10466298802942</v>
      </c>
    </row>
    <row r="10" spans="1:3" x14ac:dyDescent="0.25">
      <c r="A10" s="4" t="s">
        <v>257</v>
      </c>
      <c r="B10" s="10">
        <v>-550</v>
      </c>
      <c r="C10" s="10">
        <v>-552.10466298802942</v>
      </c>
    </row>
    <row r="11" spans="1:3" x14ac:dyDescent="0.25">
      <c r="A11" s="9" t="s">
        <v>455</v>
      </c>
      <c r="B11" s="10">
        <v>-550</v>
      </c>
      <c r="C11" s="10">
        <v>-552.10466298802942</v>
      </c>
    </row>
    <row r="12" spans="1:3" x14ac:dyDescent="0.25">
      <c r="A12" s="3" t="s">
        <v>29</v>
      </c>
      <c r="B12" s="10">
        <v>-2734.9224137931033</v>
      </c>
      <c r="C12" s="10">
        <v>-2736.618383409766</v>
      </c>
    </row>
    <row r="13" spans="1:3" x14ac:dyDescent="0.25">
      <c r="A13" s="4" t="s">
        <v>263</v>
      </c>
      <c r="B13" s="10">
        <v>-824.42241379310349</v>
      </c>
      <c r="C13" s="10">
        <v>-823.35499992233383</v>
      </c>
    </row>
    <row r="14" spans="1:3" x14ac:dyDescent="0.25">
      <c r="A14" s="9" t="s">
        <v>263</v>
      </c>
      <c r="B14" s="10">
        <v>-824.42241379310349</v>
      </c>
      <c r="C14" s="10">
        <v>-823.35499992233383</v>
      </c>
    </row>
    <row r="15" spans="1:3" x14ac:dyDescent="0.25">
      <c r="A15" s="4" t="s">
        <v>329</v>
      </c>
      <c r="B15" s="10">
        <v>-1910.5</v>
      </c>
      <c r="C15" s="10">
        <v>-1913.2633834874323</v>
      </c>
    </row>
    <row r="16" spans="1:3" x14ac:dyDescent="0.25">
      <c r="A16" s="9" t="s">
        <v>482</v>
      </c>
      <c r="B16" s="10">
        <v>-1910.5</v>
      </c>
      <c r="C16" s="10">
        <v>-1913.2633834874323</v>
      </c>
    </row>
    <row r="17" spans="1:6" x14ac:dyDescent="0.25">
      <c r="A17" s="3" t="s">
        <v>26</v>
      </c>
      <c r="B17" s="10">
        <v>-3235.93</v>
      </c>
      <c r="C17" s="10">
        <v>-3304.0028969497284</v>
      </c>
    </row>
    <row r="18" spans="1:6" x14ac:dyDescent="0.25">
      <c r="A18" s="4" t="s">
        <v>329</v>
      </c>
      <c r="B18" s="10">
        <v>-3235.93</v>
      </c>
      <c r="C18" s="10">
        <v>-3304.0028969497284</v>
      </c>
    </row>
    <row r="19" spans="1:6" x14ac:dyDescent="0.25">
      <c r="A19" s="9" t="s">
        <v>455</v>
      </c>
      <c r="B19" s="10">
        <v>-3235.93</v>
      </c>
      <c r="C19" s="10">
        <v>-3304.0028969497284</v>
      </c>
    </row>
    <row r="20" spans="1:6" x14ac:dyDescent="0.25">
      <c r="A20" s="3" t="s">
        <v>18</v>
      </c>
      <c r="B20" s="10">
        <v>-1723.8896551724138</v>
      </c>
      <c r="C20" s="10">
        <v>-1745.7679281487026</v>
      </c>
    </row>
    <row r="21" spans="1:6" x14ac:dyDescent="0.25">
      <c r="A21" s="4" t="s">
        <v>106</v>
      </c>
      <c r="B21" s="10">
        <v>-1576.95</v>
      </c>
      <c r="C21" s="10">
        <v>-1599.018177457245</v>
      </c>
    </row>
    <row r="22" spans="1:6" x14ac:dyDescent="0.25">
      <c r="A22" s="9" t="s">
        <v>470</v>
      </c>
      <c r="B22" s="10">
        <v>-334.29</v>
      </c>
      <c r="C22" s="10">
        <v>-343.39936103550082</v>
      </c>
    </row>
    <row r="23" spans="1:6" x14ac:dyDescent="0.25">
      <c r="A23" s="9" t="s">
        <v>523</v>
      </c>
      <c r="B23" s="10">
        <v>-1242.6600000000001</v>
      </c>
      <c r="C23" s="10">
        <v>-1255.6188164217442</v>
      </c>
    </row>
    <row r="24" spans="1:6" x14ac:dyDescent="0.25">
      <c r="A24" s="4" t="s">
        <v>263</v>
      </c>
      <c r="B24" s="10">
        <v>-146.93965517241378</v>
      </c>
      <c r="C24" s="10">
        <v>-146.74975069145773</v>
      </c>
    </row>
    <row r="25" spans="1:6" x14ac:dyDescent="0.25">
      <c r="A25" s="9" t="s">
        <v>263</v>
      </c>
      <c r="B25" s="10">
        <v>-146.93965517241378</v>
      </c>
      <c r="C25" s="10">
        <v>-146.74975069145773</v>
      </c>
      <c r="D25" s="5"/>
    </row>
    <row r="26" spans="1:6" x14ac:dyDescent="0.25">
      <c r="A26" s="3" t="s">
        <v>455</v>
      </c>
      <c r="B26" s="10">
        <v>-11701.314928547195</v>
      </c>
      <c r="C26" s="10">
        <v>-11850.751887791508</v>
      </c>
    </row>
    <row r="27" spans="1:6" x14ac:dyDescent="0.25">
      <c r="A27" s="4" t="s">
        <v>455</v>
      </c>
      <c r="B27" s="10">
        <v>-11701.314928547195</v>
      </c>
      <c r="C27" s="10">
        <v>-11850.751887791508</v>
      </c>
      <c r="D27" s="16"/>
    </row>
    <row r="28" spans="1:6" x14ac:dyDescent="0.25">
      <c r="A28" s="9" t="s">
        <v>455</v>
      </c>
      <c r="B28" s="10">
        <v>-11701.314928547195</v>
      </c>
      <c r="C28" s="10">
        <v>-11850.751887791508</v>
      </c>
      <c r="D28" s="2"/>
      <c r="E28" s="2"/>
      <c r="F28" s="2"/>
    </row>
    <row r="29" spans="1:6" x14ac:dyDescent="0.25">
      <c r="A29" s="3" t="s">
        <v>27</v>
      </c>
      <c r="B29" s="10">
        <v>-2218.0576871678863</v>
      </c>
      <c r="C29" s="10">
        <v>-2259.1625816066312</v>
      </c>
      <c r="D29" s="14"/>
      <c r="E29" s="2"/>
      <c r="F29" s="2"/>
    </row>
    <row r="30" spans="1:6" x14ac:dyDescent="0.25">
      <c r="A30" s="4" t="s">
        <v>106</v>
      </c>
      <c r="B30" s="10">
        <v>-303.24000000000024</v>
      </c>
      <c r="C30" s="10">
        <v>-305.51424389200929</v>
      </c>
      <c r="D30" s="2"/>
      <c r="E30" s="2"/>
      <c r="F30" s="2"/>
    </row>
    <row r="31" spans="1:6" x14ac:dyDescent="0.25">
      <c r="A31" s="9" t="s">
        <v>506</v>
      </c>
      <c r="B31" s="10">
        <v>-303.24000000000024</v>
      </c>
      <c r="C31" s="10">
        <v>-305.51424389200929</v>
      </c>
      <c r="D31" s="15"/>
      <c r="E31" s="2"/>
      <c r="F31" s="2"/>
    </row>
    <row r="32" spans="1:6" x14ac:dyDescent="0.25">
      <c r="A32" s="4" t="s">
        <v>256</v>
      </c>
      <c r="B32" s="10">
        <v>-478.14010096098951</v>
      </c>
      <c r="C32" s="10">
        <v>-481.82016708286625</v>
      </c>
      <c r="D32" s="2"/>
      <c r="E32" s="2"/>
      <c r="F32" s="2"/>
    </row>
    <row r="33" spans="1:3" x14ac:dyDescent="0.25">
      <c r="A33" s="9" t="s">
        <v>507</v>
      </c>
      <c r="B33" s="10">
        <v>-453.370811987124</v>
      </c>
      <c r="C33" s="10">
        <v>-456.86007381031357</v>
      </c>
    </row>
    <row r="34" spans="1:3" x14ac:dyDescent="0.25">
      <c r="A34" s="9" t="s">
        <v>498</v>
      </c>
      <c r="B34" s="10">
        <v>-24.7692889738655</v>
      </c>
      <c r="C34" s="10">
        <v>-24.960093272552673</v>
      </c>
    </row>
    <row r="35" spans="1:3" x14ac:dyDescent="0.25">
      <c r="A35" s="4" t="s">
        <v>263</v>
      </c>
      <c r="B35" s="10">
        <v>-1287.8499999999999</v>
      </c>
      <c r="C35" s="10">
        <v>-1323.1908670016367</v>
      </c>
    </row>
    <row r="36" spans="1:3" x14ac:dyDescent="0.25">
      <c r="A36" s="9" t="s">
        <v>263</v>
      </c>
      <c r="B36" s="10">
        <v>-1287.8499999999999</v>
      </c>
      <c r="C36" s="10">
        <v>-1323.1908670016367</v>
      </c>
    </row>
    <row r="37" spans="1:3" x14ac:dyDescent="0.25">
      <c r="A37" s="4" t="s">
        <v>325</v>
      </c>
      <c r="B37" s="10">
        <v>-148.82758620689654</v>
      </c>
      <c r="C37" s="10">
        <v>-148.63730363011879</v>
      </c>
    </row>
    <row r="38" spans="1:3" x14ac:dyDescent="0.25">
      <c r="A38" s="9" t="s">
        <v>529</v>
      </c>
      <c r="B38" s="10">
        <v>-148.82758620689654</v>
      </c>
      <c r="C38" s="10">
        <v>-148.63730363011879</v>
      </c>
    </row>
    <row r="39" spans="1:3" x14ac:dyDescent="0.25">
      <c r="A39" s="3" t="s">
        <v>22</v>
      </c>
      <c r="B39" s="10">
        <v>-1222.1851724137932</v>
      </c>
      <c r="C39" s="10">
        <v>-1236.7865778165196</v>
      </c>
    </row>
    <row r="40" spans="1:3" x14ac:dyDescent="0.25">
      <c r="A40" s="4" t="s">
        <v>257</v>
      </c>
      <c r="B40" s="10">
        <v>-495.31896551724151</v>
      </c>
      <c r="C40" s="10">
        <v>-501.36620542073615</v>
      </c>
    </row>
    <row r="41" spans="1:3" x14ac:dyDescent="0.25">
      <c r="A41" s="9" t="s">
        <v>482</v>
      </c>
      <c r="B41" s="10">
        <v>-495.31896551724151</v>
      </c>
      <c r="C41" s="10">
        <v>-501.36620542073615</v>
      </c>
    </row>
    <row r="42" spans="1:3" x14ac:dyDescent="0.25">
      <c r="A42" s="4" t="s">
        <v>265</v>
      </c>
      <c r="B42" s="10">
        <v>-425.03</v>
      </c>
      <c r="C42" s="10">
        <v>-433.9711771548034</v>
      </c>
    </row>
    <row r="43" spans="1:3" x14ac:dyDescent="0.25">
      <c r="A43" s="9" t="s">
        <v>455</v>
      </c>
      <c r="B43" s="10">
        <v>-425.03</v>
      </c>
      <c r="C43" s="10">
        <v>-433.9711771548034</v>
      </c>
    </row>
    <row r="44" spans="1:3" x14ac:dyDescent="0.25">
      <c r="A44" s="4" t="s">
        <v>263</v>
      </c>
      <c r="B44" s="10">
        <v>-301.83620689655174</v>
      </c>
      <c r="C44" s="10">
        <v>-301.44919524097998</v>
      </c>
    </row>
    <row r="45" spans="1:3" x14ac:dyDescent="0.25">
      <c r="A45" s="9" t="s">
        <v>263</v>
      </c>
      <c r="B45" s="10">
        <v>-301.83620689655174</v>
      </c>
      <c r="C45" s="10">
        <v>-301.44919524097998</v>
      </c>
    </row>
    <row r="46" spans="1:3" x14ac:dyDescent="0.25">
      <c r="A46" s="3" t="s">
        <v>38</v>
      </c>
      <c r="B46" s="10">
        <v>-23402.629857094387</v>
      </c>
      <c r="C46" s="10">
        <v>-23701.50377558302</v>
      </c>
    </row>
    <row r="47" spans="1:3" x14ac:dyDescent="0.25">
      <c r="B47"/>
      <c r="C47"/>
    </row>
    <row r="48" spans="1:3" x14ac:dyDescent="0.25">
      <c r="B48"/>
      <c r="C48"/>
    </row>
    <row r="49" spans="1:3" x14ac:dyDescent="0.25">
      <c r="B49"/>
      <c r="C49"/>
    </row>
    <row r="50" spans="1:3" x14ac:dyDescent="0.25">
      <c r="A50" t="s">
        <v>266</v>
      </c>
      <c r="B50"/>
      <c r="C50"/>
    </row>
    <row r="51" spans="1:3" x14ac:dyDescent="0.25">
      <c r="B51"/>
      <c r="C51"/>
    </row>
    <row r="52" spans="1:3" x14ac:dyDescent="0.25">
      <c r="B52"/>
      <c r="C52"/>
    </row>
    <row r="53" spans="1:3" x14ac:dyDescent="0.25">
      <c r="B53"/>
      <c r="C53"/>
    </row>
    <row r="54" spans="1:3" x14ac:dyDescent="0.25">
      <c r="B54"/>
      <c r="C54"/>
    </row>
    <row r="55" spans="1:3" x14ac:dyDescent="0.25">
      <c r="B55"/>
      <c r="C55"/>
    </row>
    <row r="56" spans="1:3" x14ac:dyDescent="0.25">
      <c r="B56"/>
      <c r="C56"/>
    </row>
    <row r="57" spans="1:3" x14ac:dyDescent="0.25">
      <c r="B57"/>
      <c r="C57"/>
    </row>
    <row r="58" spans="1:3" x14ac:dyDescent="0.25">
      <c r="B58"/>
      <c r="C58"/>
    </row>
    <row r="59" spans="1:3" x14ac:dyDescent="0.25">
      <c r="B59"/>
      <c r="C59"/>
    </row>
    <row r="60" spans="1:3" x14ac:dyDescent="0.25">
      <c r="B60"/>
      <c r="C60"/>
    </row>
    <row r="61" spans="1:3" x14ac:dyDescent="0.25">
      <c r="B61"/>
      <c r="C61"/>
    </row>
    <row r="62" spans="1:3" x14ac:dyDescent="0.25">
      <c r="B62"/>
      <c r="C62"/>
    </row>
    <row r="63" spans="1:3" x14ac:dyDescent="0.25">
      <c r="B63"/>
      <c r="C63"/>
    </row>
  </sheetData>
  <customSheetViews>
    <customSheetView guid="{DA81C68A-DF40-40B4-8A08-D07759680A5E}" state="hidden">
      <pane ySplit="5" topLeftCell="A6" activePane="bottomLeft" state="frozen"/>
      <selection pane="bottomLeft" activeCell="A16" sqref="A16"/>
      <pageMargins left="0.7" right="0.7" top="0.75" bottom="0.75" header="0.3" footer="0.3"/>
      <pageSetup orientation="portrait" r:id="rId2"/>
    </customSheetView>
    <customSheetView guid="{28C05961-EFB7-4A2C-8106-D24CA1D51E36}" state="hidden">
      <pane ySplit="5" topLeftCell="A6" activePane="bottomLeft" state="frozen"/>
      <selection pane="bottomLeft" activeCell="A16" sqref="A16"/>
      <pageMargins left="0.7" right="0.7" top="0.75" bottom="0.75" header="0.3" footer="0.3"/>
      <pageSetup orientation="portrait" r:id="rId3"/>
    </customSheetView>
    <customSheetView guid="{4B6C38BF-1E99-4380-864A-B29753E724E0}" state="hidden">
      <pane ySplit="5" topLeftCell="A6" activePane="bottomLeft" state="frozen"/>
      <selection pane="bottomLeft" activeCell="A16" sqref="A16"/>
      <pageMargins left="0.7" right="0.7" top="0.75" bottom="0.75" header="0.3" footer="0.3"/>
      <pageSetup orientation="portrait" r:id="rId4"/>
    </customSheetView>
    <customSheetView guid="{A85E4FC2-8971-412B-ABD2-F8D004FF7CFC}" state="hidden">
      <pane ySplit="5" topLeftCell="A6" activePane="bottomLeft" state="frozen"/>
      <selection pane="bottomLeft" activeCell="A16" sqref="A16"/>
      <pageMargins left="0.7" right="0.7" top="0.75" bottom="0.75" header="0.3" footer="0.3"/>
      <pageSetup orientation="portrait" r:id="rId5"/>
    </customSheetView>
    <customSheetView guid="{F045A4E6-7C73-45C8-9068-DDCF71E7FCD9}" state="hidden">
      <pane ySplit="5" topLeftCell="A6" activePane="bottomLeft" state="frozen"/>
      <selection pane="bottomLeft" activeCell="A16" sqref="A16"/>
      <pageMargins left="0.7" right="0.7" top="0.75" bottom="0.75" header="0.3" footer="0.3"/>
      <pageSetup orientation="portrait" r:id="rId6"/>
    </customSheetView>
    <customSheetView guid="{7ADA1BB2-040D-4745-9335-707C92F7544C}" state="hidden">
      <pane ySplit="5" topLeftCell="A6" activePane="bottomLeft" state="frozen"/>
      <selection pane="bottomLeft" activeCell="A16" sqref="A16"/>
      <pageMargins left="0.7" right="0.7" top="0.75" bottom="0.75" header="0.3" footer="0.3"/>
      <pageSetup orientation="portrait" r:id="rId7"/>
    </customSheetView>
    <customSheetView guid="{B02A02F7-AC85-48BC-AB58-EF03371D0F17}" state="hidden">
      <pane ySplit="5" topLeftCell="A6" activePane="bottomLeft" state="frozen"/>
      <selection pane="bottomLeft" activeCell="A16" sqref="A16"/>
      <pageMargins left="0.7" right="0.7" top="0.75" bottom="0.75" header="0.3" footer="0.3"/>
      <pageSetup orientation="portrait" r:id="rId8"/>
    </customSheetView>
    <customSheetView guid="{A10F7569-3013-4677-B78F-5E9B5E93C7C3}" state="hidden">
      <pane ySplit="4" topLeftCell="A6" activePane="bottomLeft" state="frozen"/>
      <selection pane="bottomLeft" activeCell="A16" sqref="A16"/>
      <pageMargins left="0.7" right="0.7" top="0.75" bottom="0.75" header="0.3" footer="0.3"/>
      <pageSetup orientation="portrait" r:id="rId9"/>
    </customSheetView>
    <customSheetView guid="{C1E9D838-95A0-4E68-A8A5-0CE329E7C603}" state="hidden">
      <pane ySplit="5" topLeftCell="A6" activePane="bottomLeft" state="frozen"/>
      <selection pane="bottomLeft" activeCell="A16" sqref="A16"/>
      <pageMargins left="0.7" right="0.7" top="0.75" bottom="0.75" header="0.3" footer="0.3"/>
      <pageSetup orientation="portrait" r:id="rId10"/>
    </customSheetView>
    <customSheetView guid="{FBD2E013-2B59-4FD5-8650-9DEA0A9A7F92}" state="hidden">
      <pane ySplit="5" topLeftCell="A6" activePane="bottomLeft" state="frozen"/>
      <selection pane="bottomLeft" activeCell="A16" sqref="A16"/>
      <pageMargins left="0.7" right="0.7" top="0.75" bottom="0.75" header="0.3" footer="0.3"/>
      <pageSetup orientation="portrait" r:id="rId11"/>
    </customSheetView>
  </customSheetViews>
  <mergeCells count="2">
    <mergeCell ref="B1:C2"/>
    <mergeCell ref="B3:C3"/>
  </mergeCells>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AN37"/>
  <sheetViews>
    <sheetView zoomScale="85" zoomScaleNormal="85" workbookViewId="0">
      <pane ySplit="5" topLeftCell="A9" activePane="bottomLeft" state="frozen"/>
      <selection pane="bottomLeft" activeCell="O36" sqref="O36"/>
    </sheetView>
  </sheetViews>
  <sheetFormatPr baseColWidth="10" defaultColWidth="11.42578125" defaultRowHeight="15" outlineLevelCol="1" x14ac:dyDescent="0.25"/>
  <cols>
    <col min="1" max="1" width="21.140625" style="1" customWidth="1"/>
    <col min="2" max="2" width="3.28515625" style="1" hidden="1" customWidth="1"/>
    <col min="3" max="3" width="2.5703125" style="1" customWidth="1"/>
    <col min="4" max="4" width="14.85546875" style="1" customWidth="1"/>
    <col min="5" max="5" width="9.5703125" style="189" customWidth="1"/>
    <col min="6" max="6" width="6.42578125" style="1" customWidth="1"/>
    <col min="7" max="7" width="12.42578125" style="1" bestFit="1" customWidth="1"/>
    <col min="8" max="8" width="26.28515625" style="137" customWidth="1"/>
    <col min="9" max="9" width="0.85546875" style="1" hidden="1" customWidth="1"/>
    <col min="10" max="10" width="34.28515625" style="1" customWidth="1"/>
    <col min="11" max="11" width="24.5703125" style="3" bestFit="1" customWidth="1"/>
    <col min="12" max="12" width="4.85546875" style="30" customWidth="1"/>
    <col min="13" max="13" width="5.85546875" style="1" customWidth="1"/>
    <col min="14" max="14" width="6" style="30" customWidth="1"/>
    <col min="15" max="15" width="17.28515625" style="3" customWidth="1"/>
    <col min="16" max="16" width="3.140625" customWidth="1"/>
    <col min="17" max="17" width="16.140625" style="170" customWidth="1"/>
    <col min="18" max="18" width="25" style="170" customWidth="1"/>
    <col min="19" max="19" width="14.42578125" style="171" customWidth="1"/>
    <col min="20" max="20" width="3.28515625" customWidth="1"/>
    <col min="21" max="21" width="10.28515625" hidden="1" customWidth="1"/>
    <col min="22" max="23" width="11.42578125" hidden="1" customWidth="1"/>
    <col min="24" max="24" width="11.85546875" style="30" customWidth="1"/>
    <col min="25" max="25" width="11.42578125" hidden="1" customWidth="1"/>
    <col min="26" max="26" width="17.28515625" style="72" customWidth="1"/>
    <col min="27" max="28" width="17.28515625" style="137" hidden="1" customWidth="1"/>
    <col min="29" max="29" width="31.140625" style="137" bestFit="1" customWidth="1"/>
    <col min="30" max="30" width="25.42578125" style="137" customWidth="1"/>
    <col min="31" max="31" width="26.42578125" style="137" customWidth="1"/>
    <col min="32" max="32" width="40.140625" style="137" bestFit="1" customWidth="1"/>
    <col min="33" max="33" width="19.28515625" style="5" customWidth="1"/>
    <col min="34" max="34" width="13.28515625" hidden="1" customWidth="1" outlineLevel="1"/>
    <col min="35" max="35" width="13.7109375" style="5" hidden="1" customWidth="1" outlineLevel="1"/>
    <col min="36" max="37" width="14" hidden="1" customWidth="1" outlineLevel="1"/>
    <col min="38" max="38" width="15.140625" hidden="1" customWidth="1" outlineLevel="1"/>
    <col min="39" max="39" width="36.42578125" style="3" hidden="1" customWidth="1" outlineLevel="1"/>
    <col min="40" max="40" width="11.42578125" collapsed="1"/>
    <col min="42" max="42" width="11.5703125" bestFit="1" customWidth="1"/>
  </cols>
  <sheetData>
    <row r="1" spans="1:40" ht="18.75" x14ac:dyDescent="0.3">
      <c r="A1" s="188" t="s">
        <v>4</v>
      </c>
      <c r="H1" s="174" t="s">
        <v>261</v>
      </c>
      <c r="I1" s="174"/>
      <c r="J1" s="174"/>
      <c r="K1" s="173"/>
      <c r="Q1" s="137"/>
      <c r="R1" s="148" t="s">
        <v>258</v>
      </c>
      <c r="S1" s="157"/>
    </row>
    <row r="2" spans="1:40" ht="15.75" x14ac:dyDescent="0.25">
      <c r="A2" s="190" t="s">
        <v>55</v>
      </c>
      <c r="H2" s="175" t="s">
        <v>268</v>
      </c>
      <c r="I2" s="36"/>
      <c r="J2" s="36"/>
      <c r="K2" s="149"/>
      <c r="L2" s="105"/>
      <c r="M2" s="36"/>
      <c r="N2" s="105"/>
      <c r="O2" s="149"/>
      <c r="P2" s="37"/>
      <c r="Q2" s="176"/>
      <c r="R2" s="150" t="s">
        <v>259</v>
      </c>
      <c r="S2" s="157"/>
      <c r="Y2" s="151"/>
      <c r="Z2" s="30"/>
      <c r="AA2" s="151"/>
      <c r="AB2" s="151"/>
      <c r="AC2" s="30"/>
    </row>
    <row r="3" spans="1:40" x14ac:dyDescent="0.25">
      <c r="A3" s="191" t="s">
        <v>32</v>
      </c>
      <c r="Q3" s="137"/>
      <c r="R3" s="152" t="s">
        <v>260</v>
      </c>
      <c r="S3" s="157"/>
    </row>
    <row r="4" spans="1:40" x14ac:dyDescent="0.25">
      <c r="Q4" s="137"/>
      <c r="R4" s="137"/>
      <c r="S4" s="157"/>
    </row>
    <row r="5" spans="1:40" s="221" customFormat="1" ht="63" x14ac:dyDescent="0.25">
      <c r="A5" s="208" t="s">
        <v>5</v>
      </c>
      <c r="B5" s="209" t="s">
        <v>6</v>
      </c>
      <c r="C5" s="209" t="s">
        <v>14</v>
      </c>
      <c r="D5" s="208" t="s">
        <v>267</v>
      </c>
      <c r="E5" s="208" t="s">
        <v>53</v>
      </c>
      <c r="F5" s="208" t="s">
        <v>272</v>
      </c>
      <c r="G5" s="208" t="s">
        <v>16</v>
      </c>
      <c r="H5" s="208" t="s">
        <v>36</v>
      </c>
      <c r="I5" s="209" t="s">
        <v>15</v>
      </c>
      <c r="J5" s="210" t="s">
        <v>7</v>
      </c>
      <c r="K5" s="208" t="s">
        <v>8</v>
      </c>
      <c r="L5" s="209" t="s">
        <v>9</v>
      </c>
      <c r="M5" s="208" t="s">
        <v>269</v>
      </c>
      <c r="N5" s="208" t="s">
        <v>13</v>
      </c>
      <c r="O5" s="209" t="s">
        <v>30</v>
      </c>
      <c r="P5" s="209" t="s">
        <v>12</v>
      </c>
      <c r="Q5" s="211" t="s">
        <v>10</v>
      </c>
      <c r="R5" s="211" t="s">
        <v>11</v>
      </c>
      <c r="S5" s="212" t="s">
        <v>17</v>
      </c>
      <c r="T5" s="213" t="s">
        <v>31</v>
      </c>
      <c r="U5" s="214" t="s">
        <v>33</v>
      </c>
      <c r="V5" s="214" t="s">
        <v>34</v>
      </c>
      <c r="W5" s="214" t="s">
        <v>35</v>
      </c>
      <c r="X5" s="215" t="s">
        <v>3</v>
      </c>
      <c r="Y5" s="214" t="s">
        <v>49</v>
      </c>
      <c r="Z5" s="216" t="s">
        <v>39</v>
      </c>
      <c r="AA5" s="217" t="s">
        <v>40</v>
      </c>
      <c r="AB5" s="217" t="s">
        <v>41</v>
      </c>
      <c r="AC5" s="216" t="s">
        <v>42</v>
      </c>
      <c r="AD5" s="216" t="s">
        <v>43</v>
      </c>
      <c r="AE5" s="216" t="s">
        <v>44</v>
      </c>
      <c r="AF5" s="211" t="s">
        <v>45</v>
      </c>
      <c r="AG5" s="218" t="s">
        <v>46</v>
      </c>
      <c r="AH5" s="219" t="s">
        <v>436</v>
      </c>
      <c r="AI5" s="220" t="s">
        <v>437</v>
      </c>
      <c r="AJ5" s="219" t="s">
        <v>438</v>
      </c>
      <c r="AK5" s="219" t="s">
        <v>439</v>
      </c>
      <c r="AL5" s="219" t="s">
        <v>440</v>
      </c>
      <c r="AM5" s="219" t="s">
        <v>441</v>
      </c>
    </row>
    <row r="6" spans="1:40" s="168" customFormat="1" x14ac:dyDescent="0.25">
      <c r="A6" s="163">
        <v>423445</v>
      </c>
      <c r="B6" s="163"/>
      <c r="C6" s="163"/>
      <c r="D6" s="183">
        <v>44053</v>
      </c>
      <c r="E6" s="184"/>
      <c r="F6" s="163"/>
      <c r="G6" s="162" t="s">
        <v>262</v>
      </c>
      <c r="H6" s="160" t="str">
        <f>+VLOOKUP(G6,'DO NOT remove - code define'!$F:$H,2,0)</f>
        <v>FCA MEXICO SA DE CV</v>
      </c>
      <c r="I6" s="160"/>
      <c r="J6" s="161" t="s">
        <v>263</v>
      </c>
      <c r="K6" s="223" t="s">
        <v>483</v>
      </c>
      <c r="L6" s="162" t="s">
        <v>363</v>
      </c>
      <c r="M6" s="163" t="s">
        <v>271</v>
      </c>
      <c r="N6" s="162" t="s">
        <v>0</v>
      </c>
      <c r="O6" s="159" t="str">
        <f>+VLOOKUP(N6,'DO NOT remove - code define'!A:B,2,0)</f>
        <v>Recg Discrepancy</v>
      </c>
      <c r="P6" s="159"/>
      <c r="Q6" s="223" t="s">
        <v>484</v>
      </c>
      <c r="R6" s="159" t="s">
        <v>487</v>
      </c>
      <c r="S6" s="164">
        <v>-423.35</v>
      </c>
      <c r="T6" s="159">
        <v>-1</v>
      </c>
      <c r="U6" s="159"/>
      <c r="V6" s="159"/>
      <c r="W6" s="159"/>
      <c r="X6" s="164">
        <f>+S6*T6</f>
        <v>423.35</v>
      </c>
      <c r="Y6" s="159"/>
      <c r="Z6" s="159"/>
      <c r="AA6" s="159"/>
      <c r="AB6" s="159"/>
      <c r="AC6" s="159"/>
      <c r="AD6" s="159"/>
      <c r="AE6" s="159"/>
      <c r="AF6" s="165"/>
      <c r="AG6" s="167">
        <v>-434.96746790786415</v>
      </c>
      <c r="AH6" s="166"/>
      <c r="AI6" s="167"/>
      <c r="AJ6" s="159"/>
      <c r="AK6" s="159"/>
      <c r="AL6" s="159"/>
      <c r="AM6" s="159"/>
      <c r="AN6" s="195"/>
    </row>
    <row r="7" spans="1:40" s="168" customFormat="1" x14ac:dyDescent="0.25">
      <c r="A7" s="163">
        <v>423436</v>
      </c>
      <c r="B7" s="163"/>
      <c r="C7" s="163"/>
      <c r="D7" s="183">
        <v>44053</v>
      </c>
      <c r="E7" s="184"/>
      <c r="F7" s="163"/>
      <c r="G7" s="162" t="s">
        <v>262</v>
      </c>
      <c r="H7" s="159" t="str">
        <f>+VLOOKUP(G7,'DO NOT remove - code define'!$F:$H,2,0)</f>
        <v>FCA MEXICO SA DE CV</v>
      </c>
      <c r="I7" s="159"/>
      <c r="J7" s="201" t="s">
        <v>263</v>
      </c>
      <c r="K7" s="223" t="s">
        <v>483</v>
      </c>
      <c r="L7" s="162" t="s">
        <v>363</v>
      </c>
      <c r="M7" s="163" t="s">
        <v>271</v>
      </c>
      <c r="N7" s="163" t="s">
        <v>0</v>
      </c>
      <c r="O7" s="159" t="str">
        <f>+VLOOKUP(N7,'DO NOT remove - code define'!A:B,2,0)</f>
        <v>Recg Discrepancy</v>
      </c>
      <c r="P7" s="159"/>
      <c r="Q7" s="223" t="s">
        <v>485</v>
      </c>
      <c r="R7" s="202" t="s">
        <v>487</v>
      </c>
      <c r="S7" s="164">
        <v>-574.14</v>
      </c>
      <c r="T7" s="159">
        <v>-1</v>
      </c>
      <c r="U7" s="159"/>
      <c r="V7" s="159"/>
      <c r="W7" s="159"/>
      <c r="X7" s="164">
        <f t="shared" ref="X7" si="0">+S7*T7</f>
        <v>574.14</v>
      </c>
      <c r="Y7" s="159"/>
      <c r="Z7" s="159"/>
      <c r="AA7" s="159"/>
      <c r="AB7" s="159"/>
      <c r="AC7" s="200"/>
      <c r="AD7" s="159"/>
      <c r="AE7" s="159"/>
      <c r="AF7" s="165"/>
      <c r="AG7" s="167">
        <v>-589.89541047507055</v>
      </c>
      <c r="AH7" s="166"/>
      <c r="AI7" s="167"/>
      <c r="AJ7" s="159"/>
      <c r="AK7" s="159"/>
      <c r="AL7" s="159"/>
      <c r="AM7" s="159"/>
      <c r="AN7" s="195"/>
    </row>
    <row r="8" spans="1:40" s="168" customFormat="1" x14ac:dyDescent="0.25">
      <c r="A8" s="163">
        <v>440819</v>
      </c>
      <c r="B8" s="163"/>
      <c r="C8" s="163"/>
      <c r="D8" s="183">
        <v>44053</v>
      </c>
      <c r="E8" s="184"/>
      <c r="F8" s="163"/>
      <c r="G8" s="162" t="s">
        <v>262</v>
      </c>
      <c r="H8" s="160" t="str">
        <f>+VLOOKUP(G8,'DO NOT remove - code define'!$F:$H,2,0)</f>
        <v>FCA MEXICO SA DE CV</v>
      </c>
      <c r="I8" s="160"/>
      <c r="J8" s="203" t="s">
        <v>263</v>
      </c>
      <c r="K8" s="223" t="s">
        <v>483</v>
      </c>
      <c r="L8" s="162" t="s">
        <v>363</v>
      </c>
      <c r="M8" s="163" t="s">
        <v>271</v>
      </c>
      <c r="N8" s="162" t="s">
        <v>0</v>
      </c>
      <c r="O8" s="159" t="str">
        <f>+VLOOKUP(N8,'DO NOT remove - code define'!A:B,2,0)</f>
        <v>Recg Discrepancy</v>
      </c>
      <c r="P8" s="159"/>
      <c r="Q8" s="223" t="s">
        <v>486</v>
      </c>
      <c r="R8" s="159" t="s">
        <v>487</v>
      </c>
      <c r="S8" s="164">
        <v>-290.36</v>
      </c>
      <c r="T8" s="159">
        <v>-1</v>
      </c>
      <c r="U8" s="159"/>
      <c r="V8" s="159"/>
      <c r="W8" s="159"/>
      <c r="X8" s="164">
        <f t="shared" ref="X8:X9" si="1">+S8*T8</f>
        <v>290.36</v>
      </c>
      <c r="Y8" s="159"/>
      <c r="Z8" s="159"/>
      <c r="AA8" s="159"/>
      <c r="AB8" s="159"/>
      <c r="AC8" s="159"/>
      <c r="AD8" s="159"/>
      <c r="AE8" s="159"/>
      <c r="AF8" s="165"/>
      <c r="AG8" s="167">
        <v>-298.32798861870191</v>
      </c>
      <c r="AH8" s="166"/>
      <c r="AI8" s="167"/>
      <c r="AJ8" s="159"/>
      <c r="AK8" s="159"/>
      <c r="AL8" s="159"/>
      <c r="AM8" s="159"/>
    </row>
    <row r="9" spans="1:40" s="168" customFormat="1" x14ac:dyDescent="0.25">
      <c r="A9" s="163" t="s">
        <v>466</v>
      </c>
      <c r="B9" s="163"/>
      <c r="C9" s="163"/>
      <c r="D9" s="183">
        <v>44046</v>
      </c>
      <c r="E9" s="183" t="s">
        <v>480</v>
      </c>
      <c r="F9" s="163">
        <v>2020</v>
      </c>
      <c r="G9" s="162" t="s">
        <v>328</v>
      </c>
      <c r="H9" s="160" t="str">
        <f>+VLOOKUP(G9,'DO NOT remove - code define'!$F:$H,2,0)</f>
        <v>GENERAL MOTORS DE MEXICO S. DE</v>
      </c>
      <c r="I9" s="160"/>
      <c r="J9" s="203" t="s">
        <v>482</v>
      </c>
      <c r="K9" s="160"/>
      <c r="L9" s="162" t="s">
        <v>363</v>
      </c>
      <c r="M9" s="163" t="s">
        <v>271</v>
      </c>
      <c r="N9" s="162" t="s">
        <v>21</v>
      </c>
      <c r="O9" s="159" t="str">
        <f>+VLOOKUP(N9,'DO NOT remove - code define'!A:B,2,0)</f>
        <v>Customer Labor Charge</v>
      </c>
      <c r="P9" s="159"/>
      <c r="Q9" s="206">
        <v>23388705</v>
      </c>
      <c r="R9" s="159" t="s">
        <v>481</v>
      </c>
      <c r="S9" s="164">
        <v>-142.74137931034485</v>
      </c>
      <c r="T9" s="159">
        <v>-1</v>
      </c>
      <c r="U9" s="159"/>
      <c r="V9" s="159"/>
      <c r="W9" s="159"/>
      <c r="X9" s="164">
        <f t="shared" si="1"/>
        <v>142.74137931034485</v>
      </c>
      <c r="Y9" s="159"/>
      <c r="Z9" s="159"/>
      <c r="AA9" s="159"/>
      <c r="AB9" s="159"/>
      <c r="AC9" s="159" t="s">
        <v>479</v>
      </c>
      <c r="AD9" s="159"/>
      <c r="AE9" s="159"/>
      <c r="AF9" s="165"/>
      <c r="AG9" s="167">
        <v>-146.62964729488584</v>
      </c>
      <c r="AH9" s="166"/>
      <c r="AI9" s="167"/>
      <c r="AJ9" s="159"/>
      <c r="AK9" s="159"/>
      <c r="AL9" s="159"/>
      <c r="AM9" s="159"/>
    </row>
    <row r="10" spans="1:40" s="168" customFormat="1" x14ac:dyDescent="0.25">
      <c r="A10" s="163" t="s">
        <v>467</v>
      </c>
      <c r="B10" s="163"/>
      <c r="C10" s="163"/>
      <c r="D10" s="183">
        <v>44053</v>
      </c>
      <c r="E10" s="183" t="s">
        <v>480</v>
      </c>
      <c r="F10" s="163">
        <v>2020</v>
      </c>
      <c r="G10" s="1" t="s">
        <v>254</v>
      </c>
      <c r="H10" s="160" t="str">
        <f>+VLOOKUP(G10,'DO NOT remove - code define'!$F:$H,2,0)</f>
        <v>GENERAL MOTORS LLC</v>
      </c>
      <c r="I10" s="160"/>
      <c r="J10" s="161"/>
      <c r="K10" s="160"/>
      <c r="L10" s="162" t="s">
        <v>363</v>
      </c>
      <c r="M10" s="163" t="s">
        <v>271</v>
      </c>
      <c r="N10" s="162" t="s">
        <v>25</v>
      </c>
      <c r="O10" s="159" t="str">
        <f>+VLOOKUP(N10,'DO NOT remove - code define'!A:B,2,0)</f>
        <v>Premium Freight</v>
      </c>
      <c r="P10" s="159"/>
      <c r="Q10" s="206"/>
      <c r="R10" s="159"/>
      <c r="S10" s="164">
        <v>-3235.93</v>
      </c>
      <c r="T10" s="159">
        <v>-1</v>
      </c>
      <c r="U10" s="159"/>
      <c r="V10" s="159"/>
      <c r="W10" s="159"/>
      <c r="X10" s="164">
        <f t="shared" ref="X10" si="2">+S10*T10</f>
        <v>3235.93</v>
      </c>
      <c r="Y10" s="159"/>
      <c r="Z10" s="159" t="s">
        <v>494</v>
      </c>
      <c r="AA10" s="159"/>
      <c r="AB10" s="159"/>
      <c r="AC10" s="159" t="s">
        <v>493</v>
      </c>
      <c r="AD10" s="159"/>
      <c r="AE10" s="159"/>
      <c r="AF10" s="165"/>
      <c r="AG10" s="167">
        <v>-3304.0028969497284</v>
      </c>
      <c r="AH10" s="166"/>
      <c r="AI10" s="167"/>
      <c r="AJ10" s="159"/>
      <c r="AK10" s="159"/>
      <c r="AL10" s="159"/>
      <c r="AM10" s="159"/>
    </row>
    <row r="11" spans="1:40" s="168" customFormat="1" x14ac:dyDescent="0.25">
      <c r="A11" s="163" t="s">
        <v>488</v>
      </c>
      <c r="B11" s="163"/>
      <c r="C11" s="163"/>
      <c r="D11" s="183">
        <v>44046</v>
      </c>
      <c r="E11" s="183"/>
      <c r="F11" s="163"/>
      <c r="G11" s="163" t="s">
        <v>264</v>
      </c>
      <c r="H11" s="159" t="str">
        <f>+VLOOKUP(G11,'DO NOT remove - code define'!$F:$H,2,0)</f>
        <v>NISSAN NORTH AMERICA SERVICE</v>
      </c>
      <c r="I11" s="160"/>
      <c r="J11" s="161"/>
      <c r="K11" s="160"/>
      <c r="L11" s="162" t="s">
        <v>363</v>
      </c>
      <c r="M11" s="163" t="s">
        <v>271</v>
      </c>
      <c r="N11" s="162" t="s">
        <v>21</v>
      </c>
      <c r="O11" s="159" t="str">
        <f>+VLOOKUP(N11,'DO NOT remove - code define'!A:B,2,0)</f>
        <v>Customer Labor Charge</v>
      </c>
      <c r="P11" s="159"/>
      <c r="Q11" s="205"/>
      <c r="R11" s="159"/>
      <c r="S11" s="164">
        <v>-425.03</v>
      </c>
      <c r="T11" s="159">
        <v>-1</v>
      </c>
      <c r="U11" s="159"/>
      <c r="V11" s="159"/>
      <c r="W11" s="159"/>
      <c r="X11" s="164">
        <f t="shared" ref="X11:X21" si="3">+S11*T11</f>
        <v>425.03</v>
      </c>
      <c r="Y11" s="159"/>
      <c r="Z11" s="159"/>
      <c r="AA11" s="159"/>
      <c r="AB11" s="159"/>
      <c r="AC11" s="159" t="s">
        <v>509</v>
      </c>
      <c r="AD11" s="159"/>
      <c r="AE11" s="159"/>
      <c r="AF11" s="165"/>
      <c r="AG11" s="167">
        <v>-433.9711771548034</v>
      </c>
      <c r="AH11" s="166"/>
      <c r="AI11" s="167"/>
      <c r="AJ11" s="159"/>
      <c r="AK11" s="159"/>
      <c r="AL11" s="159"/>
      <c r="AM11" s="159"/>
    </row>
    <row r="12" spans="1:40" s="168" customFormat="1" x14ac:dyDescent="0.25">
      <c r="A12" s="163" t="s">
        <v>489</v>
      </c>
      <c r="B12" s="163"/>
      <c r="C12" s="163"/>
      <c r="D12" s="183">
        <v>44060</v>
      </c>
      <c r="E12" s="183" t="s">
        <v>480</v>
      </c>
      <c r="F12" s="163">
        <v>2020</v>
      </c>
      <c r="G12" s="163" t="s">
        <v>328</v>
      </c>
      <c r="H12" s="159" t="str">
        <f>+VLOOKUP(G12,'DO NOT remove - code define'!$F:$H,2,0)</f>
        <v>GENERAL MOTORS DE MEXICO S. DE</v>
      </c>
      <c r="I12" s="160"/>
      <c r="J12" s="161" t="s">
        <v>482</v>
      </c>
      <c r="K12" s="160"/>
      <c r="L12" s="162" t="s">
        <v>363</v>
      </c>
      <c r="M12" s="163" t="s">
        <v>271</v>
      </c>
      <c r="N12" s="162" t="s">
        <v>21</v>
      </c>
      <c r="O12" s="159" t="s">
        <v>510</v>
      </c>
      <c r="P12" s="159"/>
      <c r="Q12" s="206">
        <v>84588547</v>
      </c>
      <c r="R12" s="159" t="s">
        <v>492</v>
      </c>
      <c r="S12" s="164">
        <v>-208.63793103448279</v>
      </c>
      <c r="T12" s="159">
        <v>-1</v>
      </c>
      <c r="U12" s="159"/>
      <c r="V12" s="159"/>
      <c r="W12" s="159"/>
      <c r="X12" s="164">
        <f t="shared" ref="X12:X15" si="4">+S12*T12</f>
        <v>208.63793103448279</v>
      </c>
      <c r="Y12" s="159"/>
      <c r="Z12" s="159"/>
      <c r="AA12" s="159"/>
      <c r="AB12" s="159"/>
      <c r="AC12" s="159" t="s">
        <v>479</v>
      </c>
      <c r="AD12" s="159"/>
      <c r="AE12" s="159"/>
      <c r="AF12" s="165"/>
      <c r="AG12" s="167">
        <v>-210.24574868858315</v>
      </c>
      <c r="AH12" s="166"/>
      <c r="AI12" s="167"/>
      <c r="AJ12" s="159"/>
      <c r="AK12" s="159"/>
      <c r="AL12" s="159"/>
      <c r="AM12" s="159"/>
    </row>
    <row r="13" spans="1:40" s="168" customFormat="1" x14ac:dyDescent="0.25">
      <c r="A13" s="163" t="s">
        <v>490</v>
      </c>
      <c r="B13" s="163"/>
      <c r="C13" s="163"/>
      <c r="D13" s="183">
        <v>44060</v>
      </c>
      <c r="E13" s="183"/>
      <c r="F13" s="163"/>
      <c r="G13" s="163" t="s">
        <v>255</v>
      </c>
      <c r="H13" s="159" t="str">
        <f>+VLOOKUP(G13,'DO NOT remove - code define'!$F:$H,2,0)</f>
        <v>NISSAN MEXICANA SA DE CV</v>
      </c>
      <c r="I13" s="160"/>
      <c r="J13" s="161" t="s">
        <v>507</v>
      </c>
      <c r="K13" s="160"/>
      <c r="L13" s="162" t="s">
        <v>363</v>
      </c>
      <c r="M13" s="163" t="s">
        <v>271</v>
      </c>
      <c r="N13" s="162" t="s">
        <v>0</v>
      </c>
      <c r="O13" s="159" t="str">
        <f>+VLOOKUP(N13,'DO NOT remove - code define'!A:B,2,0)</f>
        <v>Recg Discrepancy</v>
      </c>
      <c r="P13" s="159"/>
      <c r="Q13" s="206"/>
      <c r="R13" s="159"/>
      <c r="S13" s="164">
        <v>-453.370811987124</v>
      </c>
      <c r="T13" s="159">
        <v>-1</v>
      </c>
      <c r="U13" s="159"/>
      <c r="V13" s="159"/>
      <c r="W13" s="159"/>
      <c r="X13" s="164">
        <f t="shared" si="4"/>
        <v>453.370811987124</v>
      </c>
      <c r="Y13" s="159"/>
      <c r="Z13" s="159"/>
      <c r="AA13" s="159"/>
      <c r="AB13" s="159"/>
      <c r="AC13" s="159"/>
      <c r="AD13" s="159"/>
      <c r="AF13" s="165" t="s">
        <v>508</v>
      </c>
      <c r="AG13" s="167">
        <v>-456.86007381031357</v>
      </c>
      <c r="AH13" s="166"/>
      <c r="AI13" s="167"/>
      <c r="AJ13" s="159"/>
      <c r="AK13" s="159"/>
      <c r="AL13" s="159"/>
      <c r="AM13" s="159"/>
    </row>
    <row r="14" spans="1:40" s="168" customFormat="1" x14ac:dyDescent="0.25">
      <c r="A14" s="163" t="s">
        <v>491</v>
      </c>
      <c r="B14" s="163"/>
      <c r="C14" s="163"/>
      <c r="D14" s="183">
        <v>44060</v>
      </c>
      <c r="E14" s="183"/>
      <c r="F14" s="163"/>
      <c r="G14" s="163" t="s">
        <v>255</v>
      </c>
      <c r="H14" s="159" t="str">
        <f>+VLOOKUP(G14,'DO NOT remove - code define'!$F:$H,2,0)</f>
        <v>NISSAN MEXICANA SA DE CV</v>
      </c>
      <c r="I14" s="160"/>
      <c r="J14" s="161" t="s">
        <v>498</v>
      </c>
      <c r="K14" s="160"/>
      <c r="L14" s="162" t="s">
        <v>363</v>
      </c>
      <c r="M14" s="163" t="s">
        <v>271</v>
      </c>
      <c r="N14" s="162" t="s">
        <v>0</v>
      </c>
      <c r="O14" s="159" t="str">
        <f>+VLOOKUP(N14,'DO NOT remove - code define'!A:B,2,0)</f>
        <v>Recg Discrepancy</v>
      </c>
      <c r="P14" s="159"/>
      <c r="Q14" s="206"/>
      <c r="R14" s="159"/>
      <c r="S14" s="164">
        <v>-24.7692889738655</v>
      </c>
      <c r="T14" s="159">
        <v>-1</v>
      </c>
      <c r="U14" s="159"/>
      <c r="V14" s="159"/>
      <c r="W14" s="159"/>
      <c r="X14" s="164">
        <f t="shared" si="4"/>
        <v>24.7692889738655</v>
      </c>
      <c r="Y14" s="159"/>
      <c r="Z14" s="159"/>
      <c r="AA14" s="159"/>
      <c r="AB14" s="159"/>
      <c r="AC14" s="159"/>
      <c r="AD14" s="159"/>
      <c r="AE14" s="159"/>
      <c r="AF14" s="165"/>
      <c r="AG14" s="167">
        <v>-24.960093272552673</v>
      </c>
      <c r="AH14" s="166"/>
      <c r="AI14" s="167"/>
      <c r="AJ14" s="159"/>
      <c r="AK14" s="159"/>
      <c r="AL14" s="159"/>
      <c r="AM14" s="159"/>
    </row>
    <row r="15" spans="1:40" s="168" customFormat="1" x14ac:dyDescent="0.25">
      <c r="A15" s="163">
        <v>443163</v>
      </c>
      <c r="B15" s="163"/>
      <c r="C15" s="163"/>
      <c r="D15" s="183">
        <v>44061</v>
      </c>
      <c r="E15" s="183"/>
      <c r="F15" s="163"/>
      <c r="G15" s="163" t="s">
        <v>105</v>
      </c>
      <c r="H15" s="159" t="str">
        <f>+VLOOKUP(G15,'DO NOT remove - code define'!$F:$H,2,0)</f>
        <v>FCA US LLC</v>
      </c>
      <c r="I15" s="160"/>
      <c r="J15" s="161" t="s">
        <v>506</v>
      </c>
      <c r="K15" s="207"/>
      <c r="L15" s="162" t="s">
        <v>363</v>
      </c>
      <c r="M15" s="163" t="s">
        <v>271</v>
      </c>
      <c r="N15" s="162" t="s">
        <v>0</v>
      </c>
      <c r="O15" s="159" t="str">
        <f>+VLOOKUP(N15,'DO NOT remove - code define'!A:B,2,0)</f>
        <v>Recg Discrepancy</v>
      </c>
      <c r="P15" s="159"/>
      <c r="Q15" s="207" t="s">
        <v>504</v>
      </c>
      <c r="R15" s="159" t="s">
        <v>505</v>
      </c>
      <c r="S15" s="164">
        <v>-303.24000000000024</v>
      </c>
      <c r="T15" s="159">
        <v>-1</v>
      </c>
      <c r="U15" s="159"/>
      <c r="V15" s="159"/>
      <c r="W15" s="159"/>
      <c r="X15" s="164">
        <f t="shared" si="4"/>
        <v>303.24000000000024</v>
      </c>
      <c r="Y15" s="159"/>
      <c r="Z15" s="159" t="s">
        <v>499</v>
      </c>
      <c r="AA15" s="159"/>
      <c r="AB15" s="159"/>
      <c r="AC15" s="159" t="s">
        <v>500</v>
      </c>
      <c r="AD15" s="159" t="s">
        <v>501</v>
      </c>
      <c r="AE15" s="159" t="s">
        <v>502</v>
      </c>
      <c r="AF15" s="165" t="s">
        <v>503</v>
      </c>
      <c r="AG15" s="167">
        <v>-305.51424389200929</v>
      </c>
      <c r="AH15" s="166"/>
      <c r="AI15" s="167"/>
      <c r="AJ15" s="159"/>
      <c r="AK15" s="159"/>
      <c r="AL15" s="159"/>
      <c r="AM15" s="159"/>
    </row>
    <row r="16" spans="1:40" s="168" customFormat="1" x14ac:dyDescent="0.25">
      <c r="A16" s="163">
        <v>5100032724</v>
      </c>
      <c r="B16" s="163"/>
      <c r="C16" s="163"/>
      <c r="D16" s="183">
        <v>44068</v>
      </c>
      <c r="E16" s="183" t="s">
        <v>480</v>
      </c>
      <c r="F16" s="163">
        <v>2020</v>
      </c>
      <c r="G16" s="163" t="s">
        <v>328</v>
      </c>
      <c r="H16" s="159" t="str">
        <f>+VLOOKUP(G16,'DO NOT remove - code define'!$F:$H,2,0)</f>
        <v>GENERAL MOTORS DE MEXICO S. DE</v>
      </c>
      <c r="I16" s="160"/>
      <c r="J16" s="161"/>
      <c r="K16" s="207"/>
      <c r="L16" s="162" t="s">
        <v>363</v>
      </c>
      <c r="M16" s="163" t="s">
        <v>271</v>
      </c>
      <c r="N16" s="162" t="s">
        <v>23</v>
      </c>
      <c r="O16" s="159" t="str">
        <f>+VLOOKUP(N16,'DO NOT remove - code define'!A:B,2,0)</f>
        <v>Other Customer Charge</v>
      </c>
      <c r="P16" s="159"/>
      <c r="Q16" s="207" t="s">
        <v>517</v>
      </c>
      <c r="R16" s="159" t="s">
        <v>517</v>
      </c>
      <c r="S16" s="164">
        <v>-550</v>
      </c>
      <c r="T16" s="159">
        <v>-1</v>
      </c>
      <c r="U16" s="159"/>
      <c r="V16" s="159"/>
      <c r="W16" s="159"/>
      <c r="X16" s="164">
        <f t="shared" si="3"/>
        <v>550</v>
      </c>
      <c r="Y16" s="159"/>
      <c r="Z16" s="159"/>
      <c r="AA16" s="159"/>
      <c r="AB16" s="159"/>
      <c r="AC16" s="159" t="s">
        <v>517</v>
      </c>
      <c r="AD16" s="159"/>
      <c r="AE16" s="159"/>
      <c r="AF16" s="165"/>
      <c r="AG16" s="167">
        <v>-552.10466298802942</v>
      </c>
      <c r="AH16" s="166"/>
      <c r="AI16" s="167"/>
      <c r="AJ16" s="159"/>
      <c r="AK16" s="159"/>
      <c r="AL16" s="159"/>
      <c r="AM16" s="159"/>
    </row>
    <row r="17" spans="1:39" s="168" customFormat="1" x14ac:dyDescent="0.25">
      <c r="A17" s="163" t="s">
        <v>512</v>
      </c>
      <c r="B17" s="163"/>
      <c r="C17" s="163"/>
      <c r="D17" s="183">
        <v>44068</v>
      </c>
      <c r="E17" s="183" t="s">
        <v>480</v>
      </c>
      <c r="F17" s="163">
        <v>2020</v>
      </c>
      <c r="G17" s="163" t="s">
        <v>328</v>
      </c>
      <c r="H17" s="159" t="str">
        <f>+VLOOKUP(G17,'DO NOT remove - code define'!$F:$H,2,0)</f>
        <v>GENERAL MOTORS DE MEXICO S. DE</v>
      </c>
      <c r="I17" s="160"/>
      <c r="J17" s="161" t="s">
        <v>482</v>
      </c>
      <c r="K17" s="207"/>
      <c r="L17" s="162" t="s">
        <v>363</v>
      </c>
      <c r="M17" s="163" t="s">
        <v>271</v>
      </c>
      <c r="N17" s="162" t="s">
        <v>21</v>
      </c>
      <c r="O17" s="159" t="str">
        <f>+VLOOKUP(N17,'DO NOT remove - code define'!A:B,2,0)</f>
        <v>Customer Labor Charge</v>
      </c>
      <c r="P17" s="159"/>
      <c r="Q17" s="207">
        <v>84520854</v>
      </c>
      <c r="R17" s="159" t="s">
        <v>518</v>
      </c>
      <c r="S17" s="164">
        <v>-143.93965517241384</v>
      </c>
      <c r="T17" s="159">
        <v>-1</v>
      </c>
      <c r="U17" s="159"/>
      <c r="V17" s="159"/>
      <c r="W17" s="159"/>
      <c r="X17" s="164">
        <f t="shared" si="3"/>
        <v>143.93965517241384</v>
      </c>
      <c r="Y17" s="159"/>
      <c r="Z17" s="159"/>
      <c r="AA17" s="159"/>
      <c r="AB17" s="159"/>
      <c r="AC17" s="159" t="s">
        <v>479</v>
      </c>
      <c r="AD17" s="159"/>
      <c r="AE17" s="159"/>
      <c r="AF17" s="165"/>
      <c r="AG17" s="167">
        <v>-144.49080943726716</v>
      </c>
      <c r="AH17" s="166"/>
      <c r="AI17" s="167"/>
      <c r="AJ17" s="159"/>
      <c r="AK17" s="159"/>
      <c r="AL17" s="159"/>
      <c r="AM17" s="159"/>
    </row>
    <row r="18" spans="1:39" s="168" customFormat="1" x14ac:dyDescent="0.25">
      <c r="A18" s="163" t="s">
        <v>513</v>
      </c>
      <c r="B18" s="163"/>
      <c r="C18" s="163"/>
      <c r="D18" s="183">
        <v>44068</v>
      </c>
      <c r="E18" s="183" t="s">
        <v>480</v>
      </c>
      <c r="F18" s="163">
        <v>2020</v>
      </c>
      <c r="G18" s="163" t="s">
        <v>254</v>
      </c>
      <c r="H18" s="159" t="str">
        <f>+VLOOKUP(G18,'DO NOT remove - code define'!$F:$H,2,0)</f>
        <v>GENERAL MOTORS LLC</v>
      </c>
      <c r="I18" s="160"/>
      <c r="J18" s="161" t="s">
        <v>482</v>
      </c>
      <c r="K18" s="207"/>
      <c r="L18" s="162" t="s">
        <v>363</v>
      </c>
      <c r="M18" s="163" t="s">
        <v>271</v>
      </c>
      <c r="N18" s="162" t="s">
        <v>28</v>
      </c>
      <c r="O18" s="159" t="str">
        <f>+VLOOKUP(N18,'DO NOT remove - code define'!A:B,2,0)</f>
        <v>Warranty</v>
      </c>
      <c r="P18" s="159"/>
      <c r="Q18" s="207" t="s">
        <v>514</v>
      </c>
      <c r="R18" s="159" t="s">
        <v>515</v>
      </c>
      <c r="S18" s="164">
        <v>-1910.5</v>
      </c>
      <c r="T18" s="159">
        <v>-1</v>
      </c>
      <c r="U18" s="159"/>
      <c r="V18" s="159"/>
      <c r="W18" s="159"/>
      <c r="X18" s="164">
        <f t="shared" si="3"/>
        <v>1910.5</v>
      </c>
      <c r="Y18" s="159"/>
      <c r="Z18" s="159"/>
      <c r="AA18" s="159"/>
      <c r="AB18" s="159"/>
      <c r="AC18" s="159" t="s">
        <v>516</v>
      </c>
      <c r="AD18" s="159"/>
      <c r="AE18" s="159"/>
      <c r="AF18" s="165"/>
      <c r="AG18" s="167">
        <v>-1913.2633834874323</v>
      </c>
      <c r="AH18" s="166"/>
      <c r="AI18" s="167"/>
      <c r="AJ18" s="159"/>
      <c r="AK18" s="159"/>
      <c r="AL18" s="159"/>
      <c r="AM18" s="159"/>
    </row>
    <row r="19" spans="1:39" s="168" customFormat="1" ht="30" x14ac:dyDescent="0.25">
      <c r="A19" s="163" t="s">
        <v>521</v>
      </c>
      <c r="B19" s="163"/>
      <c r="C19" s="163"/>
      <c r="D19" s="183">
        <v>44071</v>
      </c>
      <c r="E19" s="183"/>
      <c r="F19" s="163"/>
      <c r="G19" s="163" t="s">
        <v>105</v>
      </c>
      <c r="H19" s="159" t="str">
        <f>+VLOOKUP(G19,'DO NOT remove - code define'!$F:$H,2,0)</f>
        <v>FCA US LLC</v>
      </c>
      <c r="I19" s="160"/>
      <c r="J19" s="227" t="s">
        <v>523</v>
      </c>
      <c r="K19" s="233" t="s">
        <v>524</v>
      </c>
      <c r="L19" s="162" t="s">
        <v>363</v>
      </c>
      <c r="M19" s="163" t="s">
        <v>271</v>
      </c>
      <c r="N19" s="162" t="s">
        <v>1</v>
      </c>
      <c r="O19" s="159" t="str">
        <f>+VLOOKUP(N19,'DO NOT remove - code define'!A:B,2,0)</f>
        <v>Defect Product Charge</v>
      </c>
      <c r="P19" s="159"/>
      <c r="Q19" s="233" t="s">
        <v>525</v>
      </c>
      <c r="R19" s="159" t="s">
        <v>526</v>
      </c>
      <c r="S19" s="164">
        <v>-1242.6600000000001</v>
      </c>
      <c r="T19" s="159">
        <v>-1</v>
      </c>
      <c r="U19" s="159"/>
      <c r="V19" s="159"/>
      <c r="W19" s="159"/>
      <c r="X19" s="164">
        <f t="shared" si="3"/>
        <v>1242.6600000000001</v>
      </c>
      <c r="Y19" s="159"/>
      <c r="Z19" s="159" t="s">
        <v>527</v>
      </c>
      <c r="AA19" s="159"/>
      <c r="AB19" s="159"/>
      <c r="AC19" s="159" t="s">
        <v>528</v>
      </c>
      <c r="AD19" s="159"/>
      <c r="AE19" s="159"/>
      <c r="AF19" s="165"/>
      <c r="AG19" s="167">
        <v>-1255.6188164217442</v>
      </c>
      <c r="AH19" s="166"/>
      <c r="AI19" s="167"/>
      <c r="AJ19" s="159"/>
      <c r="AK19" s="159"/>
      <c r="AL19" s="159"/>
      <c r="AM19" s="159"/>
    </row>
    <row r="20" spans="1:39" s="168" customFormat="1" x14ac:dyDescent="0.25">
      <c r="A20" s="163">
        <v>284298554</v>
      </c>
      <c r="B20" s="163"/>
      <c r="C20" s="163"/>
      <c r="D20" s="183">
        <v>44074</v>
      </c>
      <c r="E20" s="183" t="s">
        <v>469</v>
      </c>
      <c r="F20" s="163">
        <v>2020</v>
      </c>
      <c r="G20" s="162" t="s">
        <v>262</v>
      </c>
      <c r="H20" s="159" t="str">
        <f>+VLOOKUP(G20,'DO NOT remove - code define'!$F:$H,2,0)</f>
        <v>FCA MEXICO SA DE CV</v>
      </c>
      <c r="I20" s="160"/>
      <c r="J20" s="161" t="s">
        <v>263</v>
      </c>
      <c r="K20" s="160" t="s">
        <v>539</v>
      </c>
      <c r="L20" s="162" t="s">
        <v>363</v>
      </c>
      <c r="M20" s="163" t="s">
        <v>271</v>
      </c>
      <c r="N20" s="162" t="s">
        <v>28</v>
      </c>
      <c r="O20" s="159" t="str">
        <f>+VLOOKUP(N20,'DO NOT remove - code define'!A:B,2,0)</f>
        <v>Warranty</v>
      </c>
      <c r="P20" s="159"/>
      <c r="Q20" s="159" t="s">
        <v>540</v>
      </c>
      <c r="R20" s="205" t="s">
        <v>541</v>
      </c>
      <c r="S20" s="224">
        <v>-20.551724137931036</v>
      </c>
      <c r="T20" s="159">
        <v>-1</v>
      </c>
      <c r="U20" s="159"/>
      <c r="V20" s="159"/>
      <c r="W20" s="159"/>
      <c r="X20" s="164">
        <f t="shared" si="3"/>
        <v>20.551724137931036</v>
      </c>
      <c r="Y20" s="159"/>
      <c r="Z20" s="159" t="s">
        <v>542</v>
      </c>
      <c r="AA20" s="159"/>
      <c r="AB20" s="159"/>
      <c r="AC20" s="159" t="s">
        <v>543</v>
      </c>
      <c r="AD20" s="159"/>
      <c r="AE20" s="159"/>
      <c r="AF20" s="165"/>
      <c r="AG20" s="167">
        <v>-20.525114968837574</v>
      </c>
      <c r="AH20" s="166"/>
      <c r="AI20" s="167"/>
      <c r="AJ20" s="159"/>
      <c r="AK20" s="159"/>
      <c r="AL20" s="159"/>
      <c r="AM20" s="159"/>
    </row>
    <row r="21" spans="1:39" s="168" customFormat="1" x14ac:dyDescent="0.25">
      <c r="A21" s="163">
        <v>284298555</v>
      </c>
      <c r="B21" s="163"/>
      <c r="C21" s="163"/>
      <c r="D21" s="183">
        <v>44074</v>
      </c>
      <c r="E21" s="183" t="s">
        <v>469</v>
      </c>
      <c r="F21" s="163">
        <v>2020</v>
      </c>
      <c r="G21" s="162" t="s">
        <v>262</v>
      </c>
      <c r="H21" s="159" t="str">
        <f>+VLOOKUP(G21,'DO NOT remove - code define'!$F:$H,2,0)</f>
        <v>FCA MEXICO SA DE CV</v>
      </c>
      <c r="I21" s="160"/>
      <c r="J21" s="161" t="s">
        <v>263</v>
      </c>
      <c r="K21" s="160" t="s">
        <v>544</v>
      </c>
      <c r="L21" s="162" t="s">
        <v>363</v>
      </c>
      <c r="M21" s="163" t="s">
        <v>271</v>
      </c>
      <c r="N21" s="162" t="s">
        <v>28</v>
      </c>
      <c r="O21" s="159" t="str">
        <f>+VLOOKUP(N21,'DO NOT remove - code define'!A:B,2,0)</f>
        <v>Warranty</v>
      </c>
      <c r="P21" s="159"/>
      <c r="Q21" s="205" t="s">
        <v>545</v>
      </c>
      <c r="R21" s="159" t="s">
        <v>546</v>
      </c>
      <c r="S21" s="224">
        <v>-11.198275862068964</v>
      </c>
      <c r="T21" s="159">
        <v>-1</v>
      </c>
      <c r="U21" s="159"/>
      <c r="V21" s="159"/>
      <c r="W21" s="159"/>
      <c r="X21" s="164">
        <f t="shared" si="3"/>
        <v>11.198275862068964</v>
      </c>
      <c r="Y21" s="159"/>
      <c r="Z21" s="159" t="s">
        <v>542</v>
      </c>
      <c r="AA21" s="159"/>
      <c r="AB21" s="159"/>
      <c r="AC21" s="159" t="s">
        <v>543</v>
      </c>
      <c r="AD21" s="159"/>
      <c r="AE21" s="159"/>
      <c r="AF21" s="165"/>
      <c r="AG21" s="167">
        <v>-11.18377699015101</v>
      </c>
      <c r="AH21" s="166"/>
      <c r="AI21" s="167"/>
      <c r="AJ21" s="159"/>
      <c r="AK21" s="159"/>
      <c r="AL21" s="159"/>
      <c r="AM21" s="159"/>
    </row>
    <row r="22" spans="1:39" s="168" customFormat="1" x14ac:dyDescent="0.25">
      <c r="A22" s="163">
        <v>284298556</v>
      </c>
      <c r="B22" s="163"/>
      <c r="C22" s="163"/>
      <c r="D22" s="183">
        <v>44074</v>
      </c>
      <c r="E22" s="183" t="s">
        <v>469</v>
      </c>
      <c r="F22" s="163">
        <v>2020</v>
      </c>
      <c r="G22" s="162" t="s">
        <v>262</v>
      </c>
      <c r="H22" s="159" t="str">
        <f>+VLOOKUP(G22,'DO NOT remove - code define'!$F:$H,2,0)</f>
        <v>FCA MEXICO SA DE CV</v>
      </c>
      <c r="I22" s="160"/>
      <c r="J22" s="161" t="s">
        <v>263</v>
      </c>
      <c r="K22" s="160" t="s">
        <v>547</v>
      </c>
      <c r="L22" s="162" t="s">
        <v>363</v>
      </c>
      <c r="M22" s="163" t="s">
        <v>271</v>
      </c>
      <c r="N22" s="162" t="s">
        <v>28</v>
      </c>
      <c r="O22" s="159" t="str">
        <f>+VLOOKUP(N22,'DO NOT remove - code define'!A:B,2,0)</f>
        <v>Warranty</v>
      </c>
      <c r="P22" s="159"/>
      <c r="Q22" s="206" t="s">
        <v>560</v>
      </c>
      <c r="R22" s="159" t="s">
        <v>559</v>
      </c>
      <c r="S22" s="224">
        <v>-792.67241379310349</v>
      </c>
      <c r="T22" s="159">
        <v>-1</v>
      </c>
      <c r="U22" s="159"/>
      <c r="V22" s="159"/>
      <c r="W22" s="159"/>
      <c r="X22" s="164">
        <f t="shared" ref="X22:X23" si="5">+S22*T22</f>
        <v>792.67241379310349</v>
      </c>
      <c r="Y22" s="159"/>
      <c r="Z22" s="159" t="s">
        <v>542</v>
      </c>
      <c r="AA22" s="159"/>
      <c r="AB22" s="159"/>
      <c r="AC22" s="159" t="s">
        <v>543</v>
      </c>
      <c r="AD22" s="159"/>
      <c r="AE22" s="159"/>
      <c r="AF22" s="165"/>
      <c r="AG22" s="167">
        <v>-791.64610796334523</v>
      </c>
      <c r="AH22" s="166"/>
      <c r="AI22" s="167"/>
      <c r="AJ22" s="159"/>
      <c r="AK22" s="159"/>
      <c r="AL22" s="159"/>
      <c r="AM22" s="159"/>
    </row>
    <row r="23" spans="1:39" s="168" customFormat="1" x14ac:dyDescent="0.25">
      <c r="A23" s="163">
        <v>284298964</v>
      </c>
      <c r="B23" s="163"/>
      <c r="C23" s="163"/>
      <c r="D23" s="183">
        <v>44074</v>
      </c>
      <c r="E23" s="183" t="s">
        <v>550</v>
      </c>
      <c r="F23" s="163">
        <v>2020</v>
      </c>
      <c r="G23" s="162" t="s">
        <v>262</v>
      </c>
      <c r="H23" s="159" t="str">
        <f>+VLOOKUP(G23,'DO NOT remove - code define'!$F:$H,2,0)</f>
        <v>FCA MEXICO SA DE CV</v>
      </c>
      <c r="I23" s="160"/>
      <c r="J23" s="161" t="s">
        <v>263</v>
      </c>
      <c r="K23" s="160" t="s">
        <v>548</v>
      </c>
      <c r="L23" s="162" t="s">
        <v>363</v>
      </c>
      <c r="M23" s="163" t="s">
        <v>271</v>
      </c>
      <c r="N23" s="162" t="s">
        <v>1</v>
      </c>
      <c r="O23" s="159" t="str">
        <f>+VLOOKUP(N23,'DO NOT remove - code define'!A:B,2,0)</f>
        <v>Defect Product Charge</v>
      </c>
      <c r="P23" s="159"/>
      <c r="Q23" s="206" t="s">
        <v>551</v>
      </c>
      <c r="R23" s="159" t="s">
        <v>552</v>
      </c>
      <c r="S23" s="164">
        <v>-146.93965517241378</v>
      </c>
      <c r="T23" s="159">
        <v>-1</v>
      </c>
      <c r="U23" s="159"/>
      <c r="V23" s="159"/>
      <c r="W23" s="159"/>
      <c r="X23" s="164">
        <f t="shared" si="5"/>
        <v>146.93965517241378</v>
      </c>
      <c r="Y23" s="159"/>
      <c r="Z23" s="159" t="s">
        <v>549</v>
      </c>
      <c r="AA23" s="159"/>
      <c r="AB23" s="159"/>
      <c r="AC23" s="159"/>
      <c r="AD23" s="159"/>
      <c r="AE23" s="159"/>
      <c r="AF23" s="165"/>
      <c r="AG23" s="167">
        <v>-146.74975069145773</v>
      </c>
      <c r="AH23" s="166"/>
      <c r="AI23" s="167"/>
      <c r="AJ23" s="159"/>
      <c r="AK23" s="159"/>
      <c r="AL23" s="159"/>
      <c r="AM23" s="159"/>
    </row>
    <row r="24" spans="1:39" s="168" customFormat="1" x14ac:dyDescent="0.25">
      <c r="A24" s="204">
        <v>284298965</v>
      </c>
      <c r="B24" s="163"/>
      <c r="C24" s="163"/>
      <c r="D24" s="183">
        <v>44074</v>
      </c>
      <c r="E24" s="183" t="s">
        <v>550</v>
      </c>
      <c r="F24" s="163">
        <v>2020</v>
      </c>
      <c r="G24" s="162" t="s">
        <v>262</v>
      </c>
      <c r="H24" s="159" t="str">
        <f>+VLOOKUP(G24,'DO NOT remove - code define'!$F:$H,2,0)</f>
        <v>FCA MEXICO SA DE CV</v>
      </c>
      <c r="I24" s="160"/>
      <c r="J24" s="161" t="s">
        <v>263</v>
      </c>
      <c r="K24" s="160" t="s">
        <v>548</v>
      </c>
      <c r="L24" s="162" t="s">
        <v>363</v>
      </c>
      <c r="M24" s="163" t="s">
        <v>271</v>
      </c>
      <c r="N24" s="162" t="s">
        <v>21</v>
      </c>
      <c r="O24" s="159" t="str">
        <f>+VLOOKUP(N24,'DO NOT remove - code define'!A:B,2,0)</f>
        <v>Customer Labor Charge</v>
      </c>
      <c r="P24" s="159"/>
      <c r="Q24" s="206" t="s">
        <v>551</v>
      </c>
      <c r="R24" s="159" t="s">
        <v>552</v>
      </c>
      <c r="S24" s="164">
        <v>-301.83620689655174</v>
      </c>
      <c r="T24" s="159">
        <v>-1</v>
      </c>
      <c r="U24" s="159"/>
      <c r="V24" s="159"/>
      <c r="W24" s="159"/>
      <c r="X24" s="164">
        <f t="shared" ref="X24:X26" si="6">+S24*T24</f>
        <v>301.83620689655174</v>
      </c>
      <c r="Y24" s="159"/>
      <c r="Z24" s="159" t="s">
        <v>549</v>
      </c>
      <c r="AA24" s="159"/>
      <c r="AB24" s="159"/>
      <c r="AC24" s="159"/>
      <c r="AD24" s="159"/>
      <c r="AE24" s="159"/>
      <c r="AF24" s="199"/>
      <c r="AG24" s="167">
        <v>-301.44919524097998</v>
      </c>
      <c r="AH24" s="166"/>
      <c r="AI24" s="167"/>
      <c r="AJ24" s="159"/>
      <c r="AK24" s="159"/>
      <c r="AL24" s="159"/>
      <c r="AM24" s="159"/>
    </row>
    <row r="25" spans="1:39" s="232" customFormat="1" ht="30" x14ac:dyDescent="0.25">
      <c r="A25" s="225">
        <v>443700</v>
      </c>
      <c r="B25" s="225"/>
      <c r="C25" s="225"/>
      <c r="D25" s="226">
        <v>44074</v>
      </c>
      <c r="E25" s="226"/>
      <c r="F25" s="225"/>
      <c r="G25" s="225" t="s">
        <v>324</v>
      </c>
      <c r="H25" s="200" t="str">
        <f>+VLOOKUP(G25,'DO NOT remove - code define'!$F:$H,2,0)</f>
        <v>FORD MOTOR COMPANY SA DE CV</v>
      </c>
      <c r="I25" s="227"/>
      <c r="J25" s="227" t="s">
        <v>529</v>
      </c>
      <c r="K25" s="227" t="s">
        <v>530</v>
      </c>
      <c r="L25" s="222" t="s">
        <v>363</v>
      </c>
      <c r="M25" s="225" t="s">
        <v>271</v>
      </c>
      <c r="N25" s="222" t="s">
        <v>0</v>
      </c>
      <c r="O25" s="159" t="str">
        <f>+VLOOKUP(N25,'DO NOT remove - code define'!A:B,2,0)</f>
        <v>Recg Discrepancy</v>
      </c>
      <c r="P25" s="200"/>
      <c r="Q25" s="228" t="s">
        <v>531</v>
      </c>
      <c r="R25" s="200" t="s">
        <v>532</v>
      </c>
      <c r="S25" s="229">
        <v>-148.82758620689654</v>
      </c>
      <c r="T25" s="200">
        <v>-1</v>
      </c>
      <c r="U25" s="200"/>
      <c r="V25" s="200"/>
      <c r="W25" s="200"/>
      <c r="X25" s="229">
        <f t="shared" si="6"/>
        <v>148.82758620689654</v>
      </c>
      <c r="Y25" s="200"/>
      <c r="Z25" s="200" t="s">
        <v>533</v>
      </c>
      <c r="AA25" s="200"/>
      <c r="AB25" s="200"/>
      <c r="AC25" s="200" t="s">
        <v>534</v>
      </c>
      <c r="AD25" s="200" t="s">
        <v>535</v>
      </c>
      <c r="AE25" s="200" t="s">
        <v>536</v>
      </c>
      <c r="AF25" s="199"/>
      <c r="AG25" s="230">
        <v>-148.63730363011879</v>
      </c>
      <c r="AH25" s="231"/>
      <c r="AI25" s="230"/>
      <c r="AJ25" s="200"/>
      <c r="AK25" s="200"/>
      <c r="AL25" s="200"/>
      <c r="AM25" s="200"/>
    </row>
    <row r="26" spans="1:39" s="168" customFormat="1" x14ac:dyDescent="0.25">
      <c r="A26" s="163">
        <v>443709</v>
      </c>
      <c r="B26" s="163"/>
      <c r="C26" s="163"/>
      <c r="D26" s="183">
        <v>44074</v>
      </c>
      <c r="E26" s="183"/>
      <c r="F26" s="163"/>
      <c r="G26" s="163" t="s">
        <v>323</v>
      </c>
      <c r="H26" s="159" t="str">
        <f>+VLOOKUP(G26,'DO NOT remove - code define'!$F:$H,2,0)</f>
        <v>FORD MOTOR COMPANY</v>
      </c>
      <c r="I26" s="160"/>
      <c r="J26" s="203"/>
      <c r="K26" s="160"/>
      <c r="L26" s="162" t="s">
        <v>363</v>
      </c>
      <c r="M26" s="163" t="s">
        <v>271</v>
      </c>
      <c r="N26" s="162"/>
      <c r="O26" s="159" t="e">
        <f>+VLOOKUP(N26,'DO NOT remove - code define'!A:B,2,0)</f>
        <v>#N/A</v>
      </c>
      <c r="P26" s="159"/>
      <c r="Q26" s="206"/>
      <c r="R26" s="159"/>
      <c r="S26" s="164">
        <v>-16.329999999999998</v>
      </c>
      <c r="T26" s="159">
        <v>-1</v>
      </c>
      <c r="U26" s="159"/>
      <c r="V26" s="159"/>
      <c r="W26" s="159"/>
      <c r="X26" s="164">
        <f t="shared" si="6"/>
        <v>16.329999999999998</v>
      </c>
      <c r="Y26" s="159"/>
      <c r="Z26" s="159"/>
      <c r="AA26" s="159"/>
      <c r="AB26" s="159"/>
      <c r="AC26" s="159"/>
      <c r="AD26" s="159"/>
      <c r="AE26" s="159"/>
      <c r="AF26" s="165"/>
      <c r="AG26" s="167">
        <v>-16.308856872134914</v>
      </c>
      <c r="AH26" s="166"/>
      <c r="AI26" s="167"/>
      <c r="AJ26" s="159"/>
      <c r="AK26" s="159"/>
      <c r="AL26" s="159"/>
      <c r="AM26" s="159"/>
    </row>
    <row r="27" spans="1:39" ht="15.75" thickBot="1" x14ac:dyDescent="0.3">
      <c r="E27" s="192"/>
      <c r="F27" s="104"/>
      <c r="H27" s="153"/>
      <c r="R27" s="172"/>
      <c r="S27" s="194">
        <f>SUM(S6:S26)</f>
        <v>-11367.024928547198</v>
      </c>
      <c r="Z27" s="156"/>
      <c r="AC27" s="28"/>
      <c r="AD27" s="154"/>
      <c r="AE27" s="153"/>
      <c r="AF27" s="153"/>
      <c r="AG27" s="194">
        <f>SUM(AG6:AG26)</f>
        <v>-11507.352526756009</v>
      </c>
      <c r="AH27" s="153"/>
      <c r="AI27" s="153"/>
      <c r="AJ27" s="153"/>
      <c r="AK27" s="153"/>
      <c r="AL27" s="153"/>
      <c r="AM27" s="153"/>
    </row>
    <row r="28" spans="1:39" ht="15.75" thickTop="1" x14ac:dyDescent="0.25">
      <c r="A28" s="104"/>
      <c r="B28" s="104"/>
      <c r="C28" s="104"/>
      <c r="D28" s="104"/>
      <c r="E28" s="104"/>
      <c r="F28" s="104"/>
      <c r="G28" s="104"/>
      <c r="H28" s="73"/>
      <c r="I28" s="73"/>
      <c r="J28" s="73"/>
      <c r="R28" s="172"/>
      <c r="S28" s="158"/>
      <c r="AC28" s="28"/>
      <c r="AD28" s="155"/>
      <c r="AE28" s="153"/>
      <c r="AF28" s="153"/>
      <c r="AG28" s="154"/>
      <c r="AH28" s="153"/>
      <c r="AI28" s="153"/>
      <c r="AJ28" s="153"/>
      <c r="AK28" s="153"/>
      <c r="AL28" s="153"/>
      <c r="AM28" s="153"/>
    </row>
    <row r="29" spans="1:39" x14ac:dyDescent="0.25">
      <c r="A29" s="104"/>
      <c r="B29" s="104"/>
      <c r="C29" s="104"/>
      <c r="D29" s="104"/>
      <c r="E29" s="104"/>
      <c r="F29" s="104"/>
      <c r="G29" s="104"/>
      <c r="H29" s="73"/>
      <c r="I29" s="73"/>
      <c r="J29" s="73"/>
    </row>
    <row r="30" spans="1:39" x14ac:dyDescent="0.25">
      <c r="A30" s="104"/>
      <c r="B30" s="104"/>
      <c r="C30" s="104"/>
      <c r="D30" s="104"/>
      <c r="E30" s="104"/>
      <c r="F30" s="104"/>
      <c r="G30" s="104"/>
      <c r="H30" s="73"/>
      <c r="I30" s="73"/>
      <c r="J30" s="73"/>
    </row>
    <row r="31" spans="1:39" x14ac:dyDescent="0.25">
      <c r="A31" s="104"/>
      <c r="B31" s="104"/>
      <c r="C31" s="104"/>
      <c r="D31" s="104"/>
      <c r="E31" s="104"/>
      <c r="F31" s="104"/>
      <c r="G31" s="104"/>
      <c r="H31" s="73"/>
      <c r="I31" s="73"/>
      <c r="J31" s="73"/>
    </row>
    <row r="32" spans="1:39" x14ac:dyDescent="0.25">
      <c r="A32" s="104"/>
      <c r="B32" s="104"/>
      <c r="C32" s="104"/>
      <c r="D32" s="104"/>
      <c r="E32" s="104"/>
      <c r="F32" s="104"/>
      <c r="G32" s="104"/>
      <c r="H32" s="73"/>
      <c r="I32" s="73"/>
      <c r="J32" s="73"/>
    </row>
    <row r="33" spans="1:39" x14ac:dyDescent="0.25">
      <c r="A33" s="104"/>
      <c r="B33" s="104"/>
      <c r="C33" s="104"/>
      <c r="D33" s="104"/>
      <c r="E33" s="104"/>
      <c r="F33" s="104"/>
      <c r="G33" s="104"/>
      <c r="H33" s="73"/>
      <c r="I33" s="73"/>
      <c r="J33" s="73"/>
    </row>
    <row r="34" spans="1:39" x14ac:dyDescent="0.25">
      <c r="A34" s="104" t="s">
        <v>562</v>
      </c>
      <c r="B34" s="104"/>
      <c r="C34" s="104"/>
      <c r="H34" s="73"/>
      <c r="I34" s="73"/>
      <c r="J34" s="73"/>
      <c r="P34" s="3"/>
      <c r="Q34" s="196"/>
      <c r="R34" s="197"/>
      <c r="AH34" s="5"/>
    </row>
    <row r="35" spans="1:39" s="249" customFormat="1" x14ac:dyDescent="0.25">
      <c r="A35" s="238" t="s">
        <v>468</v>
      </c>
      <c r="B35" s="238"/>
      <c r="C35" s="238"/>
      <c r="D35" s="239">
        <v>44053</v>
      </c>
      <c r="E35" s="240" t="s">
        <v>469</v>
      </c>
      <c r="F35" s="241">
        <v>2020</v>
      </c>
      <c r="G35" s="238" t="s">
        <v>105</v>
      </c>
      <c r="H35" s="241" t="str">
        <f>+VLOOKUP(G35,'DO NOT remove - code define'!$F:$H,2,0)</f>
        <v>FCA US LLC</v>
      </c>
      <c r="I35" s="241"/>
      <c r="J35" s="242" t="s">
        <v>470</v>
      </c>
      <c r="K35" s="241" t="s">
        <v>471</v>
      </c>
      <c r="L35" s="243" t="s">
        <v>363</v>
      </c>
      <c r="M35" s="238" t="s">
        <v>472</v>
      </c>
      <c r="N35" s="244" t="s">
        <v>1</v>
      </c>
      <c r="O35" s="241" t="str">
        <f>+VLOOKUP(N35,'DO NOT remove - code define'!A:B,2,0)</f>
        <v>Defect Product Charge</v>
      </c>
      <c r="P35" s="241"/>
      <c r="Q35" s="245" t="s">
        <v>473</v>
      </c>
      <c r="R35" s="241" t="s">
        <v>474</v>
      </c>
      <c r="S35" s="224">
        <v>-334.29</v>
      </c>
      <c r="T35" s="241">
        <v>-1</v>
      </c>
      <c r="U35" s="241"/>
      <c r="V35" s="241"/>
      <c r="W35" s="241"/>
      <c r="X35" s="224">
        <f>+S35*T35</f>
        <v>334.29</v>
      </c>
      <c r="Y35" s="241"/>
      <c r="Z35" s="241" t="s">
        <v>475</v>
      </c>
      <c r="AA35" s="241"/>
      <c r="AB35" s="241"/>
      <c r="AC35" s="241" t="s">
        <v>476</v>
      </c>
      <c r="AD35" s="241" t="s">
        <v>477</v>
      </c>
      <c r="AE35" s="241" t="s">
        <v>478</v>
      </c>
      <c r="AF35" s="246"/>
      <c r="AG35" s="247">
        <v>-343.39936103550082</v>
      </c>
      <c r="AH35" s="248"/>
      <c r="AI35" s="247"/>
      <c r="AJ35" s="241"/>
      <c r="AK35" s="241"/>
      <c r="AL35" s="241"/>
      <c r="AM35" s="241"/>
    </row>
    <row r="36" spans="1:39" x14ac:dyDescent="0.25">
      <c r="A36" s="104"/>
      <c r="B36" s="104"/>
      <c r="C36" s="104"/>
      <c r="H36" s="73"/>
      <c r="I36" s="73"/>
      <c r="J36" s="73"/>
      <c r="P36" s="3"/>
      <c r="Q36" s="3"/>
      <c r="R36" s="3"/>
      <c r="S36" s="198"/>
      <c r="AH36" s="5"/>
    </row>
    <row r="37" spans="1:39" x14ac:dyDescent="0.25">
      <c r="A37" s="104"/>
      <c r="B37" s="104"/>
      <c r="C37" s="104"/>
      <c r="D37" s="104"/>
      <c r="E37" s="104"/>
      <c r="F37" s="104"/>
      <c r="G37" s="104"/>
      <c r="H37" s="73"/>
      <c r="I37" s="73"/>
      <c r="J37" s="73"/>
      <c r="P37" s="3"/>
      <c r="Q37" s="3"/>
      <c r="R37" s="3"/>
    </row>
  </sheetData>
  <sheetProtection insertColumns="0" insertRows="0"/>
  <autoFilter ref="A5:AI27"/>
  <customSheetViews>
    <customSheetView guid="{DA81C68A-DF40-40B4-8A08-D07759680A5E}" showAutoFilter="1" hiddenColumns="1" topLeftCell="A4">
      <pane ySplit="2" topLeftCell="A57" activePane="bottomLeft" state="frozen"/>
      <selection pane="bottomLeft" activeCell="AC64" sqref="AC64"/>
      <pageMargins left="0.7" right="0.7" top="0.75" bottom="0.75" header="0.3" footer="0.3"/>
      <pageSetup paperSize="9" orientation="portrait" r:id="rId1"/>
      <autoFilter ref="A5:AI76"/>
    </customSheetView>
    <customSheetView guid="{28C05961-EFB7-4A2C-8106-D24CA1D51E36}" showAutoFilter="1" hiddenColumns="1" topLeftCell="A34">
      <selection activeCell="AC61" sqref="AC61"/>
      <pageMargins left="0.7" right="0.7" top="0.75" bottom="0.75" header="0.3" footer="0.3"/>
      <pageSetup paperSize="9" orientation="portrait" r:id="rId2"/>
      <autoFilter ref="A5:AG76"/>
    </customSheetView>
    <customSheetView guid="{4B6C38BF-1E99-4380-864A-B29753E724E0}" filter="1" showAutoFilter="1" hiddenColumns="1" topLeftCell="A4">
      <pane ySplit="2" topLeftCell="A6" activePane="bottomLeft" state="frozen"/>
      <selection pane="bottomLeft" activeCell="E16" sqref="E16"/>
      <pageMargins left="0.7" right="0.7" top="0.75" bottom="0.75" header="0.3" footer="0.3"/>
      <pageSetup paperSize="9" orientation="portrait" r:id="rId3"/>
      <autoFilter ref="A5:XEM77">
        <filterColumn colId="14">
          <filters>
            <filter val="Warranty"/>
          </filters>
        </filterColumn>
      </autoFilter>
    </customSheetView>
    <customSheetView guid="{A85E4FC2-8971-412B-ABD2-F8D004FF7CFC}" showAutoFilter="1" hiddenColumns="1" topLeftCell="A3">
      <selection activeCell="H4" sqref="H4"/>
      <pageMargins left="0.7" right="0.7" top="0.75" bottom="0.75" header="0.3" footer="0.3"/>
      <pageSetup paperSize="9" orientation="portrait" r:id="rId4"/>
      <autoFilter ref="A5:AG31"/>
    </customSheetView>
    <customSheetView guid="{F045A4E6-7C73-45C8-9068-DDCF71E7FCD9}" showAutoFilter="1" hiddenColumns="1" topLeftCell="J1">
      <selection activeCell="AC19" sqref="AC19"/>
      <pageMargins left="0.7" right="0.7" top="0.75" bottom="0.75" header="0.3" footer="0.3"/>
      <pageSetup paperSize="9" orientation="portrait" r:id="rId5"/>
      <autoFilter ref="A5:AG35"/>
    </customSheetView>
    <customSheetView guid="{7ADA1BB2-040D-4745-9335-707C92F7544C}" showAutoFilter="1" hiddenColumns="1" topLeftCell="A16">
      <selection activeCell="S32" sqref="S32"/>
      <pageMargins left="0.7" right="0.7" top="0.75" bottom="0.75" header="0.3" footer="0.3"/>
      <pageSetup paperSize="9" orientation="portrait" r:id="rId6"/>
      <autoFilter ref="A5:AG31"/>
    </customSheetView>
    <customSheetView guid="{B02A02F7-AC85-48BC-AB58-EF03371D0F17}" showAutoFilter="1" hiddenColumns="1" topLeftCell="Q4">
      <pane ySplit="2" topLeftCell="A17" activePane="bottomLeft" state="frozen"/>
      <selection pane="bottomLeft" activeCell="X30" sqref="X30"/>
      <pageMargins left="0.7" right="0.7" top="0.75" bottom="0.75" header="0.3" footer="0.3"/>
      <pageSetup paperSize="9" orientation="portrait" r:id="rId7"/>
      <autoFilter ref="A5:AI53"/>
    </customSheetView>
    <customSheetView guid="{A10F7569-3013-4677-B78F-5E9B5E93C7C3}" showAutoFilter="1" hiddenColumns="1">
      <pane ySplit="5" topLeftCell="A50" activePane="bottomLeft" state="frozen"/>
      <selection pane="bottomLeft" activeCell="G63" sqref="G63"/>
      <pageMargins left="0.7" right="0.7" top="0.75" bottom="0.75" header="0.3" footer="0.3"/>
      <pageSetup paperSize="9" orientation="portrait" r:id="rId8"/>
      <autoFilter ref="A5:XEM76"/>
    </customSheetView>
    <customSheetView guid="{C1E9D838-95A0-4E68-A8A5-0CE329E7C603}" showAutoFilter="1" hiddenColumns="1" topLeftCell="A4">
      <selection activeCell="J24" sqref="J24"/>
      <pageMargins left="0.7" right="0.7" top="0.75" bottom="0.75" header="0.3" footer="0.3"/>
      <pageSetup paperSize="9" orientation="portrait" r:id="rId9"/>
      <autoFilter ref="A5:AG76"/>
    </customSheetView>
    <customSheetView guid="{FBD2E013-2B59-4FD5-8650-9DEA0A9A7F92}" scale="90" showAutoFilter="1" hiddenColumns="1" topLeftCell="E1">
      <pane ySplit="5" topLeftCell="A63" activePane="bottomLeft" state="frozen"/>
      <selection pane="bottomLeft" activeCell="S78" sqref="S78"/>
      <pageMargins left="0.7" right="0.7" top="0.75" bottom="0.75" header="0.3" footer="0.3"/>
      <pageSetup paperSize="9" orientation="portrait" r:id="rId10"/>
      <autoFilter ref="A5:AI76"/>
    </customSheetView>
  </customSheetViews>
  <pageMargins left="0.7" right="0.7" top="0.75" bottom="0.75" header="0.3" footer="0.3"/>
  <pageSetup paperSize="9" orientation="portrait" r:id="rId11"/>
  <legacy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rgb="FFFF0000"/>
  </sheetPr>
  <dimension ref="A1:I38"/>
  <sheetViews>
    <sheetView tabSelected="1" zoomScale="145" zoomScaleNormal="145" workbookViewId="0">
      <pane ySplit="1" topLeftCell="A2" activePane="bottomLeft" state="frozen"/>
      <selection pane="bottomLeft" activeCell="B12" sqref="B12"/>
    </sheetView>
  </sheetViews>
  <sheetFormatPr baseColWidth="10" defaultColWidth="9.140625" defaultRowHeight="15" x14ac:dyDescent="0.25"/>
  <cols>
    <col min="2" max="2" width="21.7109375" bestFit="1" customWidth="1"/>
    <col min="6" max="6" width="10.28515625" style="1" bestFit="1" customWidth="1"/>
    <col min="7" max="7" width="33.140625" style="3" bestFit="1" customWidth="1"/>
    <col min="8" max="8" width="9.140625" style="1"/>
    <col min="13" max="13" width="34.85546875" bestFit="1" customWidth="1"/>
  </cols>
  <sheetData>
    <row r="1" spans="1:9" x14ac:dyDescent="0.25">
      <c r="A1" s="68" t="s">
        <v>13</v>
      </c>
      <c r="B1" s="68" t="s">
        <v>30</v>
      </c>
      <c r="E1" s="2"/>
      <c r="F1" s="68" t="s">
        <v>360</v>
      </c>
      <c r="G1" s="68" t="s">
        <v>301</v>
      </c>
      <c r="H1" s="68" t="s">
        <v>359</v>
      </c>
      <c r="I1" s="2"/>
    </row>
    <row r="2" spans="1:9" x14ac:dyDescent="0.25">
      <c r="A2" t="s">
        <v>20</v>
      </c>
      <c r="B2" t="s">
        <v>22</v>
      </c>
      <c r="E2" s="2"/>
      <c r="F2" s="1" t="s">
        <v>262</v>
      </c>
      <c r="G2" t="s">
        <v>263</v>
      </c>
      <c r="H2" s="1" t="s">
        <v>94</v>
      </c>
      <c r="I2" s="2"/>
    </row>
    <row r="3" spans="1:9" x14ac:dyDescent="0.25">
      <c r="A3" s="22" t="s">
        <v>21</v>
      </c>
      <c r="B3" s="22" t="s">
        <v>22</v>
      </c>
      <c r="E3" s="2"/>
      <c r="F3" s="1" t="s">
        <v>105</v>
      </c>
      <c r="G3" t="s">
        <v>106</v>
      </c>
      <c r="H3" s="1" t="s">
        <v>94</v>
      </c>
      <c r="I3" s="2"/>
    </row>
    <row r="4" spans="1:9" x14ac:dyDescent="0.25">
      <c r="A4" t="s">
        <v>23</v>
      </c>
      <c r="B4" t="s">
        <v>24</v>
      </c>
      <c r="E4" s="2"/>
      <c r="F4" s="1" t="s">
        <v>310</v>
      </c>
      <c r="G4" t="s">
        <v>311</v>
      </c>
      <c r="H4" s="1" t="s">
        <v>94</v>
      </c>
      <c r="I4" s="2"/>
    </row>
    <row r="5" spans="1:9" x14ac:dyDescent="0.25">
      <c r="A5" t="s">
        <v>1</v>
      </c>
      <c r="B5" t="s">
        <v>18</v>
      </c>
      <c r="E5" s="2"/>
      <c r="F5" s="1" t="s">
        <v>312</v>
      </c>
      <c r="G5" t="s">
        <v>313</v>
      </c>
      <c r="H5" s="1" t="s">
        <v>94</v>
      </c>
      <c r="I5" s="2"/>
    </row>
    <row r="6" spans="1:9" x14ac:dyDescent="0.25">
      <c r="A6" t="s">
        <v>2</v>
      </c>
      <c r="B6" t="s">
        <v>19</v>
      </c>
      <c r="E6" s="2"/>
      <c r="F6" s="1" t="s">
        <v>314</v>
      </c>
      <c r="G6" t="s">
        <v>302</v>
      </c>
      <c r="H6" s="1" t="s">
        <v>94</v>
      </c>
      <c r="I6" s="2"/>
    </row>
    <row r="7" spans="1:9" x14ac:dyDescent="0.25">
      <c r="A7" t="s">
        <v>25</v>
      </c>
      <c r="B7" t="s">
        <v>26</v>
      </c>
      <c r="E7" s="2"/>
      <c r="F7" s="1" t="s">
        <v>315</v>
      </c>
      <c r="G7" t="s">
        <v>316</v>
      </c>
      <c r="H7" s="1" t="s">
        <v>94</v>
      </c>
      <c r="I7" s="2"/>
    </row>
    <row r="8" spans="1:9" x14ac:dyDescent="0.25">
      <c r="A8" t="s">
        <v>0</v>
      </c>
      <c r="B8" t="s">
        <v>27</v>
      </c>
      <c r="E8" s="2"/>
      <c r="F8" s="1" t="s">
        <v>317</v>
      </c>
      <c r="G8" t="s">
        <v>318</v>
      </c>
      <c r="H8" s="1" t="s">
        <v>94</v>
      </c>
      <c r="I8" s="2"/>
    </row>
    <row r="9" spans="1:9" x14ac:dyDescent="0.25">
      <c r="A9" t="s">
        <v>28</v>
      </c>
      <c r="B9" t="s">
        <v>29</v>
      </c>
      <c r="E9" s="2"/>
      <c r="F9" s="1" t="s">
        <v>319</v>
      </c>
      <c r="G9" t="s">
        <v>320</v>
      </c>
      <c r="H9" s="1" t="s">
        <v>94</v>
      </c>
      <c r="I9" s="2"/>
    </row>
    <row r="10" spans="1:9" x14ac:dyDescent="0.25">
      <c r="A10" t="s">
        <v>432</v>
      </c>
      <c r="B10" t="s">
        <v>433</v>
      </c>
      <c r="E10" s="2"/>
      <c r="F10" s="1" t="s">
        <v>321</v>
      </c>
      <c r="G10" t="s">
        <v>322</v>
      </c>
      <c r="H10" s="1" t="s">
        <v>94</v>
      </c>
      <c r="I10" s="2"/>
    </row>
    <row r="11" spans="1:9" x14ac:dyDescent="0.25">
      <c r="A11" t="s">
        <v>563</v>
      </c>
      <c r="B11" t="s">
        <v>564</v>
      </c>
      <c r="E11" s="2"/>
      <c r="F11" s="1" t="s">
        <v>323</v>
      </c>
      <c r="G11" t="s">
        <v>37</v>
      </c>
      <c r="H11" s="1" t="s">
        <v>94</v>
      </c>
    </row>
    <row r="12" spans="1:9" x14ac:dyDescent="0.25">
      <c r="F12" s="1" t="s">
        <v>324</v>
      </c>
      <c r="G12" t="s">
        <v>325</v>
      </c>
      <c r="H12" s="1" t="s">
        <v>94</v>
      </c>
    </row>
    <row r="13" spans="1:9" x14ac:dyDescent="0.25">
      <c r="F13" s="1" t="s">
        <v>326</v>
      </c>
      <c r="G13" t="s">
        <v>327</v>
      </c>
      <c r="H13" s="1" t="s">
        <v>94</v>
      </c>
    </row>
    <row r="14" spans="1:9" x14ac:dyDescent="0.25">
      <c r="F14" s="1" t="s">
        <v>303</v>
      </c>
      <c r="G14" t="s">
        <v>304</v>
      </c>
      <c r="H14" s="1" t="s">
        <v>94</v>
      </c>
    </row>
    <row r="15" spans="1:9" x14ac:dyDescent="0.25">
      <c r="F15" s="1" t="s">
        <v>328</v>
      </c>
      <c r="G15" t="s">
        <v>257</v>
      </c>
      <c r="H15" s="1" t="s">
        <v>94</v>
      </c>
    </row>
    <row r="16" spans="1:9" x14ac:dyDescent="0.25">
      <c r="F16" s="1" t="s">
        <v>254</v>
      </c>
      <c r="G16" t="s">
        <v>329</v>
      </c>
      <c r="H16" s="1" t="s">
        <v>94</v>
      </c>
    </row>
    <row r="17" spans="6:8" x14ac:dyDescent="0.25">
      <c r="F17" s="1" t="s">
        <v>330</v>
      </c>
      <c r="G17" t="s">
        <v>331</v>
      </c>
      <c r="H17" s="1" t="s">
        <v>94</v>
      </c>
    </row>
    <row r="18" spans="6:8" x14ac:dyDescent="0.25">
      <c r="F18" s="1" t="s">
        <v>332</v>
      </c>
      <c r="G18" t="s">
        <v>305</v>
      </c>
      <c r="H18" s="1" t="s">
        <v>94</v>
      </c>
    </row>
    <row r="19" spans="6:8" x14ac:dyDescent="0.25">
      <c r="F19" s="1" t="s">
        <v>333</v>
      </c>
      <c r="G19" t="s">
        <v>334</v>
      </c>
      <c r="H19" s="1" t="s">
        <v>94</v>
      </c>
    </row>
    <row r="20" spans="6:8" x14ac:dyDescent="0.25">
      <c r="F20" s="1" t="s">
        <v>335</v>
      </c>
      <c r="G20" t="s">
        <v>336</v>
      </c>
      <c r="H20" s="1" t="s">
        <v>94</v>
      </c>
    </row>
    <row r="21" spans="6:8" x14ac:dyDescent="0.25">
      <c r="F21" s="1" t="s">
        <v>306</v>
      </c>
      <c r="G21" t="s">
        <v>307</v>
      </c>
      <c r="H21" s="1" t="s">
        <v>90</v>
      </c>
    </row>
    <row r="22" spans="6:8" x14ac:dyDescent="0.25">
      <c r="F22" s="1" t="s">
        <v>255</v>
      </c>
      <c r="G22" t="s">
        <v>256</v>
      </c>
      <c r="H22" s="1" t="s">
        <v>94</v>
      </c>
    </row>
    <row r="23" spans="6:8" x14ac:dyDescent="0.25">
      <c r="F23" s="1" t="s">
        <v>337</v>
      </c>
      <c r="G23" t="s">
        <v>338</v>
      </c>
      <c r="H23" s="1" t="s">
        <v>94</v>
      </c>
    </row>
    <row r="24" spans="6:8" x14ac:dyDescent="0.25">
      <c r="F24" s="1" t="s">
        <v>264</v>
      </c>
      <c r="G24" t="s">
        <v>265</v>
      </c>
      <c r="H24" s="1" t="s">
        <v>94</v>
      </c>
    </row>
    <row r="25" spans="6:8" x14ac:dyDescent="0.25">
      <c r="F25" s="1" t="s">
        <v>339</v>
      </c>
      <c r="G25" t="s">
        <v>340</v>
      </c>
      <c r="H25" s="1" t="s">
        <v>94</v>
      </c>
    </row>
    <row r="26" spans="6:8" x14ac:dyDescent="0.25">
      <c r="F26" s="1" t="s">
        <v>341</v>
      </c>
      <c r="G26" t="s">
        <v>342</v>
      </c>
      <c r="H26" s="1" t="s">
        <v>94</v>
      </c>
    </row>
    <row r="27" spans="6:8" x14ac:dyDescent="0.25">
      <c r="F27" s="1" t="s">
        <v>343</v>
      </c>
      <c r="G27" t="s">
        <v>344</v>
      </c>
      <c r="H27" s="1" t="s">
        <v>94</v>
      </c>
    </row>
    <row r="28" spans="6:8" x14ac:dyDescent="0.25">
      <c r="F28" s="1" t="s">
        <v>345</v>
      </c>
      <c r="G28" t="s">
        <v>346</v>
      </c>
      <c r="H28" s="1" t="s">
        <v>94</v>
      </c>
    </row>
    <row r="29" spans="6:8" x14ac:dyDescent="0.25">
      <c r="F29" s="1" t="s">
        <v>347</v>
      </c>
      <c r="G29" t="s">
        <v>348</v>
      </c>
      <c r="H29" s="1" t="s">
        <v>94</v>
      </c>
    </row>
    <row r="30" spans="6:8" x14ac:dyDescent="0.25">
      <c r="F30" s="1" t="s">
        <v>349</v>
      </c>
      <c r="G30" t="s">
        <v>350</v>
      </c>
      <c r="H30" s="1" t="s">
        <v>94</v>
      </c>
    </row>
    <row r="31" spans="6:8" x14ac:dyDescent="0.25">
      <c r="F31" s="1" t="s">
        <v>351</v>
      </c>
      <c r="G31" t="s">
        <v>352</v>
      </c>
      <c r="H31" s="1" t="s">
        <v>94</v>
      </c>
    </row>
    <row r="32" spans="6:8" x14ac:dyDescent="0.25">
      <c r="F32" s="1" t="s">
        <v>353</v>
      </c>
      <c r="G32" t="s">
        <v>354</v>
      </c>
      <c r="H32" s="1" t="s">
        <v>94</v>
      </c>
    </row>
    <row r="33" spans="6:8" x14ac:dyDescent="0.25">
      <c r="F33" s="1" t="s">
        <v>355</v>
      </c>
      <c r="G33" t="s">
        <v>356</v>
      </c>
      <c r="H33" s="1" t="s">
        <v>94</v>
      </c>
    </row>
    <row r="34" spans="6:8" x14ac:dyDescent="0.25">
      <c r="F34" s="1" t="s">
        <v>308</v>
      </c>
      <c r="G34" t="s">
        <v>309</v>
      </c>
      <c r="H34" s="1" t="s">
        <v>94</v>
      </c>
    </row>
    <row r="35" spans="6:8" x14ac:dyDescent="0.25">
      <c r="F35" s="1" t="s">
        <v>357</v>
      </c>
      <c r="G35" t="s">
        <v>358</v>
      </c>
      <c r="H35" s="1" t="s">
        <v>94</v>
      </c>
    </row>
    <row r="36" spans="6:8" x14ac:dyDescent="0.25">
      <c r="F36" t="s">
        <v>448</v>
      </c>
      <c r="G36" s="3" t="s">
        <v>350</v>
      </c>
      <c r="H36" s="1" t="s">
        <v>94</v>
      </c>
    </row>
    <row r="37" spans="6:8" x14ac:dyDescent="0.25">
      <c r="F37" t="s">
        <v>458</v>
      </c>
      <c r="G37" t="s">
        <v>256</v>
      </c>
      <c r="H37" s="1" t="s">
        <v>94</v>
      </c>
    </row>
    <row r="38" spans="6:8" x14ac:dyDescent="0.25">
      <c r="F38" s="1" t="s">
        <v>463</v>
      </c>
      <c r="G38" t="s">
        <v>462</v>
      </c>
      <c r="H38" s="1" t="s">
        <v>94</v>
      </c>
    </row>
  </sheetData>
  <sortState ref="L2:M56">
    <sortCondition ref="M2:M56"/>
  </sortState>
  <customSheetViews>
    <customSheetView guid="{DA81C68A-DF40-40B4-8A08-D07759680A5E}" scale="145">
      <pane ySplit="1" topLeftCell="A2" activePane="bottomLeft" state="frozen"/>
      <selection pane="bottomLeft" activeCell="A11" sqref="A11"/>
      <pageMargins left="0.7" right="0.7" top="0.75" bottom="0.75" header="0.3" footer="0.3"/>
      <pageSetup orientation="portrait" r:id="rId1"/>
    </customSheetView>
    <customSheetView guid="{28C05961-EFB7-4A2C-8106-D24CA1D51E36}" scale="145">
      <pane ySplit="1" topLeftCell="A2" activePane="bottomLeft" state="frozen"/>
      <selection pane="bottomLeft" activeCell="F15" sqref="F15"/>
      <pageMargins left="0.7" right="0.7" top="0.75" bottom="0.75" header="0.3" footer="0.3"/>
      <pageSetup orientation="portrait" r:id="rId2"/>
    </customSheetView>
    <customSheetView guid="{4B6C38BF-1E99-4380-864A-B29753E724E0}" scale="145">
      <pane ySplit="1" topLeftCell="A2" activePane="bottomLeft" state="frozen"/>
      <selection pane="bottomLeft" activeCell="F3" sqref="F3"/>
      <pageMargins left="0.7" right="0.7" top="0.75" bottom="0.75" header="0.3" footer="0.3"/>
      <pageSetup orientation="portrait" r:id="rId3"/>
    </customSheetView>
    <customSheetView guid="{A85E4FC2-8971-412B-ABD2-F8D004FF7CFC}" scale="145">
      <pane ySplit="1" topLeftCell="A5" activePane="bottomLeft" state="frozen"/>
      <selection pane="bottomLeft" activeCell="F15" sqref="F15"/>
      <pageMargins left="0.7" right="0.7" top="0.75" bottom="0.75" header="0.3" footer="0.3"/>
      <pageSetup orientation="portrait" r:id="rId4"/>
    </customSheetView>
    <customSheetView guid="{F045A4E6-7C73-45C8-9068-DDCF71E7FCD9}" scale="145">
      <pane ySplit="1" topLeftCell="A2" activePane="bottomLeft" state="frozen"/>
      <selection pane="bottomLeft" activeCell="F15" sqref="F15"/>
      <pageMargins left="0.7" right="0.7" top="0.75" bottom="0.75" header="0.3" footer="0.3"/>
      <pageSetup orientation="portrait" r:id="rId5"/>
    </customSheetView>
    <customSheetView guid="{7ADA1BB2-040D-4745-9335-707C92F7544C}" scale="145">
      <pane ySplit="1" topLeftCell="A2" activePane="bottomLeft" state="frozen"/>
      <selection pane="bottomLeft" activeCell="F15" sqref="F15"/>
      <pageMargins left="0.7" right="0.7" top="0.75" bottom="0.75" header="0.3" footer="0.3"/>
      <pageSetup orientation="portrait" r:id="rId6"/>
    </customSheetView>
    <customSheetView guid="{B02A02F7-AC85-48BC-AB58-EF03371D0F17}" scale="145">
      <pane ySplit="1" topLeftCell="A2" activePane="bottomLeft" state="frozen"/>
      <selection pane="bottomLeft" activeCell="A11" sqref="A11"/>
      <pageMargins left="0.7" right="0.7" top="0.75" bottom="0.75" header="0.3" footer="0.3"/>
      <pageSetup orientation="portrait" r:id="rId7"/>
    </customSheetView>
    <customSheetView guid="{A10F7569-3013-4677-B78F-5E9B5E93C7C3}" scale="145">
      <pane ySplit="1" topLeftCell="A2" activePane="bottomLeft" state="frozen"/>
      <selection pane="bottomLeft" activeCell="F2" sqref="F2"/>
      <pageMargins left="0.7" right="0.7" top="0.75" bottom="0.75" header="0.3" footer="0.3"/>
      <pageSetup orientation="portrait" r:id="rId8"/>
    </customSheetView>
    <customSheetView guid="{C1E9D838-95A0-4E68-A8A5-0CE329E7C603}" scale="145">
      <pane ySplit="1" topLeftCell="A2" activePane="bottomLeft" state="frozen"/>
      <selection pane="bottomLeft" activeCell="B8" sqref="B8"/>
      <pageMargins left="0.7" right="0.7" top="0.75" bottom="0.75" header="0.3" footer="0.3"/>
      <pageSetup orientation="portrait" r:id="rId9"/>
    </customSheetView>
    <customSheetView guid="{FBD2E013-2B59-4FD5-8650-9DEA0A9A7F92}" scale="145">
      <pane ySplit="1" topLeftCell="A2" activePane="bottomLeft" state="frozen"/>
      <selection pane="bottomLeft" activeCell="A5" sqref="A5"/>
      <pageMargins left="0.7" right="0.7" top="0.75" bottom="0.75" header="0.3" footer="0.3"/>
      <pageSetup orientation="portrait" r:id="rId10"/>
    </customSheetView>
  </customSheetView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WWN48"/>
  <sheetViews>
    <sheetView topLeftCell="E4" zoomScaleNormal="100" workbookViewId="0">
      <selection activeCell="V32" sqref="V32"/>
    </sheetView>
  </sheetViews>
  <sheetFormatPr baseColWidth="10" defaultColWidth="11.42578125" defaultRowHeight="12.75" outlineLevelCol="1" x14ac:dyDescent="0.2"/>
  <cols>
    <col min="1" max="1" width="43.5703125" style="17" customWidth="1"/>
    <col min="2" max="21" width="11.28515625" style="17" customWidth="1"/>
    <col min="22" max="22" width="12.5703125" style="17" customWidth="1"/>
    <col min="23" max="32" width="7.5703125" style="17" customWidth="1"/>
    <col min="33" max="52" width="8.28515625" style="17" customWidth="1" outlineLevel="1"/>
    <col min="53" max="64" width="11.85546875" style="17" customWidth="1" outlineLevel="1"/>
    <col min="65" max="74" width="13.85546875" style="17" customWidth="1" outlineLevel="1"/>
    <col min="75" max="76" width="13.85546875" style="17" customWidth="1"/>
    <col min="77" max="81" width="10.7109375" style="17" customWidth="1"/>
    <col min="82" max="82" width="12.28515625" style="17" customWidth="1"/>
    <col min="83" max="83" width="12.28515625" style="17" bestFit="1" customWidth="1"/>
    <col min="84" max="256" width="11.42578125" style="17"/>
    <col min="257" max="257" width="59.140625" style="17" customWidth="1"/>
    <col min="258" max="288" width="11.42578125" style="17" hidden="1" customWidth="1"/>
    <col min="289" max="307" width="7.5703125" style="17" customWidth="1"/>
    <col min="308" max="308" width="11.42578125" style="17" bestFit="1" customWidth="1"/>
    <col min="309" max="512" width="11.42578125" style="17"/>
    <col min="513" max="513" width="59.140625" style="17" customWidth="1"/>
    <col min="514" max="544" width="11.42578125" style="17" hidden="1" customWidth="1"/>
    <col min="545" max="563" width="7.5703125" style="17" customWidth="1"/>
    <col min="564" max="564" width="11.42578125" style="17" bestFit="1" customWidth="1"/>
    <col min="565" max="768" width="11.42578125" style="17"/>
    <col min="769" max="769" width="59.140625" style="17" customWidth="1"/>
    <col min="770" max="800" width="11.42578125" style="17" hidden="1" customWidth="1"/>
    <col min="801" max="819" width="7.5703125" style="17" customWidth="1"/>
    <col min="820" max="820" width="11.42578125" style="17" bestFit="1" customWidth="1"/>
    <col min="821" max="1024" width="11.42578125" style="17"/>
    <col min="1025" max="1025" width="59.140625" style="17" customWidth="1"/>
    <col min="1026" max="1056" width="11.42578125" style="17" hidden="1" customWidth="1"/>
    <col min="1057" max="1075" width="7.5703125" style="17" customWidth="1"/>
    <col min="1076" max="1076" width="11.42578125" style="17" bestFit="1" customWidth="1"/>
    <col min="1077" max="1280" width="11.42578125" style="17"/>
    <col min="1281" max="1281" width="59.140625" style="17" customWidth="1"/>
    <col min="1282" max="1312" width="11.42578125" style="17" hidden="1" customWidth="1"/>
    <col min="1313" max="1331" width="7.5703125" style="17" customWidth="1"/>
    <col min="1332" max="1332" width="11.42578125" style="17" bestFit="1" customWidth="1"/>
    <col min="1333" max="1536" width="11.42578125" style="17"/>
    <col min="1537" max="1537" width="59.140625" style="17" customWidth="1"/>
    <col min="1538" max="1568" width="11.42578125" style="17" hidden="1" customWidth="1"/>
    <col min="1569" max="1587" width="7.5703125" style="17" customWidth="1"/>
    <col min="1588" max="1588" width="11.42578125" style="17" bestFit="1" customWidth="1"/>
    <col min="1589" max="1792" width="11.42578125" style="17"/>
    <col min="1793" max="1793" width="59.140625" style="17" customWidth="1"/>
    <col min="1794" max="1824" width="11.42578125" style="17" hidden="1" customWidth="1"/>
    <col min="1825" max="1843" width="7.5703125" style="17" customWidth="1"/>
    <col min="1844" max="1844" width="11.42578125" style="17" bestFit="1" customWidth="1"/>
    <col min="1845" max="2048" width="11.42578125" style="17"/>
    <col min="2049" max="2049" width="59.140625" style="17" customWidth="1"/>
    <col min="2050" max="2080" width="11.42578125" style="17" hidden="1" customWidth="1"/>
    <col min="2081" max="2099" width="7.5703125" style="17" customWidth="1"/>
    <col min="2100" max="2100" width="11.42578125" style="17" bestFit="1" customWidth="1"/>
    <col min="2101" max="2304" width="11.42578125" style="17"/>
    <col min="2305" max="2305" width="59.140625" style="17" customWidth="1"/>
    <col min="2306" max="2336" width="11.42578125" style="17" hidden="1" customWidth="1"/>
    <col min="2337" max="2355" width="7.5703125" style="17" customWidth="1"/>
    <col min="2356" max="2356" width="11.42578125" style="17" bestFit="1" customWidth="1"/>
    <col min="2357" max="2560" width="11.42578125" style="17"/>
    <col min="2561" max="2561" width="59.140625" style="17" customWidth="1"/>
    <col min="2562" max="2592" width="11.42578125" style="17" hidden="1" customWidth="1"/>
    <col min="2593" max="2611" width="7.5703125" style="17" customWidth="1"/>
    <col min="2612" max="2612" width="11.42578125" style="17" bestFit="1" customWidth="1"/>
    <col min="2613" max="2816" width="11.42578125" style="17"/>
    <col min="2817" max="2817" width="59.140625" style="17" customWidth="1"/>
    <col min="2818" max="2848" width="11.42578125" style="17" hidden="1" customWidth="1"/>
    <col min="2849" max="2867" width="7.5703125" style="17" customWidth="1"/>
    <col min="2868" max="2868" width="11.42578125" style="17" bestFit="1" customWidth="1"/>
    <col min="2869" max="3072" width="11.42578125" style="17"/>
    <col min="3073" max="3073" width="59.140625" style="17" customWidth="1"/>
    <col min="3074" max="3104" width="11.42578125" style="17" hidden="1" customWidth="1"/>
    <col min="3105" max="3123" width="7.5703125" style="17" customWidth="1"/>
    <col min="3124" max="3124" width="11.42578125" style="17" bestFit="1" customWidth="1"/>
    <col min="3125" max="3328" width="11.42578125" style="17"/>
    <col min="3329" max="3329" width="59.140625" style="17" customWidth="1"/>
    <col min="3330" max="3360" width="11.42578125" style="17" hidden="1" customWidth="1"/>
    <col min="3361" max="3379" width="7.5703125" style="17" customWidth="1"/>
    <col min="3380" max="3380" width="11.42578125" style="17" bestFit="1" customWidth="1"/>
    <col min="3381" max="3584" width="11.42578125" style="17"/>
    <col min="3585" max="3585" width="59.140625" style="17" customWidth="1"/>
    <col min="3586" max="3616" width="11.42578125" style="17" hidden="1" customWidth="1"/>
    <col min="3617" max="3635" width="7.5703125" style="17" customWidth="1"/>
    <col min="3636" max="3636" width="11.42578125" style="17" bestFit="1" customWidth="1"/>
    <col min="3637" max="3840" width="11.42578125" style="17"/>
    <col min="3841" max="3841" width="59.140625" style="17" customWidth="1"/>
    <col min="3842" max="3872" width="11.42578125" style="17" hidden="1" customWidth="1"/>
    <col min="3873" max="3891" width="7.5703125" style="17" customWidth="1"/>
    <col min="3892" max="3892" width="11.42578125" style="17" bestFit="1" customWidth="1"/>
    <col min="3893" max="4096" width="11.42578125" style="17"/>
    <col min="4097" max="4097" width="59.140625" style="17" customWidth="1"/>
    <col min="4098" max="4128" width="11.42578125" style="17" hidden="1" customWidth="1"/>
    <col min="4129" max="4147" width="7.5703125" style="17" customWidth="1"/>
    <col min="4148" max="4148" width="11.42578125" style="17" bestFit="1" customWidth="1"/>
    <col min="4149" max="4352" width="11.42578125" style="17"/>
    <col min="4353" max="4353" width="59.140625" style="17" customWidth="1"/>
    <col min="4354" max="4384" width="11.42578125" style="17" hidden="1" customWidth="1"/>
    <col min="4385" max="4403" width="7.5703125" style="17" customWidth="1"/>
    <col min="4404" max="4404" width="11.42578125" style="17" bestFit="1" customWidth="1"/>
    <col min="4405" max="4608" width="11.42578125" style="17"/>
    <col min="4609" max="4609" width="59.140625" style="17" customWidth="1"/>
    <col min="4610" max="4640" width="11.42578125" style="17" hidden="1" customWidth="1"/>
    <col min="4641" max="4659" width="7.5703125" style="17" customWidth="1"/>
    <col min="4660" max="4660" width="11.42578125" style="17" bestFit="1" customWidth="1"/>
    <col min="4661" max="4864" width="11.42578125" style="17"/>
    <col min="4865" max="4865" width="59.140625" style="17" customWidth="1"/>
    <col min="4866" max="4896" width="11.42578125" style="17" hidden="1" customWidth="1"/>
    <col min="4897" max="4915" width="7.5703125" style="17" customWidth="1"/>
    <col min="4916" max="4916" width="11.42578125" style="17" bestFit="1" customWidth="1"/>
    <col min="4917" max="5120" width="11.42578125" style="17"/>
    <col min="5121" max="5121" width="59.140625" style="17" customWidth="1"/>
    <col min="5122" max="5152" width="11.42578125" style="17" hidden="1" customWidth="1"/>
    <col min="5153" max="5171" width="7.5703125" style="17" customWidth="1"/>
    <col min="5172" max="5172" width="11.42578125" style="17" bestFit="1" customWidth="1"/>
    <col min="5173" max="5376" width="11.42578125" style="17"/>
    <col min="5377" max="5377" width="59.140625" style="17" customWidth="1"/>
    <col min="5378" max="5408" width="11.42578125" style="17" hidden="1" customWidth="1"/>
    <col min="5409" max="5427" width="7.5703125" style="17" customWidth="1"/>
    <col min="5428" max="5428" width="11.42578125" style="17" bestFit="1" customWidth="1"/>
    <col min="5429" max="5632" width="11.42578125" style="17"/>
    <col min="5633" max="5633" width="59.140625" style="17" customWidth="1"/>
    <col min="5634" max="5664" width="11.42578125" style="17" hidden="1" customWidth="1"/>
    <col min="5665" max="5683" width="7.5703125" style="17" customWidth="1"/>
    <col min="5684" max="5684" width="11.42578125" style="17" bestFit="1" customWidth="1"/>
    <col min="5685" max="5888" width="11.42578125" style="17"/>
    <col min="5889" max="5889" width="59.140625" style="17" customWidth="1"/>
    <col min="5890" max="5920" width="11.42578125" style="17" hidden="1" customWidth="1"/>
    <col min="5921" max="5939" width="7.5703125" style="17" customWidth="1"/>
    <col min="5940" max="5940" width="11.42578125" style="17" bestFit="1" customWidth="1"/>
    <col min="5941" max="6144" width="11.42578125" style="17"/>
    <col min="6145" max="6145" width="59.140625" style="17" customWidth="1"/>
    <col min="6146" max="6176" width="11.42578125" style="17" hidden="1" customWidth="1"/>
    <col min="6177" max="6195" width="7.5703125" style="17" customWidth="1"/>
    <col min="6196" max="6196" width="11.42578125" style="17" bestFit="1" customWidth="1"/>
    <col min="6197" max="6400" width="11.42578125" style="17"/>
    <col min="6401" max="6401" width="59.140625" style="17" customWidth="1"/>
    <col min="6402" max="6432" width="11.42578125" style="17" hidden="1" customWidth="1"/>
    <col min="6433" max="6451" width="7.5703125" style="17" customWidth="1"/>
    <col min="6452" max="6452" width="11.42578125" style="17" bestFit="1" customWidth="1"/>
    <col min="6453" max="6656" width="11.42578125" style="17"/>
    <col min="6657" max="6657" width="59.140625" style="17" customWidth="1"/>
    <col min="6658" max="6688" width="11.42578125" style="17" hidden="1" customWidth="1"/>
    <col min="6689" max="6707" width="7.5703125" style="17" customWidth="1"/>
    <col min="6708" max="6708" width="11.42578125" style="17" bestFit="1" customWidth="1"/>
    <col min="6709" max="6912" width="11.42578125" style="17"/>
    <col min="6913" max="6913" width="59.140625" style="17" customWidth="1"/>
    <col min="6914" max="6944" width="11.42578125" style="17" hidden="1" customWidth="1"/>
    <col min="6945" max="6963" width="7.5703125" style="17" customWidth="1"/>
    <col min="6964" max="6964" width="11.42578125" style="17" bestFit="1" customWidth="1"/>
    <col min="6965" max="7168" width="11.42578125" style="17"/>
    <col min="7169" max="7169" width="59.140625" style="17" customWidth="1"/>
    <col min="7170" max="7200" width="11.42578125" style="17" hidden="1" customWidth="1"/>
    <col min="7201" max="7219" width="7.5703125" style="17" customWidth="1"/>
    <col min="7220" max="7220" width="11.42578125" style="17" bestFit="1" customWidth="1"/>
    <col min="7221" max="7424" width="11.42578125" style="17"/>
    <col min="7425" max="7425" width="59.140625" style="17" customWidth="1"/>
    <col min="7426" max="7456" width="11.42578125" style="17" hidden="1" customWidth="1"/>
    <col min="7457" max="7475" width="7.5703125" style="17" customWidth="1"/>
    <col min="7476" max="7476" width="11.42578125" style="17" bestFit="1" customWidth="1"/>
    <col min="7477" max="7680" width="11.42578125" style="17"/>
    <col min="7681" max="7681" width="59.140625" style="17" customWidth="1"/>
    <col min="7682" max="7712" width="11.42578125" style="17" hidden="1" customWidth="1"/>
    <col min="7713" max="7731" width="7.5703125" style="17" customWidth="1"/>
    <col min="7732" max="7732" width="11.42578125" style="17" bestFit="1" customWidth="1"/>
    <col min="7733" max="7936" width="11.42578125" style="17"/>
    <col min="7937" max="7937" width="59.140625" style="17" customWidth="1"/>
    <col min="7938" max="7968" width="11.42578125" style="17" hidden="1" customWidth="1"/>
    <col min="7969" max="7987" width="7.5703125" style="17" customWidth="1"/>
    <col min="7988" max="7988" width="11.42578125" style="17" bestFit="1" customWidth="1"/>
    <col min="7989" max="8192" width="11.42578125" style="17"/>
    <col min="8193" max="8193" width="59.140625" style="17" customWidth="1"/>
    <col min="8194" max="8224" width="11.42578125" style="17" hidden="1" customWidth="1"/>
    <col min="8225" max="8243" width="7.5703125" style="17" customWidth="1"/>
    <col min="8244" max="8244" width="11.42578125" style="17" bestFit="1" customWidth="1"/>
    <col min="8245" max="8448" width="11.42578125" style="17"/>
    <col min="8449" max="8449" width="59.140625" style="17" customWidth="1"/>
    <col min="8450" max="8480" width="11.42578125" style="17" hidden="1" customWidth="1"/>
    <col min="8481" max="8499" width="7.5703125" style="17" customWidth="1"/>
    <col min="8500" max="8500" width="11.42578125" style="17" bestFit="1" customWidth="1"/>
    <col min="8501" max="8704" width="11.42578125" style="17"/>
    <col min="8705" max="8705" width="59.140625" style="17" customWidth="1"/>
    <col min="8706" max="8736" width="11.42578125" style="17" hidden="1" customWidth="1"/>
    <col min="8737" max="8755" width="7.5703125" style="17" customWidth="1"/>
    <col min="8756" max="8756" width="11.42578125" style="17" bestFit="1" customWidth="1"/>
    <col min="8757" max="8960" width="11.42578125" style="17"/>
    <col min="8961" max="8961" width="59.140625" style="17" customWidth="1"/>
    <col min="8962" max="8992" width="11.42578125" style="17" hidden="1" customWidth="1"/>
    <col min="8993" max="9011" width="7.5703125" style="17" customWidth="1"/>
    <col min="9012" max="9012" width="11.42578125" style="17" bestFit="1" customWidth="1"/>
    <col min="9013" max="9216" width="11.42578125" style="17"/>
    <col min="9217" max="9217" width="59.140625" style="17" customWidth="1"/>
    <col min="9218" max="9248" width="11.42578125" style="17" hidden="1" customWidth="1"/>
    <col min="9249" max="9267" width="7.5703125" style="17" customWidth="1"/>
    <col min="9268" max="9268" width="11.42578125" style="17" bestFit="1" customWidth="1"/>
    <col min="9269" max="9472" width="11.42578125" style="17"/>
    <col min="9473" max="9473" width="59.140625" style="17" customWidth="1"/>
    <col min="9474" max="9504" width="11.42578125" style="17" hidden="1" customWidth="1"/>
    <col min="9505" max="9523" width="7.5703125" style="17" customWidth="1"/>
    <col min="9524" max="9524" width="11.42578125" style="17" bestFit="1" customWidth="1"/>
    <col min="9525" max="9728" width="11.42578125" style="17"/>
    <col min="9729" max="9729" width="59.140625" style="17" customWidth="1"/>
    <col min="9730" max="9760" width="11.42578125" style="17" hidden="1" customWidth="1"/>
    <col min="9761" max="9779" width="7.5703125" style="17" customWidth="1"/>
    <col min="9780" max="9780" width="11.42578125" style="17" bestFit="1" customWidth="1"/>
    <col min="9781" max="9984" width="11.42578125" style="17"/>
    <col min="9985" max="9985" width="59.140625" style="17" customWidth="1"/>
    <col min="9986" max="10016" width="11.42578125" style="17" hidden="1" customWidth="1"/>
    <col min="10017" max="10035" width="7.5703125" style="17" customWidth="1"/>
    <col min="10036" max="10036" width="11.42578125" style="17" bestFit="1" customWidth="1"/>
    <col min="10037" max="10240" width="11.42578125" style="17"/>
    <col min="10241" max="10241" width="59.140625" style="17" customWidth="1"/>
    <col min="10242" max="10272" width="11.42578125" style="17" hidden="1" customWidth="1"/>
    <col min="10273" max="10291" width="7.5703125" style="17" customWidth="1"/>
    <col min="10292" max="10292" width="11.42578125" style="17" bestFit="1" customWidth="1"/>
    <col min="10293" max="10496" width="11.42578125" style="17"/>
    <col min="10497" max="10497" width="59.140625" style="17" customWidth="1"/>
    <col min="10498" max="10528" width="11.42578125" style="17" hidden="1" customWidth="1"/>
    <col min="10529" max="10547" width="7.5703125" style="17" customWidth="1"/>
    <col min="10548" max="10548" width="11.42578125" style="17" bestFit="1" customWidth="1"/>
    <col min="10549" max="10752" width="11.42578125" style="17"/>
    <col min="10753" max="10753" width="59.140625" style="17" customWidth="1"/>
    <col min="10754" max="10784" width="11.42578125" style="17" hidden="1" customWidth="1"/>
    <col min="10785" max="10803" width="7.5703125" style="17" customWidth="1"/>
    <col min="10804" max="10804" width="11.42578125" style="17" bestFit="1" customWidth="1"/>
    <col min="10805" max="11008" width="11.42578125" style="17"/>
    <col min="11009" max="11009" width="59.140625" style="17" customWidth="1"/>
    <col min="11010" max="11040" width="11.42578125" style="17" hidden="1" customWidth="1"/>
    <col min="11041" max="11059" width="7.5703125" style="17" customWidth="1"/>
    <col min="11060" max="11060" width="11.42578125" style="17" bestFit="1" customWidth="1"/>
    <col min="11061" max="11264" width="11.42578125" style="17"/>
    <col min="11265" max="11265" width="59.140625" style="17" customWidth="1"/>
    <col min="11266" max="11296" width="11.42578125" style="17" hidden="1" customWidth="1"/>
    <col min="11297" max="11315" width="7.5703125" style="17" customWidth="1"/>
    <col min="11316" max="11316" width="11.42578125" style="17" bestFit="1" customWidth="1"/>
    <col min="11317" max="11520" width="11.42578125" style="17"/>
    <col min="11521" max="11521" width="59.140625" style="17" customWidth="1"/>
    <col min="11522" max="11552" width="11.42578125" style="17" hidden="1" customWidth="1"/>
    <col min="11553" max="11571" width="7.5703125" style="17" customWidth="1"/>
    <col min="11572" max="11572" width="11.42578125" style="17" bestFit="1" customWidth="1"/>
    <col min="11573" max="11776" width="11.42578125" style="17"/>
    <col min="11777" max="11777" width="59.140625" style="17" customWidth="1"/>
    <col min="11778" max="11808" width="11.42578125" style="17" hidden="1" customWidth="1"/>
    <col min="11809" max="11827" width="7.5703125" style="17" customWidth="1"/>
    <col min="11828" max="11828" width="11.42578125" style="17" bestFit="1" customWidth="1"/>
    <col min="11829" max="12032" width="11.42578125" style="17"/>
    <col min="12033" max="12033" width="59.140625" style="17" customWidth="1"/>
    <col min="12034" max="12064" width="11.42578125" style="17" hidden="1" customWidth="1"/>
    <col min="12065" max="12083" width="7.5703125" style="17" customWidth="1"/>
    <col min="12084" max="12084" width="11.42578125" style="17" bestFit="1" customWidth="1"/>
    <col min="12085" max="12288" width="11.42578125" style="17"/>
    <col min="12289" max="12289" width="59.140625" style="17" customWidth="1"/>
    <col min="12290" max="12320" width="11.42578125" style="17" hidden="1" customWidth="1"/>
    <col min="12321" max="12339" width="7.5703125" style="17" customWidth="1"/>
    <col min="12340" max="12340" width="11.42578125" style="17" bestFit="1" customWidth="1"/>
    <col min="12341" max="12544" width="11.42578125" style="17"/>
    <col min="12545" max="12545" width="59.140625" style="17" customWidth="1"/>
    <col min="12546" max="12576" width="11.42578125" style="17" hidden="1" customWidth="1"/>
    <col min="12577" max="12595" width="7.5703125" style="17" customWidth="1"/>
    <col min="12596" max="12596" width="11.42578125" style="17" bestFit="1" customWidth="1"/>
    <col min="12597" max="12800" width="11.42578125" style="17"/>
    <col min="12801" max="12801" width="59.140625" style="17" customWidth="1"/>
    <col min="12802" max="12832" width="11.42578125" style="17" hidden="1" customWidth="1"/>
    <col min="12833" max="12851" width="7.5703125" style="17" customWidth="1"/>
    <col min="12852" max="12852" width="11.42578125" style="17" bestFit="1" customWidth="1"/>
    <col min="12853" max="13056" width="11.42578125" style="17"/>
    <col min="13057" max="13057" width="59.140625" style="17" customWidth="1"/>
    <col min="13058" max="13088" width="11.42578125" style="17" hidden="1" customWidth="1"/>
    <col min="13089" max="13107" width="7.5703125" style="17" customWidth="1"/>
    <col min="13108" max="13108" width="11.42578125" style="17" bestFit="1" customWidth="1"/>
    <col min="13109" max="13312" width="11.42578125" style="17"/>
    <col min="13313" max="13313" width="59.140625" style="17" customWidth="1"/>
    <col min="13314" max="13344" width="11.42578125" style="17" hidden="1" customWidth="1"/>
    <col min="13345" max="13363" width="7.5703125" style="17" customWidth="1"/>
    <col min="13364" max="13364" width="11.42578125" style="17" bestFit="1" customWidth="1"/>
    <col min="13365" max="13568" width="11.42578125" style="17"/>
    <col min="13569" max="13569" width="59.140625" style="17" customWidth="1"/>
    <col min="13570" max="13600" width="11.42578125" style="17" hidden="1" customWidth="1"/>
    <col min="13601" max="13619" width="7.5703125" style="17" customWidth="1"/>
    <col min="13620" max="13620" width="11.42578125" style="17" bestFit="1" customWidth="1"/>
    <col min="13621" max="13824" width="11.42578125" style="17"/>
    <col min="13825" max="13825" width="59.140625" style="17" customWidth="1"/>
    <col min="13826" max="13856" width="11.42578125" style="17" hidden="1" customWidth="1"/>
    <col min="13857" max="13875" width="7.5703125" style="17" customWidth="1"/>
    <col min="13876" max="13876" width="11.42578125" style="17" bestFit="1" customWidth="1"/>
    <col min="13877" max="14080" width="11.42578125" style="17"/>
    <col min="14081" max="14081" width="59.140625" style="17" customWidth="1"/>
    <col min="14082" max="14112" width="11.42578125" style="17" hidden="1" customWidth="1"/>
    <col min="14113" max="14131" width="7.5703125" style="17" customWidth="1"/>
    <col min="14132" max="14132" width="11.42578125" style="17" bestFit="1" customWidth="1"/>
    <col min="14133" max="14336" width="11.42578125" style="17"/>
    <col min="14337" max="14337" width="59.140625" style="17" customWidth="1"/>
    <col min="14338" max="14368" width="11.42578125" style="17" hidden="1" customWidth="1"/>
    <col min="14369" max="14387" width="7.5703125" style="17" customWidth="1"/>
    <col min="14388" max="14388" width="11.42578125" style="17" bestFit="1" customWidth="1"/>
    <col min="14389" max="14592" width="11.42578125" style="17"/>
    <col min="14593" max="14593" width="59.140625" style="17" customWidth="1"/>
    <col min="14594" max="14624" width="11.42578125" style="17" hidden="1" customWidth="1"/>
    <col min="14625" max="14643" width="7.5703125" style="17" customWidth="1"/>
    <col min="14644" max="14644" width="11.42578125" style="17" bestFit="1" customWidth="1"/>
    <col min="14645" max="14848" width="11.42578125" style="17"/>
    <col min="14849" max="14849" width="59.140625" style="17" customWidth="1"/>
    <col min="14850" max="14880" width="11.42578125" style="17" hidden="1" customWidth="1"/>
    <col min="14881" max="14899" width="7.5703125" style="17" customWidth="1"/>
    <col min="14900" max="14900" width="11.42578125" style="17" bestFit="1" customWidth="1"/>
    <col min="14901" max="15104" width="11.42578125" style="17"/>
    <col min="15105" max="15105" width="59.140625" style="17" customWidth="1"/>
    <col min="15106" max="15136" width="11.42578125" style="17" hidden="1" customWidth="1"/>
    <col min="15137" max="15155" width="7.5703125" style="17" customWidth="1"/>
    <col min="15156" max="15156" width="11.42578125" style="17" bestFit="1" customWidth="1"/>
    <col min="15157" max="15360" width="11.42578125" style="17"/>
    <col min="15361" max="15361" width="59.140625" style="17" customWidth="1"/>
    <col min="15362" max="15392" width="11.42578125" style="17" hidden="1" customWidth="1"/>
    <col min="15393" max="15411" width="7.5703125" style="17" customWidth="1"/>
    <col min="15412" max="15412" width="11.42578125" style="17" bestFit="1" customWidth="1"/>
    <col min="15413" max="15616" width="11.42578125" style="17"/>
    <col min="15617" max="15617" width="59.140625" style="17" customWidth="1"/>
    <col min="15618" max="15648" width="11.42578125" style="17" hidden="1" customWidth="1"/>
    <col min="15649" max="15667" width="7.5703125" style="17" customWidth="1"/>
    <col min="15668" max="15668" width="11.42578125" style="17" bestFit="1" customWidth="1"/>
    <col min="15669" max="15872" width="11.42578125" style="17"/>
    <col min="15873" max="15873" width="59.140625" style="17" customWidth="1"/>
    <col min="15874" max="15904" width="11.42578125" style="17" hidden="1" customWidth="1"/>
    <col min="15905" max="15923" width="7.5703125" style="17" customWidth="1"/>
    <col min="15924" max="15924" width="11.42578125" style="17" bestFit="1" customWidth="1"/>
    <col min="15925" max="16128" width="11.42578125" style="17"/>
    <col min="16129" max="16129" width="59.140625" style="17" customWidth="1"/>
    <col min="16130" max="16160" width="11.42578125" style="17" hidden="1" customWidth="1"/>
    <col min="16161" max="16179" width="7.5703125" style="17" customWidth="1"/>
    <col min="16180" max="16180" width="11.42578125" style="17" bestFit="1" customWidth="1"/>
    <col min="16181" max="16384" width="11.42578125" style="17"/>
  </cols>
  <sheetData>
    <row r="1" spans="1:83" x14ac:dyDescent="0.2">
      <c r="N1" s="18"/>
    </row>
    <row r="2" spans="1:83" x14ac:dyDescent="0.2">
      <c r="A2" s="19"/>
      <c r="B2" s="19"/>
      <c r="C2" s="19"/>
      <c r="D2" s="19"/>
      <c r="E2" s="19"/>
      <c r="F2" s="19"/>
      <c r="G2" s="19"/>
      <c r="H2" s="19"/>
      <c r="I2" s="19"/>
      <c r="J2" s="19"/>
      <c r="K2" s="19"/>
      <c r="L2" s="19"/>
    </row>
    <row r="3" spans="1:83" ht="15" x14ac:dyDescent="0.25">
      <c r="A3" s="126" t="s">
        <v>52</v>
      </c>
      <c r="B3" s="127" t="s">
        <v>53</v>
      </c>
      <c r="C3" s="130"/>
      <c r="D3" s="130"/>
      <c r="E3" s="130"/>
      <c r="F3" s="130"/>
      <c r="G3" s="130"/>
      <c r="H3" s="130"/>
      <c r="I3" s="130"/>
      <c r="J3" s="130"/>
      <c r="K3" s="130"/>
      <c r="L3" s="130"/>
      <c r="M3" s="130"/>
      <c r="N3" s="130"/>
      <c r="O3" s="130"/>
      <c r="P3" s="130"/>
      <c r="Q3" s="130"/>
      <c r="R3" s="130"/>
      <c r="S3" s="130"/>
      <c r="T3" s="130"/>
      <c r="U3" s="130"/>
      <c r="V3" s="131"/>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row>
    <row r="4" spans="1:83" ht="15" x14ac:dyDescent="0.25">
      <c r="A4" s="133" t="s">
        <v>54</v>
      </c>
      <c r="B4" s="127" t="s">
        <v>124</v>
      </c>
      <c r="C4" s="128" t="s">
        <v>154</v>
      </c>
      <c r="D4" s="128" t="s">
        <v>171</v>
      </c>
      <c r="E4" s="128" t="s">
        <v>225</v>
      </c>
      <c r="F4" s="128" t="s">
        <v>253</v>
      </c>
      <c r="G4" s="128" t="s">
        <v>367</v>
      </c>
      <c r="H4" s="128" t="s">
        <v>366</v>
      </c>
      <c r="I4" s="128" t="s">
        <v>402</v>
      </c>
      <c r="J4" s="128" t="s">
        <v>428</v>
      </c>
      <c r="K4" s="128" t="s">
        <v>434</v>
      </c>
      <c r="L4" s="128" t="s">
        <v>435</v>
      </c>
      <c r="M4" s="128" t="s">
        <v>442</v>
      </c>
      <c r="N4" s="128" t="s">
        <v>443</v>
      </c>
      <c r="O4" s="128" t="s">
        <v>445</v>
      </c>
      <c r="P4" s="128" t="s">
        <v>449</v>
      </c>
      <c r="Q4" s="128" t="s">
        <v>456</v>
      </c>
      <c r="R4" s="128" t="s">
        <v>459</v>
      </c>
      <c r="S4" s="128" t="s">
        <v>461</v>
      </c>
      <c r="T4" s="128" t="s">
        <v>464</v>
      </c>
      <c r="U4" s="128" t="s">
        <v>561</v>
      </c>
      <c r="V4" s="129" t="s">
        <v>38</v>
      </c>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row>
    <row r="5" spans="1:83" ht="15" x14ac:dyDescent="0.25">
      <c r="A5" s="119" t="s">
        <v>101</v>
      </c>
      <c r="B5" s="120">
        <v>53209.996706794976</v>
      </c>
      <c r="C5" s="121">
        <v>42536.999901547773</v>
      </c>
      <c r="D5" s="121">
        <v>120381.77883150225</v>
      </c>
      <c r="E5" s="121">
        <v>152318.77165138433</v>
      </c>
      <c r="F5" s="121">
        <v>98749.536255445099</v>
      </c>
      <c r="G5" s="121">
        <v>79693.902776230461</v>
      </c>
      <c r="H5" s="121">
        <v>34495.402515723275</v>
      </c>
      <c r="I5" s="121">
        <v>25062.79226948283</v>
      </c>
      <c r="J5" s="121">
        <v>19770.644573302841</v>
      </c>
      <c r="K5" s="121">
        <v>14256.382952241152</v>
      </c>
      <c r="L5" s="121">
        <v>14053.099631881847</v>
      </c>
      <c r="M5" s="121">
        <v>11307.104781077362</v>
      </c>
      <c r="N5" s="121">
        <v>46339.729121648394</v>
      </c>
      <c r="O5" s="121">
        <v>53947.637373566416</v>
      </c>
      <c r="P5" s="121">
        <v>19430.838091070043</v>
      </c>
      <c r="Q5" s="121">
        <v>-6763.9454037963151</v>
      </c>
      <c r="R5" s="121">
        <v>0</v>
      </c>
      <c r="S5" s="121">
        <v>-1.0483935808239835</v>
      </c>
      <c r="T5" s="121">
        <v>4591.1424787270707</v>
      </c>
      <c r="U5" s="121">
        <v>5983.8015654487863</v>
      </c>
      <c r="V5" s="122">
        <v>789364.56767969765</v>
      </c>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row>
    <row r="6" spans="1:83" ht="15" x14ac:dyDescent="0.25">
      <c r="A6" s="123" t="s">
        <v>99</v>
      </c>
      <c r="B6" s="124"/>
      <c r="C6" s="75"/>
      <c r="D6" s="75"/>
      <c r="E6" s="75"/>
      <c r="F6" s="75">
        <v>696.72</v>
      </c>
      <c r="G6" s="75"/>
      <c r="H6" s="75">
        <v>380.86373165618454</v>
      </c>
      <c r="I6" s="75">
        <v>8007.5621300997627</v>
      </c>
      <c r="J6" s="75">
        <v>1890.4</v>
      </c>
      <c r="K6" s="75">
        <v>307.04663057828884</v>
      </c>
      <c r="L6" s="75">
        <v>-177.54583518078289</v>
      </c>
      <c r="M6" s="75">
        <v>0.88769952911570726</v>
      </c>
      <c r="N6" s="75">
        <v>15.732208741568684</v>
      </c>
      <c r="O6" s="75">
        <v>-2881.0188433635485</v>
      </c>
      <c r="P6" s="75">
        <v>-2003.3888082118206</v>
      </c>
      <c r="Q6" s="75"/>
      <c r="R6" s="75"/>
      <c r="S6" s="75">
        <v>5027.4127412439002</v>
      </c>
      <c r="T6" s="75">
        <v>1160.1872587561002</v>
      </c>
      <c r="U6" s="75"/>
      <c r="V6" s="125">
        <v>12424.85891384877</v>
      </c>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row>
    <row r="7" spans="1:83" ht="15" x14ac:dyDescent="0.25">
      <c r="A7" s="123" t="s">
        <v>403</v>
      </c>
      <c r="B7" s="124"/>
      <c r="C7" s="75"/>
      <c r="D7" s="75"/>
      <c r="E7" s="75"/>
      <c r="F7" s="75">
        <v>817.26</v>
      </c>
      <c r="G7" s="75"/>
      <c r="H7" s="75"/>
      <c r="I7" s="75">
        <v>4685.9363856218242</v>
      </c>
      <c r="J7" s="75">
        <v>801.45806529420508</v>
      </c>
      <c r="K7" s="75">
        <v>152.71844453602853</v>
      </c>
      <c r="L7" s="75">
        <v>-111.18027975755308</v>
      </c>
      <c r="M7" s="75">
        <v>1893.6570126826778</v>
      </c>
      <c r="N7" s="75">
        <v>919.64109626460095</v>
      </c>
      <c r="O7" s="75">
        <v>-1006.1843396086456</v>
      </c>
      <c r="P7" s="75">
        <v>-3599.5146113907181</v>
      </c>
      <c r="Q7" s="75"/>
      <c r="R7" s="75"/>
      <c r="S7" s="75"/>
      <c r="T7" s="75"/>
      <c r="U7" s="75"/>
      <c r="V7" s="125">
        <v>4553.7917736424188</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row>
    <row r="8" spans="1:83" ht="15" x14ac:dyDescent="0.25">
      <c r="A8" s="123" t="s">
        <v>429</v>
      </c>
      <c r="B8" s="124"/>
      <c r="C8" s="75"/>
      <c r="D8" s="75"/>
      <c r="E8" s="75"/>
      <c r="F8" s="75"/>
      <c r="G8" s="75"/>
      <c r="H8" s="75"/>
      <c r="I8" s="75"/>
      <c r="J8" s="75">
        <v>428.23</v>
      </c>
      <c r="K8" s="75">
        <v>-428.23698718988163</v>
      </c>
      <c r="L8" s="75"/>
      <c r="M8" s="75"/>
      <c r="N8" s="75"/>
      <c r="O8" s="75"/>
      <c r="P8" s="75"/>
      <c r="Q8" s="75"/>
      <c r="R8" s="75"/>
      <c r="S8" s="75"/>
      <c r="T8" s="75"/>
      <c r="U8" s="75"/>
      <c r="V8" s="125">
        <v>-6.9871898816131761E-3</v>
      </c>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row>
    <row r="9" spans="1:83" ht="15" x14ac:dyDescent="0.25">
      <c r="A9" s="123" t="s">
        <v>97</v>
      </c>
      <c r="B9" s="124">
        <v>334.7150854926478</v>
      </c>
      <c r="C9" s="75">
        <v>753.02896049993001</v>
      </c>
      <c r="D9" s="75"/>
      <c r="E9" s="75"/>
      <c r="F9" s="75">
        <v>706.02025886325259</v>
      </c>
      <c r="G9" s="75"/>
      <c r="H9" s="75">
        <v>581.76100628930828</v>
      </c>
      <c r="I9" s="75">
        <v>721.42067830722965</v>
      </c>
      <c r="J9" s="75">
        <v>43.072061585953847</v>
      </c>
      <c r="K9" s="75">
        <v>1361.9893618594008</v>
      </c>
      <c r="L9" s="75">
        <v>3.5059843281724739</v>
      </c>
      <c r="M9" s="75">
        <v>139.8217668195033</v>
      </c>
      <c r="N9" s="75">
        <v>203.19718063911864</v>
      </c>
      <c r="O9" s="75">
        <v>23.263957360637306</v>
      </c>
      <c r="P9" s="75">
        <v>0</v>
      </c>
      <c r="Q9" s="75">
        <v>1.1096763036993877</v>
      </c>
      <c r="R9" s="75">
        <v>153.73467157229732</v>
      </c>
      <c r="S9" s="75">
        <v>824.88026455020861</v>
      </c>
      <c r="T9" s="75">
        <v>29.209147636654734</v>
      </c>
      <c r="U9" s="75">
        <v>158.93731931204215</v>
      </c>
      <c r="V9" s="125">
        <v>6039.6673814200558</v>
      </c>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row>
    <row r="10" spans="1:83" ht="15" x14ac:dyDescent="0.25">
      <c r="A10" s="123" t="s">
        <v>451</v>
      </c>
      <c r="B10" s="124"/>
      <c r="C10" s="75"/>
      <c r="D10" s="75"/>
      <c r="E10" s="75"/>
      <c r="F10" s="75"/>
      <c r="G10" s="75"/>
      <c r="H10" s="75"/>
      <c r="I10" s="75"/>
      <c r="J10" s="75"/>
      <c r="K10" s="75"/>
      <c r="L10" s="75"/>
      <c r="M10" s="75"/>
      <c r="N10" s="75"/>
      <c r="O10" s="75"/>
      <c r="P10" s="75">
        <v>2255.258708150152</v>
      </c>
      <c r="Q10" s="75">
        <v>14.121268709576725</v>
      </c>
      <c r="R10" s="75">
        <v>0</v>
      </c>
      <c r="S10" s="75">
        <v>1629.6964198972137</v>
      </c>
      <c r="T10" s="75">
        <v>1011.6572442608499</v>
      </c>
      <c r="U10" s="75">
        <v>508.64</v>
      </c>
      <c r="V10" s="125">
        <v>5419.3736410177926</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row>
    <row r="11" spans="1:83" ht="15" x14ac:dyDescent="0.25">
      <c r="A11" s="123" t="s">
        <v>444</v>
      </c>
      <c r="B11" s="124"/>
      <c r="C11" s="75"/>
      <c r="D11" s="75"/>
      <c r="E11" s="75"/>
      <c r="F11" s="75"/>
      <c r="G11" s="75"/>
      <c r="H11" s="75"/>
      <c r="I11" s="75"/>
      <c r="J11" s="75"/>
      <c r="K11" s="75"/>
      <c r="L11" s="75"/>
      <c r="M11" s="75"/>
      <c r="N11" s="75">
        <v>1852.0576360336333</v>
      </c>
      <c r="O11" s="75">
        <v>-72.662020464430043</v>
      </c>
      <c r="P11" s="75">
        <v>0</v>
      </c>
      <c r="Q11" s="75">
        <v>8.719169950942387</v>
      </c>
      <c r="R11" s="75">
        <v>1280.4392647959612</v>
      </c>
      <c r="S11" s="75">
        <v>188.03458542545195</v>
      </c>
      <c r="T11" s="75"/>
      <c r="U11" s="75">
        <v>-1107.3198730259958</v>
      </c>
      <c r="V11" s="125">
        <v>2149.2687627155628</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row>
    <row r="12" spans="1:83" ht="15" x14ac:dyDescent="0.25">
      <c r="A12" s="123" t="s">
        <v>426</v>
      </c>
      <c r="B12" s="124"/>
      <c r="C12" s="75"/>
      <c r="D12" s="75"/>
      <c r="E12" s="75"/>
      <c r="F12" s="75"/>
      <c r="G12" s="75"/>
      <c r="H12" s="75"/>
      <c r="I12" s="75">
        <v>3444.5914964367585</v>
      </c>
      <c r="J12" s="75"/>
      <c r="K12" s="75"/>
      <c r="L12" s="75"/>
      <c r="M12" s="75"/>
      <c r="N12" s="75"/>
      <c r="O12" s="75"/>
      <c r="P12" s="75"/>
      <c r="Q12" s="75"/>
      <c r="R12" s="75"/>
      <c r="S12" s="75"/>
      <c r="T12" s="75"/>
      <c r="U12" s="75"/>
      <c r="V12" s="125">
        <v>3444.5914964367585</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row>
    <row r="13" spans="1:83" ht="15" x14ac:dyDescent="0.25">
      <c r="A13" s="123" t="s">
        <v>134</v>
      </c>
      <c r="B13" s="124"/>
      <c r="C13" s="75">
        <v>27599.040349868126</v>
      </c>
      <c r="D13" s="75">
        <v>3645.3907303240198</v>
      </c>
      <c r="E13" s="75"/>
      <c r="F13" s="75">
        <v>9404.9479980824945</v>
      </c>
      <c r="G13" s="75"/>
      <c r="H13" s="75"/>
      <c r="I13" s="75"/>
      <c r="J13" s="75"/>
      <c r="K13" s="75"/>
      <c r="L13" s="75"/>
      <c r="M13" s="75"/>
      <c r="N13" s="75"/>
      <c r="O13" s="75"/>
      <c r="P13" s="75"/>
      <c r="Q13" s="75"/>
      <c r="R13" s="75"/>
      <c r="S13" s="75"/>
      <c r="T13" s="75"/>
      <c r="U13" s="75">
        <v>2258.7203325947412</v>
      </c>
      <c r="V13" s="125">
        <v>42908.099410869378</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row>
    <row r="14" spans="1:83" ht="15" x14ac:dyDescent="0.25">
      <c r="A14" s="123" t="s">
        <v>447</v>
      </c>
      <c r="B14" s="124"/>
      <c r="C14" s="75"/>
      <c r="D14" s="75"/>
      <c r="E14" s="75"/>
      <c r="F14" s="75"/>
      <c r="G14" s="75"/>
      <c r="H14" s="75"/>
      <c r="I14" s="75"/>
      <c r="J14" s="75"/>
      <c r="K14" s="75"/>
      <c r="L14" s="75"/>
      <c r="M14" s="75"/>
      <c r="N14" s="75"/>
      <c r="O14" s="75">
        <v>4435</v>
      </c>
      <c r="P14" s="75">
        <v>964.28540452366269</v>
      </c>
      <c r="Q14" s="75">
        <v>0</v>
      </c>
      <c r="R14" s="75">
        <v>0</v>
      </c>
      <c r="S14" s="75">
        <v>310.97564892712853</v>
      </c>
      <c r="T14" s="75">
        <v>1009.1891612650902</v>
      </c>
      <c r="U14" s="75"/>
      <c r="V14" s="125">
        <v>6719.4502147158819</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row>
    <row r="15" spans="1:83" ht="15" x14ac:dyDescent="0.25">
      <c r="A15" s="123" t="s">
        <v>161</v>
      </c>
      <c r="B15" s="124"/>
      <c r="C15" s="75"/>
      <c r="D15" s="75">
        <v>296.59244107665847</v>
      </c>
      <c r="E15" s="75">
        <v>3814.8196970256217</v>
      </c>
      <c r="F15" s="75">
        <v>1169.1148210675503</v>
      </c>
      <c r="G15" s="75">
        <v>166.20556345770092</v>
      </c>
      <c r="H15" s="75"/>
      <c r="I15" s="75">
        <v>17.342154967201456</v>
      </c>
      <c r="J15" s="75"/>
      <c r="K15" s="75">
        <v>512.6137541757862</v>
      </c>
      <c r="L15" s="75">
        <v>101.12899597079335</v>
      </c>
      <c r="M15" s="75">
        <v>120.27434681006437</v>
      </c>
      <c r="N15" s="75">
        <v>1402.0382621761009</v>
      </c>
      <c r="O15" s="75">
        <v>28.182607833010703</v>
      </c>
      <c r="P15" s="75">
        <v>146.39240884043846</v>
      </c>
      <c r="Q15" s="75">
        <v>645.47297548310087</v>
      </c>
      <c r="R15" s="75">
        <v>-137.48043285918456</v>
      </c>
      <c r="S15" s="75">
        <v>373.82009928190951</v>
      </c>
      <c r="T15" s="75"/>
      <c r="U15" s="75">
        <v>79.20811281572874</v>
      </c>
      <c r="V15" s="125">
        <v>8735.7258081224791</v>
      </c>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row>
    <row r="16" spans="1:83" ht="15" x14ac:dyDescent="0.25">
      <c r="A16" s="123" t="s">
        <v>121</v>
      </c>
      <c r="B16" s="124"/>
      <c r="C16" s="75"/>
      <c r="D16" s="75"/>
      <c r="E16" s="75"/>
      <c r="F16" s="75"/>
      <c r="G16" s="75">
        <v>701.8</v>
      </c>
      <c r="H16" s="75">
        <v>605</v>
      </c>
      <c r="I16" s="75"/>
      <c r="J16" s="75"/>
      <c r="K16" s="75"/>
      <c r="L16" s="75">
        <v>160.687112674616</v>
      </c>
      <c r="M16" s="75"/>
      <c r="N16" s="75"/>
      <c r="O16" s="75"/>
      <c r="P16" s="75"/>
      <c r="Q16" s="75"/>
      <c r="R16" s="75"/>
      <c r="S16" s="75"/>
      <c r="T16" s="75"/>
      <c r="U16" s="75"/>
      <c r="V16" s="125">
        <v>1467.4871126746159</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row>
    <row r="17" spans="1:83" ht="15" x14ac:dyDescent="0.25">
      <c r="A17" s="123" t="s">
        <v>166</v>
      </c>
      <c r="B17" s="124"/>
      <c r="C17" s="75"/>
      <c r="D17" s="75">
        <v>28057.19</v>
      </c>
      <c r="E17" s="75">
        <v>13121.039999999999</v>
      </c>
      <c r="F17" s="75">
        <v>153717.86000000002</v>
      </c>
      <c r="G17" s="75">
        <v>23891.209999999995</v>
      </c>
      <c r="H17" s="75">
        <v>40838.384255765202</v>
      </c>
      <c r="I17" s="75">
        <v>10331.0986388083</v>
      </c>
      <c r="J17" s="75"/>
      <c r="K17" s="75"/>
      <c r="L17" s="75"/>
      <c r="M17" s="75"/>
      <c r="N17" s="75"/>
      <c r="O17" s="75"/>
      <c r="P17" s="75"/>
      <c r="Q17" s="75"/>
      <c r="R17" s="75"/>
      <c r="S17" s="75"/>
      <c r="T17" s="75"/>
      <c r="U17" s="75"/>
      <c r="V17" s="125">
        <v>269956.78289457352</v>
      </c>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row>
    <row r="18" spans="1:83" ht="15" x14ac:dyDescent="0.25">
      <c r="A18" s="123" t="s">
        <v>91</v>
      </c>
      <c r="B18" s="124"/>
      <c r="C18" s="75">
        <v>9349.1478700637872</v>
      </c>
      <c r="D18" s="75"/>
      <c r="E18" s="75"/>
      <c r="F18" s="75">
        <v>125.00693649111429</v>
      </c>
      <c r="G18" s="75"/>
      <c r="H18" s="75"/>
      <c r="I18" s="75"/>
      <c r="J18" s="75"/>
      <c r="K18" s="75"/>
      <c r="L18" s="75"/>
      <c r="M18" s="75"/>
      <c r="N18" s="75"/>
      <c r="O18" s="75"/>
      <c r="P18" s="75"/>
      <c r="Q18" s="75"/>
      <c r="R18" s="75"/>
      <c r="S18" s="75"/>
      <c r="T18" s="75"/>
      <c r="U18" s="75"/>
      <c r="V18" s="125">
        <v>9474.1548065549014</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row>
    <row r="19" spans="1:83" ht="15" x14ac:dyDescent="0.25">
      <c r="A19" s="123" t="s">
        <v>172</v>
      </c>
      <c r="B19" s="124"/>
      <c r="C19" s="75"/>
      <c r="D19" s="75"/>
      <c r="E19" s="75">
        <v>238.54091419592626</v>
      </c>
      <c r="F19" s="75">
        <v>617.42637403864182</v>
      </c>
      <c r="G19" s="75"/>
      <c r="H19" s="75"/>
      <c r="I19" s="75"/>
      <c r="J19" s="75"/>
      <c r="K19" s="75"/>
      <c r="L19" s="75"/>
      <c r="M19" s="75"/>
      <c r="N19" s="75"/>
      <c r="O19" s="75"/>
      <c r="P19" s="75"/>
      <c r="Q19" s="75"/>
      <c r="R19" s="75"/>
      <c r="S19" s="75"/>
      <c r="T19" s="75"/>
      <c r="U19" s="75"/>
      <c r="V19" s="125">
        <v>855.96728823456806</v>
      </c>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row>
    <row r="20" spans="1:83" ht="15" x14ac:dyDescent="0.25">
      <c r="A20" s="123" t="s">
        <v>446</v>
      </c>
      <c r="B20" s="124"/>
      <c r="C20" s="75"/>
      <c r="D20" s="75"/>
      <c r="E20" s="75"/>
      <c r="F20" s="75"/>
      <c r="G20" s="75"/>
      <c r="H20" s="75"/>
      <c r="I20" s="75"/>
      <c r="J20" s="75"/>
      <c r="K20" s="75"/>
      <c r="L20" s="75"/>
      <c r="M20" s="75"/>
      <c r="N20" s="75"/>
      <c r="O20" s="75">
        <v>951.72245495587094</v>
      </c>
      <c r="P20" s="75">
        <v>-744.79301358690248</v>
      </c>
      <c r="Q20" s="75">
        <v>416.36473550830527</v>
      </c>
      <c r="R20" s="75">
        <v>-416.36473550830527</v>
      </c>
      <c r="S20" s="75"/>
      <c r="T20" s="75"/>
      <c r="U20" s="75"/>
      <c r="V20" s="125">
        <v>206.92944136896841</v>
      </c>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row>
    <row r="21" spans="1:83" ht="15" x14ac:dyDescent="0.25">
      <c r="A21" s="123" t="s">
        <v>460</v>
      </c>
      <c r="B21" s="124"/>
      <c r="C21" s="75"/>
      <c r="D21" s="75"/>
      <c r="E21" s="75"/>
      <c r="F21" s="75"/>
      <c r="G21" s="75"/>
      <c r="H21" s="75"/>
      <c r="I21" s="75"/>
      <c r="J21" s="75"/>
      <c r="K21" s="75"/>
      <c r="L21" s="75"/>
      <c r="M21" s="75"/>
      <c r="N21" s="75"/>
      <c r="O21" s="75"/>
      <c r="P21" s="75"/>
      <c r="Q21" s="75"/>
      <c r="R21" s="75">
        <v>3119.1323599473135</v>
      </c>
      <c r="S21" s="75">
        <v>740.96838881193639</v>
      </c>
      <c r="T21" s="75"/>
      <c r="U21" s="75"/>
      <c r="V21" s="125">
        <v>3860.1007487592497</v>
      </c>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row>
    <row r="22" spans="1:83" ht="15" x14ac:dyDescent="0.25">
      <c r="A22" s="123" t="s">
        <v>450</v>
      </c>
      <c r="B22" s="124"/>
      <c r="C22" s="75"/>
      <c r="D22" s="75"/>
      <c r="E22" s="75"/>
      <c r="F22" s="75"/>
      <c r="G22" s="75"/>
      <c r="H22" s="75"/>
      <c r="I22" s="75"/>
      <c r="J22" s="75"/>
      <c r="K22" s="75"/>
      <c r="L22" s="75"/>
      <c r="M22" s="75"/>
      <c r="N22" s="75"/>
      <c r="O22" s="75"/>
      <c r="P22" s="75">
        <v>519.35228470826951</v>
      </c>
      <c r="Q22" s="75">
        <v>-519.35228470826962</v>
      </c>
      <c r="R22" s="75"/>
      <c r="S22" s="75"/>
      <c r="T22" s="75"/>
      <c r="U22" s="75"/>
      <c r="V22" s="125">
        <v>-1.1368683772161603E-13</v>
      </c>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row>
    <row r="23" spans="1:83" ht="15" x14ac:dyDescent="0.25">
      <c r="A23" s="123" t="s">
        <v>208</v>
      </c>
      <c r="B23" s="124"/>
      <c r="C23" s="75"/>
      <c r="D23" s="75"/>
      <c r="E23" s="75">
        <v>39685.19</v>
      </c>
      <c r="F23" s="75">
        <v>10049.44</v>
      </c>
      <c r="G23" s="75">
        <v>15014.279999999999</v>
      </c>
      <c r="H23" s="75">
        <v>16606.39</v>
      </c>
      <c r="I23" s="75"/>
      <c r="J23" s="75"/>
      <c r="K23" s="75"/>
      <c r="L23" s="75"/>
      <c r="M23" s="75"/>
      <c r="N23" s="75"/>
      <c r="O23" s="75"/>
      <c r="P23" s="75"/>
      <c r="Q23" s="75"/>
      <c r="R23" s="75"/>
      <c r="S23" s="75"/>
      <c r="T23" s="75"/>
      <c r="U23" s="75"/>
      <c r="V23" s="125">
        <v>81355.3</v>
      </c>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row>
    <row r="24" spans="1:83" ht="15" x14ac:dyDescent="0.25">
      <c r="A24" s="123" t="s">
        <v>452</v>
      </c>
      <c r="B24" s="124"/>
      <c r="C24" s="75"/>
      <c r="D24" s="75"/>
      <c r="E24" s="75"/>
      <c r="F24" s="75"/>
      <c r="G24" s="75"/>
      <c r="H24" s="75"/>
      <c r="I24" s="75"/>
      <c r="J24" s="75"/>
      <c r="K24" s="75"/>
      <c r="L24" s="75"/>
      <c r="M24" s="75"/>
      <c r="N24" s="75"/>
      <c r="O24" s="75"/>
      <c r="P24" s="75">
        <v>4782.6692394915353</v>
      </c>
      <c r="Q24" s="75">
        <v>-4782.6692394915399</v>
      </c>
      <c r="R24" s="75"/>
      <c r="S24" s="75"/>
      <c r="T24" s="75"/>
      <c r="U24" s="75"/>
      <c r="V24" s="125">
        <v>-4.5474735088646412E-12</v>
      </c>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row>
    <row r="25" spans="1:83" ht="15" x14ac:dyDescent="0.25">
      <c r="A25" s="123" t="s">
        <v>247</v>
      </c>
      <c r="B25" s="124"/>
      <c r="C25" s="75"/>
      <c r="D25" s="75"/>
      <c r="E25" s="75"/>
      <c r="F25" s="75">
        <v>9323.188652833951</v>
      </c>
      <c r="G25" s="75"/>
      <c r="H25" s="75"/>
      <c r="I25" s="75"/>
      <c r="J25" s="75"/>
      <c r="K25" s="75"/>
      <c r="L25" s="75"/>
      <c r="M25" s="75"/>
      <c r="N25" s="75"/>
      <c r="O25" s="75"/>
      <c r="P25" s="75"/>
      <c r="Q25" s="75"/>
      <c r="R25" s="75"/>
      <c r="S25" s="75"/>
      <c r="T25" s="75"/>
      <c r="U25" s="75"/>
      <c r="V25" s="125">
        <v>9323.188652833951</v>
      </c>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row>
    <row r="26" spans="1:83" ht="15" x14ac:dyDescent="0.25">
      <c r="A26" s="123" t="s">
        <v>100</v>
      </c>
      <c r="B26" s="124">
        <v>82.769219510410196</v>
      </c>
      <c r="C26" s="75">
        <v>9675.7666982750125</v>
      </c>
      <c r="D26" s="75">
        <v>747.77245750236307</v>
      </c>
      <c r="E26" s="75"/>
      <c r="F26" s="75"/>
      <c r="G26" s="75"/>
      <c r="H26" s="75"/>
      <c r="I26" s="75"/>
      <c r="J26" s="75"/>
      <c r="K26" s="75"/>
      <c r="L26" s="75"/>
      <c r="M26" s="75"/>
      <c r="N26" s="75">
        <v>1195.370914228565</v>
      </c>
      <c r="O26" s="75"/>
      <c r="P26" s="75"/>
      <c r="Q26" s="75"/>
      <c r="R26" s="75"/>
      <c r="S26" s="75"/>
      <c r="T26" s="75"/>
      <c r="U26" s="75"/>
      <c r="V26" s="125">
        <v>11701.679289516351</v>
      </c>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row>
    <row r="27" spans="1:83" ht="15" x14ac:dyDescent="0.25">
      <c r="A27" s="123" t="s">
        <v>196</v>
      </c>
      <c r="B27" s="124"/>
      <c r="C27" s="75"/>
      <c r="D27" s="75"/>
      <c r="E27" s="75">
        <v>1919.7772774488146</v>
      </c>
      <c r="F27" s="75">
        <v>12426.04562496092</v>
      </c>
      <c r="G27" s="75"/>
      <c r="H27" s="75">
        <v>411.94968553459125</v>
      </c>
      <c r="I27" s="75">
        <v>68.117661853381989</v>
      </c>
      <c r="J27" s="75"/>
      <c r="K27" s="75">
        <v>2.5911089880051748</v>
      </c>
      <c r="L27" s="75">
        <v>66.886277350557336</v>
      </c>
      <c r="M27" s="75">
        <v>146.89199955679138</v>
      </c>
      <c r="N27" s="75">
        <v>4.1089053056536642</v>
      </c>
      <c r="O27" s="75">
        <v>-19.589996658922836</v>
      </c>
      <c r="P27" s="75">
        <v>-4.965286757246016</v>
      </c>
      <c r="Q27" s="75"/>
      <c r="R27" s="75"/>
      <c r="S27" s="75">
        <v>559.73282466580247</v>
      </c>
      <c r="T27" s="75">
        <v>62.866266306221306</v>
      </c>
      <c r="U27" s="75">
        <v>-565.03461647628353</v>
      </c>
      <c r="V27" s="125">
        <v>15079.377732078286</v>
      </c>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row>
    <row r="28" spans="1:83" ht="15" x14ac:dyDescent="0.25">
      <c r="A28" s="123" t="s">
        <v>96</v>
      </c>
      <c r="B28" s="124"/>
      <c r="C28" s="75">
        <v>1403.3447999999989</v>
      </c>
      <c r="D28" s="75"/>
      <c r="E28" s="75"/>
      <c r="F28" s="75">
        <v>6640</v>
      </c>
      <c r="G28" s="75">
        <v>4000</v>
      </c>
      <c r="H28" s="75">
        <v>4621.4368553459099</v>
      </c>
      <c r="I28" s="112">
        <v>15437.19180939646</v>
      </c>
      <c r="J28" s="75">
        <v>-5449.9464639610978</v>
      </c>
      <c r="K28" s="75">
        <v>-2030.1663854502222</v>
      </c>
      <c r="L28" s="75">
        <v>318.76057451986981</v>
      </c>
      <c r="M28" s="75">
        <v>1154.3505674653215</v>
      </c>
      <c r="N28" s="75">
        <v>16125.169992433021</v>
      </c>
      <c r="O28" s="75">
        <v>2619.3802194675764</v>
      </c>
      <c r="P28" s="75">
        <v>4010.4641031251886</v>
      </c>
      <c r="Q28" s="75">
        <v>65.092885356777401</v>
      </c>
      <c r="R28" s="75">
        <v>-2065.3072402224361</v>
      </c>
      <c r="S28" s="75">
        <v>2304.1284349637017</v>
      </c>
      <c r="T28" s="75">
        <v>652.70999999999958</v>
      </c>
      <c r="U28" s="75">
        <v>879.12000000000046</v>
      </c>
      <c r="V28" s="125">
        <v>50685.730152440068</v>
      </c>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row>
    <row r="29" spans="1:83" ht="15" x14ac:dyDescent="0.25">
      <c r="A29" s="132" t="s">
        <v>38</v>
      </c>
      <c r="B29" s="134">
        <v>53627.481011798038</v>
      </c>
      <c r="C29" s="135">
        <v>91317.328580254631</v>
      </c>
      <c r="D29" s="135">
        <v>153128.7244604053</v>
      </c>
      <c r="E29" s="135">
        <v>211098.13954005472</v>
      </c>
      <c r="F29" s="135">
        <v>304442.56692178303</v>
      </c>
      <c r="G29" s="135">
        <v>123467.39833968815</v>
      </c>
      <c r="H29" s="135">
        <v>98541.188050314464</v>
      </c>
      <c r="I29" s="135">
        <v>67776.053224973744</v>
      </c>
      <c r="J29" s="135">
        <v>17483.858236221902</v>
      </c>
      <c r="K29" s="135">
        <v>14134.93887973856</v>
      </c>
      <c r="L29" s="135">
        <v>14415.342461787521</v>
      </c>
      <c r="M29" s="135">
        <v>14762.988173940837</v>
      </c>
      <c r="N29" s="135">
        <v>68057.045317470649</v>
      </c>
      <c r="O29" s="135">
        <v>58025.731413087975</v>
      </c>
      <c r="P29" s="135">
        <v>25756.598519962601</v>
      </c>
      <c r="Q29" s="135">
        <v>-10915.086216683723</v>
      </c>
      <c r="R29" s="135">
        <v>1934.1538877256462</v>
      </c>
      <c r="S29" s="135">
        <v>11958.601014186428</v>
      </c>
      <c r="T29" s="135">
        <v>8516.9615569519865</v>
      </c>
      <c r="U29" s="135">
        <v>8196.0728406690196</v>
      </c>
      <c r="V29" s="136">
        <v>1335726.0862143314</v>
      </c>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row>
    <row r="30" spans="1:83" ht="15"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row>
    <row r="31" spans="1:83" ht="15"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row>
    <row r="32" spans="1:83" ht="15"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row>
    <row r="33" spans="1:83" ht="15"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row>
    <row r="34" spans="1:83" ht="15"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row>
    <row r="35" spans="1:83" ht="15"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row>
    <row r="36" spans="1:83" ht="15"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row>
    <row r="37" spans="1:83" ht="15"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row>
    <row r="38" spans="1:83" ht="15"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row>
    <row r="39" spans="1:83" ht="15"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row>
    <row r="40" spans="1:83" ht="15"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row>
    <row r="41" spans="1:83" ht="15"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row>
    <row r="42" spans="1:83" ht="15" x14ac:dyDescent="0.2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row>
    <row r="43" spans="1:83" ht="15" x14ac:dyDescent="0.2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row>
    <row r="44" spans="1:83" ht="15" x14ac:dyDescent="0.2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row>
    <row r="45" spans="1:83" ht="15" x14ac:dyDescent="0.2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row>
    <row r="46" spans="1:83" ht="15" x14ac:dyDescent="0.2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row>
    <row r="47" spans="1:83" ht="15" x14ac:dyDescent="0.2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row>
    <row r="48" spans="1:83" ht="15" x14ac:dyDescent="0.2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row>
  </sheetData>
  <customSheetViews>
    <customSheetView guid="{DA81C68A-DF40-40B4-8A08-D07759680A5E}" hiddenColumns="1">
      <selection activeCell="K22" sqref="K22"/>
      <pageMargins left="0.7" right="0.7" top="0.75" bottom="0.75" header="0.3" footer="0.3"/>
      <pageSetup orientation="portrait" r:id="rId2"/>
    </customSheetView>
    <customSheetView guid="{28C05961-EFB7-4A2C-8106-D24CA1D51E36}" hiddenColumns="1">
      <selection activeCell="J4" sqref="J4"/>
      <pageMargins left="0.7" right="0.7" top="0.75" bottom="0.75" header="0.3" footer="0.3"/>
      <pageSetup orientation="portrait" r:id="rId3"/>
    </customSheetView>
    <customSheetView guid="{4B6C38BF-1E99-4380-864A-B29753E724E0}" hiddenColumns="1" topLeftCell="A4">
      <selection activeCell="D22" sqref="D22"/>
      <pageMargins left="0.7" right="0.7" top="0.75" bottom="0.75" header="0.3" footer="0.3"/>
      <pageSetup orientation="portrait" r:id="rId4"/>
    </customSheetView>
    <customSheetView guid="{B02A02F7-AC85-48BC-AB58-EF03371D0F17}" hiddenColumns="1">
      <selection activeCell="K22" sqref="K22"/>
      <pageMargins left="0.7" right="0.7" top="0.75" bottom="0.75" header="0.3" footer="0.3"/>
      <pageSetup orientation="portrait" r:id="rId5"/>
    </customSheetView>
    <customSheetView guid="{A10F7569-3013-4677-B78F-5E9B5E93C7C3}" hiddenColumns="1">
      <selection activeCell="J4" sqref="J4"/>
      <pageMargins left="0.7" right="0.7" top="0.75" bottom="0.75" header="0.3" footer="0.3"/>
      <pageSetup orientation="portrait" r:id="rId6"/>
    </customSheetView>
    <customSheetView guid="{C1E9D838-95A0-4E68-A8A5-0CE329E7C603}" hiddenColumns="1">
      <selection activeCell="J4" sqref="J4"/>
      <pageMargins left="0.7" right="0.7" top="0.75" bottom="0.75" header="0.3" footer="0.3"/>
      <pageSetup orientation="portrait" r:id="rId7"/>
    </customSheetView>
    <customSheetView guid="{FBD2E013-2B59-4FD5-8650-9DEA0A9A7F92}" hiddenColumns="1" topLeftCell="A4">
      <selection activeCell="C11" sqref="C11"/>
      <pageMargins left="0.7" right="0.7" top="0.75" bottom="0.75" header="0.3" footer="0.3"/>
      <pageSetup orientation="portrait" r:id="rId8"/>
    </customSheetView>
  </customSheetView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AG1082"/>
  <sheetViews>
    <sheetView zoomScale="85" zoomScaleNormal="85" workbookViewId="0">
      <pane ySplit="1" topLeftCell="A1046" activePane="bottomLeft" state="frozen"/>
      <selection activeCell="M1" sqref="M1"/>
      <selection pane="bottomLeft" activeCell="J1084" sqref="J1084"/>
    </sheetView>
  </sheetViews>
  <sheetFormatPr baseColWidth="10" defaultColWidth="11.42578125" defaultRowHeight="15" x14ac:dyDescent="0.25"/>
  <cols>
    <col min="1" max="1" width="10.7109375" bestFit="1" customWidth="1"/>
    <col min="3" max="3" width="8.140625" bestFit="1" customWidth="1"/>
    <col min="4" max="4" width="4.85546875" bestFit="1" customWidth="1"/>
    <col min="5" max="5" width="8.5703125" bestFit="1" customWidth="1"/>
    <col min="6" max="6" width="45.7109375" bestFit="1" customWidth="1"/>
    <col min="7" max="7" width="24.42578125" customWidth="1"/>
    <col min="8" max="8" width="38" customWidth="1"/>
    <col min="9" max="9" width="13.5703125" style="3" bestFit="1" customWidth="1"/>
    <col min="10" max="10" width="6" bestFit="1" customWidth="1"/>
    <col min="11" max="11" width="7.85546875" bestFit="1" customWidth="1"/>
    <col min="12" max="12" width="8.7109375" customWidth="1"/>
    <col min="13" max="13" width="10.5703125" customWidth="1"/>
    <col min="14" max="14" width="7.85546875" customWidth="1"/>
    <col min="15" max="15" width="9.28515625" customWidth="1"/>
    <col min="16" max="16" width="6.85546875" customWidth="1"/>
    <col min="17" max="17" width="12.42578125" style="21" bestFit="1" customWidth="1"/>
    <col min="18" max="18" width="14.7109375" style="21" customWidth="1"/>
    <col min="19" max="19" width="12.5703125" style="21" bestFit="1" customWidth="1"/>
    <col min="20" max="20" width="9.140625" customWidth="1"/>
    <col min="21" max="21" width="10.42578125" style="5" customWidth="1"/>
    <col min="22" max="22" width="8.85546875" customWidth="1"/>
    <col min="23" max="23" width="9.28515625" customWidth="1"/>
    <col min="24" max="24" width="10" customWidth="1"/>
    <col min="25" max="25" width="28.28515625" customWidth="1"/>
    <col min="26" max="26" width="10.42578125" bestFit="1" customWidth="1"/>
    <col min="27" max="27" width="15.42578125" bestFit="1" customWidth="1"/>
    <col min="28" max="28" width="13.5703125" bestFit="1" customWidth="1"/>
    <col min="29" max="29" width="14.42578125" bestFit="1" customWidth="1"/>
    <col min="30" max="30" width="9.7109375" bestFit="1" customWidth="1"/>
    <col min="31" max="31" width="8.28515625" bestFit="1" customWidth="1"/>
    <col min="32" max="32" width="14.140625" bestFit="1" customWidth="1"/>
    <col min="33" max="33" width="12.28515625" bestFit="1" customWidth="1"/>
  </cols>
  <sheetData>
    <row r="1" spans="1:33" s="26" customFormat="1" ht="30.75" thickBot="1" x14ac:dyDescent="0.3">
      <c r="A1" s="23" t="s">
        <v>56</v>
      </c>
      <c r="B1" s="23" t="s">
        <v>57</v>
      </c>
      <c r="C1" s="23" t="s">
        <v>58</v>
      </c>
      <c r="D1" s="23" t="s">
        <v>59</v>
      </c>
      <c r="E1" s="23" t="s">
        <v>60</v>
      </c>
      <c r="F1" s="23" t="s">
        <v>61</v>
      </c>
      <c r="G1" s="23" t="s">
        <v>62</v>
      </c>
      <c r="H1" s="23" t="s">
        <v>54</v>
      </c>
      <c r="I1" s="23" t="s">
        <v>63</v>
      </c>
      <c r="J1" s="23" t="s">
        <v>64</v>
      </c>
      <c r="K1" s="23" t="s">
        <v>65</v>
      </c>
      <c r="L1" s="23" t="s">
        <v>66</v>
      </c>
      <c r="M1" s="23" t="s">
        <v>67</v>
      </c>
      <c r="N1" s="23" t="s">
        <v>68</v>
      </c>
      <c r="O1" s="23" t="s">
        <v>69</v>
      </c>
      <c r="P1" s="23" t="s">
        <v>70</v>
      </c>
      <c r="Q1" s="24" t="s">
        <v>71</v>
      </c>
      <c r="R1" s="24" t="s">
        <v>72</v>
      </c>
      <c r="S1" s="24" t="s">
        <v>73</v>
      </c>
      <c r="T1" s="23" t="s">
        <v>74</v>
      </c>
      <c r="U1" s="25" t="s">
        <v>75</v>
      </c>
      <c r="V1" s="23" t="s">
        <v>76</v>
      </c>
      <c r="W1" s="23" t="s">
        <v>77</v>
      </c>
      <c r="X1" s="23" t="s">
        <v>78</v>
      </c>
      <c r="Y1" s="23" t="s">
        <v>79</v>
      </c>
      <c r="Z1" s="23" t="s">
        <v>80</v>
      </c>
      <c r="AA1" s="23" t="s">
        <v>81</v>
      </c>
      <c r="AB1" s="23" t="s">
        <v>82</v>
      </c>
      <c r="AC1" s="23" t="s">
        <v>83</v>
      </c>
      <c r="AD1" s="23" t="s">
        <v>84</v>
      </c>
      <c r="AE1" s="23" t="s">
        <v>85</v>
      </c>
      <c r="AF1" s="23" t="s">
        <v>86</v>
      </c>
      <c r="AG1" s="23" t="s">
        <v>87</v>
      </c>
    </row>
    <row r="2" spans="1:33" x14ac:dyDescent="0.25">
      <c r="A2" s="89">
        <v>43489</v>
      </c>
      <c r="B2" s="88" t="s">
        <v>124</v>
      </c>
      <c r="C2" s="87">
        <v>401677</v>
      </c>
      <c r="D2" s="86">
        <v>1</v>
      </c>
      <c r="E2" s="87">
        <v>11975</v>
      </c>
      <c r="F2" s="87" t="s">
        <v>97</v>
      </c>
      <c r="G2" s="83" t="s">
        <v>107</v>
      </c>
      <c r="H2" s="87" t="s">
        <v>97</v>
      </c>
      <c r="I2" s="91">
        <v>5166</v>
      </c>
      <c r="J2" s="77">
        <v>99706</v>
      </c>
      <c r="K2" s="77">
        <v>2</v>
      </c>
      <c r="L2" s="77" t="s">
        <v>88</v>
      </c>
      <c r="M2" s="77">
        <v>69</v>
      </c>
      <c r="N2" s="77" t="s">
        <v>89</v>
      </c>
      <c r="O2" s="77">
        <v>80</v>
      </c>
      <c r="P2" s="101" t="s">
        <v>88</v>
      </c>
      <c r="Q2" s="100">
        <v>5520</v>
      </c>
      <c r="R2" s="102">
        <f t="shared" ref="R2:R17" si="0">+Q2*0.16</f>
        <v>883.2</v>
      </c>
      <c r="S2" s="100">
        <f t="shared" ref="S2:S17" si="1">Q2+R2</f>
        <v>6403.2</v>
      </c>
      <c r="T2" s="77">
        <v>19.130299999999998</v>
      </c>
      <c r="U2" s="108">
        <f t="shared" ref="U2:U17" si="2">S2/T2</f>
        <v>334.7150854926478</v>
      </c>
      <c r="V2" s="77"/>
      <c r="W2" s="77" t="s">
        <v>93</v>
      </c>
      <c r="X2" s="77" t="s">
        <v>90</v>
      </c>
      <c r="Y2" s="76" t="s">
        <v>108</v>
      </c>
    </row>
    <row r="3" spans="1:33" x14ac:dyDescent="0.25">
      <c r="A3" s="89">
        <v>43489</v>
      </c>
      <c r="B3" s="88" t="s">
        <v>124</v>
      </c>
      <c r="C3" s="87">
        <v>401714</v>
      </c>
      <c r="D3" s="86">
        <v>1</v>
      </c>
      <c r="E3" s="87">
        <v>12207</v>
      </c>
      <c r="F3" s="87" t="s">
        <v>101</v>
      </c>
      <c r="G3" s="83"/>
      <c r="H3" s="87" t="s">
        <v>101</v>
      </c>
      <c r="I3" s="91">
        <v>13660</v>
      </c>
      <c r="J3" s="77">
        <v>100745</v>
      </c>
      <c r="K3" s="77">
        <v>1</v>
      </c>
      <c r="L3" s="77" t="s">
        <v>88</v>
      </c>
      <c r="M3" s="77">
        <v>2550</v>
      </c>
      <c r="N3" s="77" t="s">
        <v>89</v>
      </c>
      <c r="O3" s="77">
        <v>80</v>
      </c>
      <c r="P3" s="101" t="s">
        <v>88</v>
      </c>
      <c r="Q3" s="100">
        <v>204000</v>
      </c>
      <c r="R3" s="102">
        <f t="shared" si="0"/>
        <v>32640</v>
      </c>
      <c r="S3" s="100">
        <f t="shared" si="1"/>
        <v>236640</v>
      </c>
      <c r="T3" s="77">
        <v>19.130299999999998</v>
      </c>
      <c r="U3" s="108">
        <f t="shared" si="2"/>
        <v>12369.905333423942</v>
      </c>
      <c r="V3" s="77"/>
      <c r="W3" s="77" t="s">
        <v>93</v>
      </c>
      <c r="X3" s="77" t="s">
        <v>90</v>
      </c>
      <c r="Y3" s="76" t="s">
        <v>98</v>
      </c>
    </row>
    <row r="4" spans="1:33" x14ac:dyDescent="0.25">
      <c r="A4" s="89">
        <v>43489</v>
      </c>
      <c r="B4" s="88" t="s">
        <v>124</v>
      </c>
      <c r="C4" s="87">
        <v>401706</v>
      </c>
      <c r="D4" s="86">
        <v>1</v>
      </c>
      <c r="E4" s="87">
        <v>12207</v>
      </c>
      <c r="F4" s="87" t="s">
        <v>101</v>
      </c>
      <c r="G4" s="83"/>
      <c r="H4" s="87" t="s">
        <v>101</v>
      </c>
      <c r="I4" s="91">
        <v>13659</v>
      </c>
      <c r="J4" s="77">
        <v>100606</v>
      </c>
      <c r="K4" s="77">
        <v>1</v>
      </c>
      <c r="L4" s="77" t="s">
        <v>88</v>
      </c>
      <c r="M4" s="77">
        <v>46</v>
      </c>
      <c r="N4" s="77" t="s">
        <v>89</v>
      </c>
      <c r="O4" s="77">
        <v>80</v>
      </c>
      <c r="P4" s="101" t="s">
        <v>88</v>
      </c>
      <c r="Q4" s="100">
        <v>3680</v>
      </c>
      <c r="R4" s="102">
        <f t="shared" si="0"/>
        <v>588.80000000000007</v>
      </c>
      <c r="S4" s="100">
        <f t="shared" si="1"/>
        <v>4268.8</v>
      </c>
      <c r="T4" s="77">
        <v>19.130299999999998</v>
      </c>
      <c r="U4" s="108">
        <f t="shared" si="2"/>
        <v>223.14339032843188</v>
      </c>
      <c r="V4" s="77"/>
      <c r="W4" s="77" t="s">
        <v>93</v>
      </c>
      <c r="X4" s="77" t="s">
        <v>90</v>
      </c>
      <c r="Y4" s="76" t="s">
        <v>109</v>
      </c>
    </row>
    <row r="5" spans="1:33" x14ac:dyDescent="0.25">
      <c r="A5" s="89">
        <v>43489</v>
      </c>
      <c r="B5" s="88" t="s">
        <v>124</v>
      </c>
      <c r="C5" s="87">
        <v>401705</v>
      </c>
      <c r="D5" s="86">
        <v>1</v>
      </c>
      <c r="E5" s="87">
        <v>12207</v>
      </c>
      <c r="F5" s="87" t="s">
        <v>101</v>
      </c>
      <c r="G5" s="83"/>
      <c r="H5" s="87" t="s">
        <v>101</v>
      </c>
      <c r="I5" s="91">
        <v>13661</v>
      </c>
      <c r="J5" s="77">
        <v>100584</v>
      </c>
      <c r="K5" s="77">
        <v>1</v>
      </c>
      <c r="L5" s="77" t="s">
        <v>88</v>
      </c>
      <c r="M5" s="77">
        <v>1164</v>
      </c>
      <c r="N5" s="77" t="s">
        <v>89</v>
      </c>
      <c r="O5" s="77">
        <v>80</v>
      </c>
      <c r="P5" s="101" t="s">
        <v>88</v>
      </c>
      <c r="Q5" s="100">
        <v>93120</v>
      </c>
      <c r="R5" s="102">
        <f t="shared" si="0"/>
        <v>14899.2</v>
      </c>
      <c r="S5" s="100">
        <f t="shared" si="1"/>
        <v>108019.2</v>
      </c>
      <c r="T5" s="77">
        <v>19.130299999999998</v>
      </c>
      <c r="U5" s="108">
        <f t="shared" si="2"/>
        <v>5646.4979639629282</v>
      </c>
      <c r="V5" s="77"/>
      <c r="W5" s="77" t="s">
        <v>93</v>
      </c>
      <c r="X5" s="77" t="s">
        <v>90</v>
      </c>
      <c r="Y5" s="76" t="s">
        <v>110</v>
      </c>
    </row>
    <row r="6" spans="1:33" x14ac:dyDescent="0.25">
      <c r="A6" s="89">
        <v>43482</v>
      </c>
      <c r="B6" s="88" t="s">
        <v>124</v>
      </c>
      <c r="C6" s="87">
        <v>400914</v>
      </c>
      <c r="D6" s="86">
        <v>1</v>
      </c>
      <c r="E6" s="87">
        <v>12207</v>
      </c>
      <c r="F6" s="87" t="s">
        <v>101</v>
      </c>
      <c r="G6" s="83"/>
      <c r="H6" s="87" t="s">
        <v>101</v>
      </c>
      <c r="I6" s="91">
        <v>13526</v>
      </c>
      <c r="J6" s="77">
        <v>100606</v>
      </c>
      <c r="K6" s="77">
        <v>1</v>
      </c>
      <c r="L6" s="77" t="s">
        <v>88</v>
      </c>
      <c r="M6" s="77">
        <v>24</v>
      </c>
      <c r="N6" s="77" t="s">
        <v>89</v>
      </c>
      <c r="O6" s="77">
        <v>80</v>
      </c>
      <c r="P6" s="101" t="s">
        <v>88</v>
      </c>
      <c r="Q6" s="100">
        <v>1920</v>
      </c>
      <c r="R6" s="102">
        <f t="shared" si="0"/>
        <v>307.2</v>
      </c>
      <c r="S6" s="100">
        <f t="shared" si="1"/>
        <v>2227.1999999999998</v>
      </c>
      <c r="T6" s="77">
        <v>19.130299999999998</v>
      </c>
      <c r="U6" s="108">
        <f t="shared" si="2"/>
        <v>116.42263843222531</v>
      </c>
      <c r="V6" s="77"/>
      <c r="W6" s="77" t="s">
        <v>93</v>
      </c>
      <c r="X6" s="77" t="s">
        <v>90</v>
      </c>
      <c r="Y6" s="76" t="s">
        <v>109</v>
      </c>
    </row>
    <row r="7" spans="1:33" x14ac:dyDescent="0.25">
      <c r="A7" s="89">
        <v>43482</v>
      </c>
      <c r="B7" s="88" t="s">
        <v>124</v>
      </c>
      <c r="C7" s="87">
        <v>400913</v>
      </c>
      <c r="D7" s="86">
        <v>1</v>
      </c>
      <c r="E7" s="87">
        <v>12207</v>
      </c>
      <c r="F7" s="87" t="s">
        <v>101</v>
      </c>
      <c r="G7" s="83"/>
      <c r="H7" s="87" t="s">
        <v>101</v>
      </c>
      <c r="I7" s="91">
        <v>13539</v>
      </c>
      <c r="J7" s="77">
        <v>100606</v>
      </c>
      <c r="K7" s="77">
        <v>1</v>
      </c>
      <c r="L7" s="77" t="s">
        <v>88</v>
      </c>
      <c r="M7" s="77">
        <v>96</v>
      </c>
      <c r="N7" s="77" t="s">
        <v>89</v>
      </c>
      <c r="O7" s="77">
        <v>80</v>
      </c>
      <c r="P7" s="101" t="s">
        <v>88</v>
      </c>
      <c r="Q7" s="100">
        <v>7680</v>
      </c>
      <c r="R7" s="102">
        <f t="shared" si="0"/>
        <v>1228.8</v>
      </c>
      <c r="S7" s="100">
        <f t="shared" si="1"/>
        <v>8908.7999999999993</v>
      </c>
      <c r="T7" s="77">
        <v>19.130299999999998</v>
      </c>
      <c r="U7" s="108">
        <f t="shared" si="2"/>
        <v>465.69055372890125</v>
      </c>
      <c r="V7" s="77"/>
      <c r="W7" s="77" t="s">
        <v>93</v>
      </c>
      <c r="X7" s="77" t="s">
        <v>90</v>
      </c>
      <c r="Y7" s="76" t="s">
        <v>109</v>
      </c>
    </row>
    <row r="8" spans="1:33" x14ac:dyDescent="0.25">
      <c r="A8" s="89">
        <v>43482</v>
      </c>
      <c r="B8" s="88" t="s">
        <v>124</v>
      </c>
      <c r="C8" s="87">
        <v>400891</v>
      </c>
      <c r="D8" s="86">
        <v>1</v>
      </c>
      <c r="E8" s="87">
        <v>12207</v>
      </c>
      <c r="F8" s="87" t="s">
        <v>101</v>
      </c>
      <c r="G8" s="83"/>
      <c r="H8" s="87" t="s">
        <v>101</v>
      </c>
      <c r="I8" s="91">
        <v>13610</v>
      </c>
      <c r="J8" s="77">
        <v>100745</v>
      </c>
      <c r="K8" s="77">
        <v>1</v>
      </c>
      <c r="L8" s="77" t="s">
        <v>88</v>
      </c>
      <c r="M8" s="77">
        <v>3529</v>
      </c>
      <c r="N8" s="77" t="s">
        <v>89</v>
      </c>
      <c r="O8" s="77">
        <v>80</v>
      </c>
      <c r="P8" s="101" t="s">
        <v>88</v>
      </c>
      <c r="Q8" s="100">
        <v>282320</v>
      </c>
      <c r="R8" s="102">
        <f t="shared" si="0"/>
        <v>45171.200000000004</v>
      </c>
      <c r="S8" s="100">
        <f t="shared" si="1"/>
        <v>327491.20000000001</v>
      </c>
      <c r="T8" s="77">
        <v>19.130299999999998</v>
      </c>
      <c r="U8" s="108">
        <f t="shared" si="2"/>
        <v>17118.978792805134</v>
      </c>
      <c r="V8" s="77"/>
      <c r="W8" s="77" t="s">
        <v>93</v>
      </c>
      <c r="X8" s="77" t="s">
        <v>90</v>
      </c>
      <c r="Y8" s="76" t="s">
        <v>98</v>
      </c>
    </row>
    <row r="9" spans="1:33" x14ac:dyDescent="0.25">
      <c r="A9" s="89">
        <v>43482</v>
      </c>
      <c r="B9" s="88" t="s">
        <v>124</v>
      </c>
      <c r="C9" s="87">
        <v>400890</v>
      </c>
      <c r="D9" s="86">
        <v>1</v>
      </c>
      <c r="E9" s="87">
        <v>12207</v>
      </c>
      <c r="F9" s="87" t="s">
        <v>101</v>
      </c>
      <c r="G9" s="83"/>
      <c r="H9" s="87" t="s">
        <v>101</v>
      </c>
      <c r="I9" s="91">
        <v>13611</v>
      </c>
      <c r="J9" s="77">
        <v>100584</v>
      </c>
      <c r="K9" s="77">
        <v>1</v>
      </c>
      <c r="L9" s="77" t="s">
        <v>88</v>
      </c>
      <c r="M9" s="77">
        <v>1084</v>
      </c>
      <c r="N9" s="77" t="s">
        <v>89</v>
      </c>
      <c r="O9" s="77">
        <v>80</v>
      </c>
      <c r="P9" s="101" t="s">
        <v>88</v>
      </c>
      <c r="Q9" s="100">
        <v>86720</v>
      </c>
      <c r="R9" s="102">
        <f t="shared" si="0"/>
        <v>13875.2</v>
      </c>
      <c r="S9" s="100">
        <f t="shared" si="1"/>
        <v>100595.2</v>
      </c>
      <c r="T9" s="77">
        <v>19.130299999999998</v>
      </c>
      <c r="U9" s="108">
        <f t="shared" si="2"/>
        <v>5258.4225025221767</v>
      </c>
      <c r="V9" s="77"/>
      <c r="W9" s="77" t="s">
        <v>93</v>
      </c>
      <c r="X9" s="77" t="s">
        <v>90</v>
      </c>
      <c r="Y9" s="76" t="s">
        <v>110</v>
      </c>
    </row>
    <row r="10" spans="1:33" x14ac:dyDescent="0.25">
      <c r="A10" s="89">
        <v>43482</v>
      </c>
      <c r="B10" s="88" t="s">
        <v>124</v>
      </c>
      <c r="C10" s="87">
        <v>400889</v>
      </c>
      <c r="D10" s="86">
        <v>1</v>
      </c>
      <c r="E10" s="87">
        <v>12207</v>
      </c>
      <c r="F10" s="87" t="s">
        <v>101</v>
      </c>
      <c r="G10" s="83"/>
      <c r="H10" s="87" t="s">
        <v>101</v>
      </c>
      <c r="I10" s="91">
        <v>13608</v>
      </c>
      <c r="J10" s="77">
        <v>100606</v>
      </c>
      <c r="K10" s="77">
        <v>1</v>
      </c>
      <c r="L10" s="77" t="s">
        <v>88</v>
      </c>
      <c r="M10" s="77">
        <v>48</v>
      </c>
      <c r="N10" s="77" t="s">
        <v>89</v>
      </c>
      <c r="O10" s="77">
        <v>80</v>
      </c>
      <c r="P10" s="101" t="s">
        <v>88</v>
      </c>
      <c r="Q10" s="100">
        <v>3840</v>
      </c>
      <c r="R10" s="102">
        <f t="shared" si="0"/>
        <v>614.4</v>
      </c>
      <c r="S10" s="100">
        <f t="shared" si="1"/>
        <v>4454.3999999999996</v>
      </c>
      <c r="T10" s="77">
        <v>19.130299999999998</v>
      </c>
      <c r="U10" s="108">
        <f t="shared" si="2"/>
        <v>232.84527686445062</v>
      </c>
      <c r="V10" s="77"/>
      <c r="W10" s="77" t="s">
        <v>93</v>
      </c>
      <c r="X10" s="77" t="s">
        <v>90</v>
      </c>
      <c r="Y10" s="76" t="s">
        <v>109</v>
      </c>
    </row>
    <row r="11" spans="1:33" x14ac:dyDescent="0.25">
      <c r="A11" s="89">
        <v>43474</v>
      </c>
      <c r="B11" s="88" t="s">
        <v>124</v>
      </c>
      <c r="C11" s="87">
        <v>399952</v>
      </c>
      <c r="D11" s="86">
        <v>1</v>
      </c>
      <c r="E11" s="87">
        <v>12207</v>
      </c>
      <c r="F11" s="87" t="s">
        <v>101</v>
      </c>
      <c r="G11" s="83"/>
      <c r="H11" s="87" t="s">
        <v>101</v>
      </c>
      <c r="I11" s="91">
        <v>13540</v>
      </c>
      <c r="J11" s="77">
        <v>100584</v>
      </c>
      <c r="K11" s="77">
        <v>1</v>
      </c>
      <c r="L11" s="77" t="s">
        <v>88</v>
      </c>
      <c r="M11" s="77">
        <v>528</v>
      </c>
      <c r="N11" s="77" t="s">
        <v>89</v>
      </c>
      <c r="O11" s="77">
        <v>80</v>
      </c>
      <c r="P11" s="101" t="s">
        <v>88</v>
      </c>
      <c r="Q11" s="100">
        <v>42240</v>
      </c>
      <c r="R11" s="102">
        <f t="shared" si="0"/>
        <v>6758.4000000000005</v>
      </c>
      <c r="S11" s="100">
        <f t="shared" si="1"/>
        <v>48998.400000000001</v>
      </c>
      <c r="T11" s="77">
        <v>19.130299999999998</v>
      </c>
      <c r="U11" s="108">
        <f t="shared" si="2"/>
        <v>2561.2980455089573</v>
      </c>
      <c r="V11" s="77"/>
      <c r="W11" s="77" t="s">
        <v>93</v>
      </c>
      <c r="X11" s="77" t="s">
        <v>90</v>
      </c>
      <c r="Y11" s="76" t="s">
        <v>110</v>
      </c>
    </row>
    <row r="12" spans="1:33" x14ac:dyDescent="0.25">
      <c r="A12" s="89">
        <v>43474</v>
      </c>
      <c r="B12" s="88" t="s">
        <v>124</v>
      </c>
      <c r="C12" s="87">
        <v>399941</v>
      </c>
      <c r="D12" s="86">
        <v>1</v>
      </c>
      <c r="E12" s="87">
        <v>12207</v>
      </c>
      <c r="F12" s="87" t="s">
        <v>101</v>
      </c>
      <c r="G12" s="83"/>
      <c r="H12" s="87" t="s">
        <v>101</v>
      </c>
      <c r="I12" s="91">
        <v>13532</v>
      </c>
      <c r="J12" s="77">
        <v>100584</v>
      </c>
      <c r="K12" s="77">
        <v>1</v>
      </c>
      <c r="L12" s="77" t="s">
        <v>88</v>
      </c>
      <c r="M12" s="77">
        <v>1552</v>
      </c>
      <c r="N12" s="77" t="s">
        <v>89</v>
      </c>
      <c r="O12" s="77">
        <v>80</v>
      </c>
      <c r="P12" s="101" t="s">
        <v>88</v>
      </c>
      <c r="Q12" s="100">
        <v>124160</v>
      </c>
      <c r="R12" s="102">
        <f t="shared" si="0"/>
        <v>19865.600000000002</v>
      </c>
      <c r="S12" s="100">
        <f t="shared" si="1"/>
        <v>144025.60000000001</v>
      </c>
      <c r="T12" s="77">
        <v>19.130299999999998</v>
      </c>
      <c r="U12" s="108">
        <f t="shared" si="2"/>
        <v>7528.6639519505716</v>
      </c>
      <c r="V12" s="77"/>
      <c r="W12" s="77" t="s">
        <v>93</v>
      </c>
      <c r="X12" s="77" t="s">
        <v>90</v>
      </c>
      <c r="Y12" s="76" t="s">
        <v>110</v>
      </c>
    </row>
    <row r="13" spans="1:33" x14ac:dyDescent="0.25">
      <c r="A13" s="89">
        <v>43474</v>
      </c>
      <c r="B13" s="88" t="s">
        <v>124</v>
      </c>
      <c r="C13" s="87">
        <v>399940</v>
      </c>
      <c r="D13" s="86">
        <v>1</v>
      </c>
      <c r="E13" s="87">
        <v>12207</v>
      </c>
      <c r="F13" s="87" t="s">
        <v>101</v>
      </c>
      <c r="G13" s="83"/>
      <c r="H13" s="87" t="s">
        <v>101</v>
      </c>
      <c r="I13" s="91">
        <v>13263</v>
      </c>
      <c r="J13" s="77">
        <v>100584</v>
      </c>
      <c r="K13" s="77">
        <v>1</v>
      </c>
      <c r="L13" s="77" t="s">
        <v>88</v>
      </c>
      <c r="M13" s="77">
        <v>348</v>
      </c>
      <c r="N13" s="77" t="s">
        <v>89</v>
      </c>
      <c r="O13" s="77">
        <v>80</v>
      </c>
      <c r="P13" s="101" t="s">
        <v>88</v>
      </c>
      <c r="Q13" s="100">
        <v>27840</v>
      </c>
      <c r="R13" s="102">
        <f t="shared" si="0"/>
        <v>4454.4000000000005</v>
      </c>
      <c r="S13" s="100">
        <f t="shared" si="1"/>
        <v>32294.400000000001</v>
      </c>
      <c r="T13" s="77">
        <v>19.130299999999998</v>
      </c>
      <c r="U13" s="108">
        <f t="shared" si="2"/>
        <v>1688.1282572672674</v>
      </c>
      <c r="V13" s="77"/>
      <c r="W13" s="77" t="s">
        <v>93</v>
      </c>
      <c r="X13" s="77" t="s">
        <v>90</v>
      </c>
      <c r="Y13" s="76" t="s">
        <v>110</v>
      </c>
    </row>
    <row r="14" spans="1:33" x14ac:dyDescent="0.25">
      <c r="A14" s="89">
        <v>43489</v>
      </c>
      <c r="B14" s="88" t="s">
        <v>124</v>
      </c>
      <c r="C14" s="87">
        <v>401583</v>
      </c>
      <c r="D14" s="86">
        <v>1</v>
      </c>
      <c r="E14" s="87">
        <v>22437</v>
      </c>
      <c r="F14" s="87" t="s">
        <v>100</v>
      </c>
      <c r="G14" s="83" t="s">
        <v>111</v>
      </c>
      <c r="H14" s="87" t="s">
        <v>100</v>
      </c>
      <c r="I14" s="91" t="s">
        <v>112</v>
      </c>
      <c r="J14" s="77">
        <v>100564</v>
      </c>
      <c r="K14" s="77">
        <v>1</v>
      </c>
      <c r="L14" s="77" t="s">
        <v>88</v>
      </c>
      <c r="M14" s="77">
        <v>69</v>
      </c>
      <c r="N14" s="77" t="s">
        <v>89</v>
      </c>
      <c r="O14" s="77">
        <v>5</v>
      </c>
      <c r="P14" s="101" t="s">
        <v>88</v>
      </c>
      <c r="Q14" s="100">
        <v>345</v>
      </c>
      <c r="R14" s="102">
        <f t="shared" si="0"/>
        <v>55.2</v>
      </c>
      <c r="S14" s="102">
        <f t="shared" si="1"/>
        <v>400.2</v>
      </c>
      <c r="T14" s="77">
        <v>19.130299999999998</v>
      </c>
      <c r="U14" s="108">
        <f t="shared" si="2"/>
        <v>20.919692843290488</v>
      </c>
      <c r="V14" s="77"/>
      <c r="W14" s="77" t="s">
        <v>93</v>
      </c>
      <c r="X14" s="77" t="s">
        <v>94</v>
      </c>
      <c r="Y14" s="76" t="s">
        <v>113</v>
      </c>
    </row>
    <row r="15" spans="1:33" x14ac:dyDescent="0.25">
      <c r="A15" s="89">
        <v>43489</v>
      </c>
      <c r="B15" s="88" t="s">
        <v>124</v>
      </c>
      <c r="C15" s="87">
        <v>401582</v>
      </c>
      <c r="D15" s="86">
        <v>1</v>
      </c>
      <c r="E15" s="87">
        <v>22437</v>
      </c>
      <c r="F15" s="87" t="s">
        <v>100</v>
      </c>
      <c r="G15" s="83" t="s">
        <v>111</v>
      </c>
      <c r="H15" s="87" t="s">
        <v>100</v>
      </c>
      <c r="I15" s="91" t="s">
        <v>114</v>
      </c>
      <c r="J15" s="77">
        <v>100376</v>
      </c>
      <c r="K15" s="77">
        <v>1</v>
      </c>
      <c r="L15" s="77" t="s">
        <v>88</v>
      </c>
      <c r="M15" s="77">
        <v>140</v>
      </c>
      <c r="N15" s="77" t="s">
        <v>89</v>
      </c>
      <c r="O15" s="77">
        <v>5</v>
      </c>
      <c r="P15" s="101" t="s">
        <v>88</v>
      </c>
      <c r="Q15" s="100">
        <v>700</v>
      </c>
      <c r="R15" s="102">
        <f t="shared" si="0"/>
        <v>112</v>
      </c>
      <c r="S15" s="102">
        <f t="shared" si="1"/>
        <v>812</v>
      </c>
      <c r="T15" s="77">
        <v>19.130299999999998</v>
      </c>
      <c r="U15" s="108">
        <f t="shared" si="2"/>
        <v>42.445753595082152</v>
      </c>
      <c r="V15" s="77"/>
      <c r="W15" s="77" t="s">
        <v>93</v>
      </c>
      <c r="X15" s="77" t="s">
        <v>94</v>
      </c>
      <c r="Y15" s="76" t="s">
        <v>115</v>
      </c>
    </row>
    <row r="16" spans="1:33" x14ac:dyDescent="0.25">
      <c r="A16" s="89">
        <v>43489</v>
      </c>
      <c r="B16" s="88" t="s">
        <v>124</v>
      </c>
      <c r="C16" s="87">
        <v>401582</v>
      </c>
      <c r="D16" s="86">
        <v>2</v>
      </c>
      <c r="E16" s="87">
        <v>22437</v>
      </c>
      <c r="F16" s="87" t="s">
        <v>100</v>
      </c>
      <c r="G16" s="83" t="s">
        <v>111</v>
      </c>
      <c r="H16" s="87" t="s">
        <v>100</v>
      </c>
      <c r="I16" s="91" t="s">
        <v>114</v>
      </c>
      <c r="J16" s="77">
        <v>100376</v>
      </c>
      <c r="K16" s="77">
        <v>2</v>
      </c>
      <c r="L16" s="77" t="s">
        <v>88</v>
      </c>
      <c r="M16" s="77">
        <v>48</v>
      </c>
      <c r="N16" s="77" t="s">
        <v>89</v>
      </c>
      <c r="O16" s="77">
        <v>5</v>
      </c>
      <c r="P16" s="101" t="s">
        <v>88</v>
      </c>
      <c r="Q16" s="100">
        <v>240</v>
      </c>
      <c r="R16" s="102">
        <f t="shared" si="0"/>
        <v>38.4</v>
      </c>
      <c r="S16" s="102">
        <f t="shared" si="1"/>
        <v>278.39999999999998</v>
      </c>
      <c r="T16" s="77">
        <v>19.130299999999998</v>
      </c>
      <c r="U16" s="108">
        <f t="shared" si="2"/>
        <v>14.552829804028164</v>
      </c>
      <c r="V16" s="77"/>
      <c r="W16" s="77" t="s">
        <v>93</v>
      </c>
      <c r="X16" s="77" t="s">
        <v>94</v>
      </c>
      <c r="Y16" s="76" t="s">
        <v>116</v>
      </c>
    </row>
    <row r="17" spans="1:25" x14ac:dyDescent="0.25">
      <c r="A17" s="89">
        <v>43489</v>
      </c>
      <c r="B17" s="88" t="s">
        <v>124</v>
      </c>
      <c r="C17" s="87">
        <v>401582</v>
      </c>
      <c r="D17" s="86">
        <v>3</v>
      </c>
      <c r="E17" s="87">
        <v>22437</v>
      </c>
      <c r="F17" s="87" t="s">
        <v>100</v>
      </c>
      <c r="G17" s="83" t="s">
        <v>111</v>
      </c>
      <c r="H17" s="87" t="s">
        <v>100</v>
      </c>
      <c r="I17" s="91" t="s">
        <v>114</v>
      </c>
      <c r="J17" s="77">
        <v>100376</v>
      </c>
      <c r="K17" s="77">
        <v>3</v>
      </c>
      <c r="L17" s="77" t="s">
        <v>88</v>
      </c>
      <c r="M17" s="77">
        <v>16</v>
      </c>
      <c r="N17" s="77" t="s">
        <v>89</v>
      </c>
      <c r="O17" s="77">
        <v>5</v>
      </c>
      <c r="P17" s="101" t="s">
        <v>88</v>
      </c>
      <c r="Q17" s="100">
        <v>80</v>
      </c>
      <c r="R17" s="102">
        <f t="shared" si="0"/>
        <v>12.8</v>
      </c>
      <c r="S17" s="102">
        <f t="shared" si="1"/>
        <v>92.8</v>
      </c>
      <c r="T17" s="77">
        <v>19.130299999999998</v>
      </c>
      <c r="U17" s="108">
        <f t="shared" si="2"/>
        <v>4.8509432680093889</v>
      </c>
      <c r="V17" s="77"/>
      <c r="W17" s="77" t="s">
        <v>93</v>
      </c>
      <c r="X17" s="77" t="s">
        <v>94</v>
      </c>
      <c r="Y17" s="76" t="s">
        <v>117</v>
      </c>
    </row>
    <row r="18" spans="1:25" x14ac:dyDescent="0.25">
      <c r="A18" s="89">
        <v>43522</v>
      </c>
      <c r="B18" s="88" t="s">
        <v>154</v>
      </c>
      <c r="C18" s="87">
        <v>405613</v>
      </c>
      <c r="D18" s="86">
        <v>1</v>
      </c>
      <c r="E18" s="87">
        <v>10948</v>
      </c>
      <c r="F18" s="87" t="s">
        <v>91</v>
      </c>
      <c r="G18" s="83" t="s">
        <v>103</v>
      </c>
      <c r="H18" s="87" t="s">
        <v>91</v>
      </c>
      <c r="I18" s="91" t="s">
        <v>125</v>
      </c>
      <c r="J18" s="77">
        <v>100819</v>
      </c>
      <c r="K18" s="77">
        <v>1</v>
      </c>
      <c r="L18" s="77" t="s">
        <v>88</v>
      </c>
      <c r="M18" s="77">
        <v>519</v>
      </c>
      <c r="N18" s="77" t="s">
        <v>89</v>
      </c>
      <c r="O18" s="77">
        <v>110</v>
      </c>
      <c r="P18" s="101" t="s">
        <v>88</v>
      </c>
      <c r="Q18" s="100">
        <v>57090</v>
      </c>
      <c r="R18" s="100">
        <v>9134.4</v>
      </c>
      <c r="S18" s="100">
        <v>66224.399999999994</v>
      </c>
      <c r="T18" s="77">
        <v>19.2987</v>
      </c>
      <c r="U18" s="108">
        <v>3431.5472026613188</v>
      </c>
      <c r="V18" s="77"/>
      <c r="W18" s="77" t="s">
        <v>93</v>
      </c>
      <c r="X18" s="77" t="s">
        <v>90</v>
      </c>
      <c r="Y18" s="76" t="s">
        <v>123</v>
      </c>
    </row>
    <row r="19" spans="1:25" x14ac:dyDescent="0.25">
      <c r="A19" s="89">
        <v>43522</v>
      </c>
      <c r="B19" s="88" t="s">
        <v>154</v>
      </c>
      <c r="C19" s="87">
        <v>405612</v>
      </c>
      <c r="D19" s="86">
        <v>1</v>
      </c>
      <c r="E19" s="87">
        <v>10948</v>
      </c>
      <c r="F19" s="87" t="s">
        <v>91</v>
      </c>
      <c r="G19" s="83" t="s">
        <v>103</v>
      </c>
      <c r="H19" s="87" t="s">
        <v>91</v>
      </c>
      <c r="I19" s="91" t="s">
        <v>126</v>
      </c>
      <c r="J19" s="77">
        <v>100819</v>
      </c>
      <c r="K19" s="77">
        <v>1</v>
      </c>
      <c r="L19" s="77" t="s">
        <v>88</v>
      </c>
      <c r="M19" s="77">
        <v>20</v>
      </c>
      <c r="N19" s="77" t="s">
        <v>89</v>
      </c>
      <c r="O19" s="77">
        <v>110</v>
      </c>
      <c r="P19" s="101" t="s">
        <v>88</v>
      </c>
      <c r="Q19" s="100">
        <v>2200</v>
      </c>
      <c r="R19" s="100">
        <v>352</v>
      </c>
      <c r="S19" s="100">
        <v>2552</v>
      </c>
      <c r="T19" s="77">
        <v>19.2987</v>
      </c>
      <c r="U19" s="108">
        <v>132.23688642240151</v>
      </c>
      <c r="V19" s="77"/>
      <c r="W19" s="77" t="s">
        <v>93</v>
      </c>
      <c r="X19" s="77" t="s">
        <v>90</v>
      </c>
      <c r="Y19" s="76" t="s">
        <v>123</v>
      </c>
    </row>
    <row r="20" spans="1:25" x14ac:dyDescent="0.25">
      <c r="A20" s="89">
        <v>43522</v>
      </c>
      <c r="B20" s="88" t="s">
        <v>154</v>
      </c>
      <c r="C20" s="87">
        <v>405611</v>
      </c>
      <c r="D20" s="86">
        <v>1</v>
      </c>
      <c r="E20" s="87">
        <v>10948</v>
      </c>
      <c r="F20" s="87" t="s">
        <v>91</v>
      </c>
      <c r="G20" s="83" t="s">
        <v>103</v>
      </c>
      <c r="H20" s="87" t="s">
        <v>91</v>
      </c>
      <c r="I20" s="91" t="s">
        <v>127</v>
      </c>
      <c r="J20" s="77">
        <v>100819</v>
      </c>
      <c r="K20" s="77">
        <v>1</v>
      </c>
      <c r="L20" s="77" t="s">
        <v>88</v>
      </c>
      <c r="M20" s="77">
        <v>225</v>
      </c>
      <c r="N20" s="77" t="s">
        <v>89</v>
      </c>
      <c r="O20" s="77">
        <v>110</v>
      </c>
      <c r="P20" s="101" t="s">
        <v>88</v>
      </c>
      <c r="Q20" s="100">
        <v>24750</v>
      </c>
      <c r="R20" s="100">
        <v>3960</v>
      </c>
      <c r="S20" s="100">
        <v>28710</v>
      </c>
      <c r="T20" s="77">
        <v>19.2987</v>
      </c>
      <c r="U20" s="108">
        <v>1487.6649722520169</v>
      </c>
      <c r="V20" s="77"/>
      <c r="W20" s="77" t="s">
        <v>93</v>
      </c>
      <c r="X20" s="77" t="s">
        <v>90</v>
      </c>
      <c r="Y20" s="76" t="s">
        <v>123</v>
      </c>
    </row>
    <row r="21" spans="1:25" x14ac:dyDescent="0.25">
      <c r="A21" s="89">
        <v>43518</v>
      </c>
      <c r="B21" s="88" t="s">
        <v>154</v>
      </c>
      <c r="C21" s="87">
        <v>405159</v>
      </c>
      <c r="D21" s="86">
        <v>1</v>
      </c>
      <c r="E21" s="87">
        <v>10948</v>
      </c>
      <c r="F21" s="87" t="s">
        <v>91</v>
      </c>
      <c r="G21" s="83" t="s">
        <v>103</v>
      </c>
      <c r="H21" s="87" t="s">
        <v>91</v>
      </c>
      <c r="I21" s="91" t="s">
        <v>128</v>
      </c>
      <c r="J21" s="77">
        <v>100819</v>
      </c>
      <c r="K21" s="77">
        <v>1</v>
      </c>
      <c r="L21" s="77" t="s">
        <v>88</v>
      </c>
      <c r="M21" s="77">
        <v>262</v>
      </c>
      <c r="N21" s="77" t="s">
        <v>89</v>
      </c>
      <c r="O21" s="77">
        <v>110</v>
      </c>
      <c r="P21" s="101" t="s">
        <v>88</v>
      </c>
      <c r="Q21" s="100">
        <v>28820</v>
      </c>
      <c r="R21" s="100">
        <v>4611.2</v>
      </c>
      <c r="S21" s="100">
        <v>33431.199999999997</v>
      </c>
      <c r="T21" s="77">
        <v>19.2987</v>
      </c>
      <c r="U21" s="108">
        <v>1732.3032121334595</v>
      </c>
      <c r="V21" s="77"/>
      <c r="W21" s="77" t="s">
        <v>93</v>
      </c>
      <c r="X21" s="77" t="s">
        <v>90</v>
      </c>
      <c r="Y21" s="76" t="s">
        <v>123</v>
      </c>
    </row>
    <row r="22" spans="1:25" x14ac:dyDescent="0.25">
      <c r="A22" s="89">
        <v>43518</v>
      </c>
      <c r="B22" s="88" t="s">
        <v>154</v>
      </c>
      <c r="C22" s="87">
        <v>405158</v>
      </c>
      <c r="D22" s="86">
        <v>1</v>
      </c>
      <c r="E22" s="87">
        <v>10948</v>
      </c>
      <c r="F22" s="87" t="s">
        <v>91</v>
      </c>
      <c r="G22" s="83" t="s">
        <v>103</v>
      </c>
      <c r="H22" s="87" t="s">
        <v>91</v>
      </c>
      <c r="I22" s="91" t="s">
        <v>129</v>
      </c>
      <c r="J22" s="77">
        <v>100819</v>
      </c>
      <c r="K22" s="77">
        <v>1</v>
      </c>
      <c r="L22" s="77" t="s">
        <v>88</v>
      </c>
      <c r="M22" s="77">
        <v>253.5</v>
      </c>
      <c r="N22" s="77" t="s">
        <v>89</v>
      </c>
      <c r="O22" s="77">
        <v>110</v>
      </c>
      <c r="P22" s="101" t="s">
        <v>88</v>
      </c>
      <c r="Q22" s="100">
        <v>27885</v>
      </c>
      <c r="R22" s="100">
        <v>4461.6000000000004</v>
      </c>
      <c r="S22" s="100">
        <v>32346.6</v>
      </c>
      <c r="T22" s="77">
        <v>19.2987</v>
      </c>
      <c r="U22" s="108">
        <v>1676.1025354039391</v>
      </c>
      <c r="V22" s="77"/>
      <c r="W22" s="77" t="s">
        <v>93</v>
      </c>
      <c r="X22" s="77" t="s">
        <v>90</v>
      </c>
      <c r="Y22" s="76" t="s">
        <v>123</v>
      </c>
    </row>
    <row r="23" spans="1:25" x14ac:dyDescent="0.25">
      <c r="A23" s="89">
        <v>43518</v>
      </c>
      <c r="B23" s="88" t="s">
        <v>154</v>
      </c>
      <c r="C23" s="87">
        <v>405157</v>
      </c>
      <c r="D23" s="86">
        <v>1</v>
      </c>
      <c r="E23" s="87">
        <v>10948</v>
      </c>
      <c r="F23" s="87" t="s">
        <v>91</v>
      </c>
      <c r="G23" s="83" t="s">
        <v>103</v>
      </c>
      <c r="H23" s="87" t="s">
        <v>91</v>
      </c>
      <c r="I23" s="91" t="s">
        <v>130</v>
      </c>
      <c r="J23" s="77">
        <v>100819</v>
      </c>
      <c r="K23" s="77">
        <v>1</v>
      </c>
      <c r="L23" s="77" t="s">
        <v>88</v>
      </c>
      <c r="M23" s="77">
        <v>134.5</v>
      </c>
      <c r="N23" s="77" t="s">
        <v>89</v>
      </c>
      <c r="O23" s="77">
        <v>110</v>
      </c>
      <c r="P23" s="101" t="s">
        <v>88</v>
      </c>
      <c r="Q23" s="100">
        <v>14795</v>
      </c>
      <c r="R23" s="100">
        <v>2367.2000000000003</v>
      </c>
      <c r="S23" s="100">
        <v>17162.2</v>
      </c>
      <c r="T23" s="77">
        <v>19.2987</v>
      </c>
      <c r="U23" s="108">
        <v>889.29306119065018</v>
      </c>
      <c r="V23" s="77"/>
      <c r="W23" s="77" t="s">
        <v>93</v>
      </c>
      <c r="X23" s="77" t="s">
        <v>90</v>
      </c>
      <c r="Y23" s="76" t="s">
        <v>123</v>
      </c>
    </row>
    <row r="24" spans="1:25" x14ac:dyDescent="0.25">
      <c r="A24" s="89">
        <v>43522</v>
      </c>
      <c r="B24" s="88" t="s">
        <v>154</v>
      </c>
      <c r="C24" s="87">
        <v>405615</v>
      </c>
      <c r="D24" s="86">
        <v>1</v>
      </c>
      <c r="E24" s="87">
        <v>11975</v>
      </c>
      <c r="F24" s="87" t="s">
        <v>97</v>
      </c>
      <c r="G24" s="83" t="s">
        <v>107</v>
      </c>
      <c r="H24" s="87" t="s">
        <v>97</v>
      </c>
      <c r="I24" s="91">
        <v>5592</v>
      </c>
      <c r="J24" s="77">
        <v>99706</v>
      </c>
      <c r="K24" s="77">
        <v>1</v>
      </c>
      <c r="L24" s="77" t="s">
        <v>88</v>
      </c>
      <c r="M24" s="77">
        <v>55</v>
      </c>
      <c r="N24" s="77" t="s">
        <v>89</v>
      </c>
      <c r="O24" s="77">
        <v>80</v>
      </c>
      <c r="P24" s="101" t="s">
        <v>88</v>
      </c>
      <c r="Q24" s="100">
        <v>4400</v>
      </c>
      <c r="R24" s="100">
        <v>704</v>
      </c>
      <c r="S24" s="100">
        <v>5104</v>
      </c>
      <c r="T24" s="77">
        <v>19.2987</v>
      </c>
      <c r="U24" s="108">
        <v>264.47377284480302</v>
      </c>
      <c r="V24" s="77"/>
      <c r="W24" s="77" t="s">
        <v>93</v>
      </c>
      <c r="X24" s="77" t="s">
        <v>90</v>
      </c>
      <c r="Y24" s="76" t="s">
        <v>123</v>
      </c>
    </row>
    <row r="25" spans="1:25" x14ac:dyDescent="0.25">
      <c r="A25" s="89">
        <v>43522</v>
      </c>
      <c r="B25" s="88" t="s">
        <v>154</v>
      </c>
      <c r="C25" s="87">
        <v>405614</v>
      </c>
      <c r="D25" s="86">
        <v>1</v>
      </c>
      <c r="E25" s="87">
        <v>11975</v>
      </c>
      <c r="F25" s="87" t="s">
        <v>97</v>
      </c>
      <c r="G25" s="83" t="s">
        <v>107</v>
      </c>
      <c r="H25" s="87" t="s">
        <v>97</v>
      </c>
      <c r="I25" s="91">
        <v>5608</v>
      </c>
      <c r="J25" s="77">
        <v>99706</v>
      </c>
      <c r="K25" s="77">
        <v>1</v>
      </c>
      <c r="L25" s="77" t="s">
        <v>88</v>
      </c>
      <c r="M25" s="77">
        <v>101.6</v>
      </c>
      <c r="N25" s="77" t="s">
        <v>89</v>
      </c>
      <c r="O25" s="77">
        <v>80</v>
      </c>
      <c r="P25" s="101" t="s">
        <v>88</v>
      </c>
      <c r="Q25" s="100">
        <v>8128</v>
      </c>
      <c r="R25" s="100">
        <v>1300.48</v>
      </c>
      <c r="S25" s="100">
        <v>9428.48</v>
      </c>
      <c r="T25" s="77">
        <v>19.2987</v>
      </c>
      <c r="U25" s="108">
        <v>488.55518765512699</v>
      </c>
      <c r="V25" s="77"/>
      <c r="W25" s="77" t="s">
        <v>93</v>
      </c>
      <c r="X25" s="77" t="s">
        <v>90</v>
      </c>
      <c r="Y25" s="76" t="s">
        <v>123</v>
      </c>
    </row>
    <row r="26" spans="1:25" x14ac:dyDescent="0.25">
      <c r="A26" s="89">
        <v>43522</v>
      </c>
      <c r="B26" s="88" t="s">
        <v>154</v>
      </c>
      <c r="C26" s="87">
        <v>405616</v>
      </c>
      <c r="D26" s="86">
        <v>1</v>
      </c>
      <c r="E26" s="87">
        <v>12012</v>
      </c>
      <c r="F26" s="87" t="s">
        <v>100</v>
      </c>
      <c r="G26" s="83" t="s">
        <v>111</v>
      </c>
      <c r="H26" s="87" t="s">
        <v>100</v>
      </c>
      <c r="I26" s="91" t="s">
        <v>131</v>
      </c>
      <c r="J26" s="77">
        <v>101393</v>
      </c>
      <c r="K26" s="77">
        <v>2</v>
      </c>
      <c r="L26" s="77" t="s">
        <v>88</v>
      </c>
      <c r="M26" s="77">
        <v>300</v>
      </c>
      <c r="N26" s="77" t="s">
        <v>89</v>
      </c>
      <c r="O26" s="77">
        <v>80</v>
      </c>
      <c r="P26" s="101" t="s">
        <v>88</v>
      </c>
      <c r="Q26" s="100">
        <v>24000</v>
      </c>
      <c r="R26" s="100">
        <v>3840</v>
      </c>
      <c r="S26" s="100">
        <v>27840</v>
      </c>
      <c r="T26" s="77">
        <v>19.2987</v>
      </c>
      <c r="U26" s="108">
        <v>1442.5842155171074</v>
      </c>
      <c r="V26" s="77"/>
      <c r="W26" s="77" t="s">
        <v>93</v>
      </c>
      <c r="X26" s="77" t="s">
        <v>90</v>
      </c>
      <c r="Y26" s="76" t="s">
        <v>132</v>
      </c>
    </row>
    <row r="27" spans="1:25" x14ac:dyDescent="0.25">
      <c r="A27" s="89">
        <v>43522</v>
      </c>
      <c r="B27" s="88" t="s">
        <v>154</v>
      </c>
      <c r="C27" s="87">
        <v>405616</v>
      </c>
      <c r="D27" s="86">
        <v>2</v>
      </c>
      <c r="E27" s="87">
        <v>12012</v>
      </c>
      <c r="F27" s="87" t="s">
        <v>100</v>
      </c>
      <c r="G27" s="83" t="s">
        <v>111</v>
      </c>
      <c r="H27" s="87" t="s">
        <v>100</v>
      </c>
      <c r="I27" s="91" t="s">
        <v>131</v>
      </c>
      <c r="J27" s="77">
        <v>101393</v>
      </c>
      <c r="K27" s="77">
        <v>1</v>
      </c>
      <c r="L27" s="77" t="s">
        <v>88</v>
      </c>
      <c r="M27" s="77">
        <v>1600</v>
      </c>
      <c r="N27" s="77" t="s">
        <v>89</v>
      </c>
      <c r="O27" s="77">
        <v>80</v>
      </c>
      <c r="P27" s="101" t="s">
        <v>88</v>
      </c>
      <c r="Q27" s="100">
        <v>128000</v>
      </c>
      <c r="R27" s="100">
        <v>20480</v>
      </c>
      <c r="S27" s="100">
        <v>148480</v>
      </c>
      <c r="T27" s="77">
        <v>19.2987</v>
      </c>
      <c r="U27" s="108">
        <v>7693.7824827579061</v>
      </c>
      <c r="V27" s="77"/>
      <c r="W27" s="77" t="s">
        <v>93</v>
      </c>
      <c r="X27" s="77" t="s">
        <v>90</v>
      </c>
      <c r="Y27" s="76" t="s">
        <v>133</v>
      </c>
    </row>
    <row r="28" spans="1:25" x14ac:dyDescent="0.25">
      <c r="A28" s="89">
        <v>43521</v>
      </c>
      <c r="B28" s="88" t="s">
        <v>154</v>
      </c>
      <c r="C28" s="87">
        <v>405524</v>
      </c>
      <c r="D28" s="86">
        <v>1</v>
      </c>
      <c r="E28" s="87">
        <v>12124</v>
      </c>
      <c r="F28" s="87" t="s">
        <v>134</v>
      </c>
      <c r="G28" s="83"/>
      <c r="H28" s="87" t="s">
        <v>134</v>
      </c>
      <c r="I28" s="91">
        <v>1890</v>
      </c>
      <c r="J28" s="77">
        <v>101143</v>
      </c>
      <c r="K28" s="77">
        <v>1</v>
      </c>
      <c r="L28" s="77" t="s">
        <v>88</v>
      </c>
      <c r="M28" s="77">
        <v>1239.5</v>
      </c>
      <c r="N28" s="77" t="s">
        <v>89</v>
      </c>
      <c r="O28" s="77">
        <v>80</v>
      </c>
      <c r="P28" s="101" t="s">
        <v>88</v>
      </c>
      <c r="Q28" s="100">
        <v>99160</v>
      </c>
      <c r="R28" s="100">
        <v>15865.6</v>
      </c>
      <c r="S28" s="100">
        <v>115025.60000000001</v>
      </c>
      <c r="T28" s="77">
        <v>19.2987</v>
      </c>
      <c r="U28" s="108">
        <v>5960.2771171115155</v>
      </c>
      <c r="V28" s="77"/>
      <c r="W28" s="77" t="s">
        <v>93</v>
      </c>
      <c r="X28" s="77" t="s">
        <v>90</v>
      </c>
      <c r="Y28" s="76" t="s">
        <v>135</v>
      </c>
    </row>
    <row r="29" spans="1:25" x14ac:dyDescent="0.25">
      <c r="A29" s="89">
        <v>43521</v>
      </c>
      <c r="B29" s="88" t="s">
        <v>154</v>
      </c>
      <c r="C29" s="87">
        <v>405523</v>
      </c>
      <c r="D29" s="86">
        <v>1</v>
      </c>
      <c r="E29" s="87">
        <v>12124</v>
      </c>
      <c r="F29" s="87" t="s">
        <v>134</v>
      </c>
      <c r="G29" s="83"/>
      <c r="H29" s="87" t="s">
        <v>134</v>
      </c>
      <c r="I29" s="91">
        <v>1890</v>
      </c>
      <c r="J29" s="77">
        <v>101192</v>
      </c>
      <c r="K29" s="77">
        <v>1</v>
      </c>
      <c r="L29" s="77" t="s">
        <v>88</v>
      </c>
      <c r="M29" s="77">
        <v>2500</v>
      </c>
      <c r="N29" s="77" t="s">
        <v>89</v>
      </c>
      <c r="O29" s="77">
        <v>80</v>
      </c>
      <c r="P29" s="101" t="s">
        <v>88</v>
      </c>
      <c r="Q29" s="100">
        <v>200000</v>
      </c>
      <c r="R29" s="100">
        <v>32000</v>
      </c>
      <c r="S29" s="100">
        <v>232000</v>
      </c>
      <c r="T29" s="77">
        <v>19.2987</v>
      </c>
      <c r="U29" s="108">
        <v>12021.535129309228</v>
      </c>
      <c r="V29" s="77"/>
      <c r="W29" s="77" t="s">
        <v>93</v>
      </c>
      <c r="X29" s="77" t="s">
        <v>90</v>
      </c>
      <c r="Y29" s="76" t="s">
        <v>136</v>
      </c>
    </row>
    <row r="30" spans="1:25" x14ac:dyDescent="0.25">
      <c r="A30" s="89">
        <v>43514</v>
      </c>
      <c r="B30" s="88" t="s">
        <v>154</v>
      </c>
      <c r="C30" s="87">
        <v>404681</v>
      </c>
      <c r="D30" s="86">
        <v>1</v>
      </c>
      <c r="E30" s="87">
        <v>12124</v>
      </c>
      <c r="F30" s="87" t="s">
        <v>134</v>
      </c>
      <c r="G30" s="83"/>
      <c r="H30" s="87" t="s">
        <v>134</v>
      </c>
      <c r="I30" s="91">
        <v>1866</v>
      </c>
      <c r="J30" s="77">
        <v>101192</v>
      </c>
      <c r="K30" s="77">
        <v>1</v>
      </c>
      <c r="L30" s="77" t="s">
        <v>88</v>
      </c>
      <c r="M30" s="77">
        <v>2000</v>
      </c>
      <c r="N30" s="77" t="s">
        <v>89</v>
      </c>
      <c r="O30" s="77">
        <v>80</v>
      </c>
      <c r="P30" s="101" t="s">
        <v>88</v>
      </c>
      <c r="Q30" s="100">
        <v>160000</v>
      </c>
      <c r="R30" s="100">
        <v>25600</v>
      </c>
      <c r="S30" s="100">
        <v>185600</v>
      </c>
      <c r="T30" s="77">
        <v>19.2987</v>
      </c>
      <c r="U30" s="108">
        <v>9617.2281034473817</v>
      </c>
      <c r="V30" s="77"/>
      <c r="W30" s="77" t="s">
        <v>93</v>
      </c>
      <c r="X30" s="77" t="s">
        <v>90</v>
      </c>
      <c r="Y30" s="76" t="s">
        <v>136</v>
      </c>
    </row>
    <row r="31" spans="1:25" x14ac:dyDescent="0.25">
      <c r="A31" s="89">
        <v>43523</v>
      </c>
      <c r="B31" s="88" t="s">
        <v>154</v>
      </c>
      <c r="C31" s="87">
        <v>405912</v>
      </c>
      <c r="D31" s="86">
        <v>1</v>
      </c>
      <c r="E31" s="87">
        <v>12207</v>
      </c>
      <c r="F31" s="87" t="s">
        <v>101</v>
      </c>
      <c r="G31" s="83" t="s">
        <v>111</v>
      </c>
      <c r="H31" s="87" t="s">
        <v>101</v>
      </c>
      <c r="I31" s="91">
        <v>13991</v>
      </c>
      <c r="J31" s="77">
        <v>101190</v>
      </c>
      <c r="K31" s="77">
        <v>1</v>
      </c>
      <c r="L31" s="77" t="s">
        <v>88</v>
      </c>
      <c r="M31" s="77">
        <v>1508</v>
      </c>
      <c r="N31" s="77" t="s">
        <v>89</v>
      </c>
      <c r="O31" s="77">
        <v>80</v>
      </c>
      <c r="P31" s="101" t="s">
        <v>88</v>
      </c>
      <c r="Q31" s="100">
        <v>120640</v>
      </c>
      <c r="R31" s="100">
        <v>19302.400000000001</v>
      </c>
      <c r="S31" s="100">
        <v>139942.39999999999</v>
      </c>
      <c r="T31" s="77">
        <v>19.2987</v>
      </c>
      <c r="U31" s="108">
        <v>7251.3899899993257</v>
      </c>
      <c r="V31" s="77"/>
      <c r="W31" s="77" t="s">
        <v>93</v>
      </c>
      <c r="X31" s="77" t="s">
        <v>90</v>
      </c>
      <c r="Y31" s="76" t="s">
        <v>137</v>
      </c>
    </row>
    <row r="32" spans="1:25" x14ac:dyDescent="0.25">
      <c r="A32" s="89">
        <v>43523</v>
      </c>
      <c r="B32" s="88" t="s">
        <v>154</v>
      </c>
      <c r="C32" s="87">
        <v>405911</v>
      </c>
      <c r="D32" s="86">
        <v>1</v>
      </c>
      <c r="E32" s="87">
        <v>12207</v>
      </c>
      <c r="F32" s="87" t="s">
        <v>101</v>
      </c>
      <c r="G32" s="83" t="s">
        <v>111</v>
      </c>
      <c r="H32" s="87" t="s">
        <v>101</v>
      </c>
      <c r="I32" s="91">
        <v>13992</v>
      </c>
      <c r="J32" s="77">
        <v>101190</v>
      </c>
      <c r="K32" s="77">
        <v>2</v>
      </c>
      <c r="L32" s="77" t="s">
        <v>88</v>
      </c>
      <c r="M32" s="77">
        <v>1132</v>
      </c>
      <c r="N32" s="77" t="s">
        <v>89</v>
      </c>
      <c r="O32" s="77">
        <v>80</v>
      </c>
      <c r="P32" s="101" t="s">
        <v>88</v>
      </c>
      <c r="Q32" s="100">
        <v>90560</v>
      </c>
      <c r="R32" s="100">
        <v>14489.6</v>
      </c>
      <c r="S32" s="100">
        <v>105049.60000000001</v>
      </c>
      <c r="T32" s="77">
        <v>19.2987</v>
      </c>
      <c r="U32" s="108">
        <v>5443.3511065512184</v>
      </c>
      <c r="V32" s="77"/>
      <c r="W32" s="77" t="s">
        <v>93</v>
      </c>
      <c r="X32" s="77" t="s">
        <v>90</v>
      </c>
      <c r="Y32" s="76" t="s">
        <v>138</v>
      </c>
    </row>
    <row r="33" spans="1:25" x14ac:dyDescent="0.25">
      <c r="A33" s="89">
        <v>43518</v>
      </c>
      <c r="B33" s="88" t="s">
        <v>154</v>
      </c>
      <c r="C33" s="87">
        <v>405172</v>
      </c>
      <c r="D33" s="86">
        <v>1</v>
      </c>
      <c r="E33" s="87">
        <v>12207</v>
      </c>
      <c r="F33" s="87" t="s">
        <v>101</v>
      </c>
      <c r="G33" s="83" t="s">
        <v>111</v>
      </c>
      <c r="H33" s="87" t="s">
        <v>101</v>
      </c>
      <c r="I33" s="91">
        <v>13953</v>
      </c>
      <c r="J33" s="77">
        <v>100584</v>
      </c>
      <c r="K33" s="77">
        <v>1</v>
      </c>
      <c r="L33" s="77" t="s">
        <v>88</v>
      </c>
      <c r="M33" s="77">
        <v>1136</v>
      </c>
      <c r="N33" s="77" t="s">
        <v>89</v>
      </c>
      <c r="O33" s="77">
        <v>80</v>
      </c>
      <c r="P33" s="101" t="s">
        <v>88</v>
      </c>
      <c r="Q33" s="100">
        <v>90880</v>
      </c>
      <c r="R33" s="100">
        <v>14540.800000000001</v>
      </c>
      <c r="S33" s="100">
        <v>105420.8</v>
      </c>
      <c r="T33" s="77">
        <v>19.2987</v>
      </c>
      <c r="U33" s="108">
        <v>5462.5855627581132</v>
      </c>
      <c r="V33" s="77"/>
      <c r="W33" s="77" t="s">
        <v>93</v>
      </c>
      <c r="X33" s="77" t="s">
        <v>90</v>
      </c>
      <c r="Y33" s="76" t="s">
        <v>110</v>
      </c>
    </row>
    <row r="34" spans="1:25" x14ac:dyDescent="0.25">
      <c r="A34" s="89">
        <v>43508</v>
      </c>
      <c r="B34" s="88" t="s">
        <v>154</v>
      </c>
      <c r="C34" s="87">
        <v>403987</v>
      </c>
      <c r="D34" s="86">
        <v>1</v>
      </c>
      <c r="E34" s="87">
        <v>12207</v>
      </c>
      <c r="F34" s="87" t="s">
        <v>101</v>
      </c>
      <c r="G34" s="83" t="s">
        <v>111</v>
      </c>
      <c r="H34" s="87" t="s">
        <v>101</v>
      </c>
      <c r="I34" s="91">
        <v>13834</v>
      </c>
      <c r="J34" s="77">
        <v>100745</v>
      </c>
      <c r="K34" s="77">
        <v>1</v>
      </c>
      <c r="L34" s="77" t="s">
        <v>88</v>
      </c>
      <c r="M34" s="77">
        <v>473</v>
      </c>
      <c r="N34" s="77" t="s">
        <v>89</v>
      </c>
      <c r="O34" s="77">
        <v>80</v>
      </c>
      <c r="P34" s="101" t="s">
        <v>88</v>
      </c>
      <c r="Q34" s="100">
        <v>37840</v>
      </c>
      <c r="R34" s="100">
        <v>6054.4000000000005</v>
      </c>
      <c r="S34" s="100">
        <v>43894.400000000001</v>
      </c>
      <c r="T34" s="77">
        <v>19.2987</v>
      </c>
      <c r="U34" s="108">
        <v>2274.4744464653058</v>
      </c>
      <c r="V34" s="77"/>
      <c r="W34" s="77" t="s">
        <v>93</v>
      </c>
      <c r="X34" s="77" t="s">
        <v>90</v>
      </c>
      <c r="Y34" s="76" t="s">
        <v>98</v>
      </c>
    </row>
    <row r="35" spans="1:25" x14ac:dyDescent="0.25">
      <c r="A35" s="89">
        <v>43508</v>
      </c>
      <c r="B35" s="88" t="s">
        <v>154</v>
      </c>
      <c r="C35" s="87">
        <v>403986</v>
      </c>
      <c r="D35" s="86">
        <v>1</v>
      </c>
      <c r="E35" s="87">
        <v>12207</v>
      </c>
      <c r="F35" s="87" t="s">
        <v>101</v>
      </c>
      <c r="G35" s="83" t="s">
        <v>111</v>
      </c>
      <c r="H35" s="87" t="s">
        <v>101</v>
      </c>
      <c r="I35" s="91">
        <v>13835</v>
      </c>
      <c r="J35" s="77">
        <v>100584</v>
      </c>
      <c r="K35" s="77">
        <v>1</v>
      </c>
      <c r="L35" s="77" t="s">
        <v>88</v>
      </c>
      <c r="M35" s="77">
        <v>1160</v>
      </c>
      <c r="N35" s="77" t="s">
        <v>89</v>
      </c>
      <c r="O35" s="77">
        <v>80</v>
      </c>
      <c r="P35" s="101" t="s">
        <v>88</v>
      </c>
      <c r="Q35" s="100">
        <v>92800</v>
      </c>
      <c r="R35" s="100">
        <v>14848</v>
      </c>
      <c r="S35" s="100">
        <v>107648</v>
      </c>
      <c r="T35" s="77">
        <v>19.2987</v>
      </c>
      <c r="U35" s="108">
        <v>5577.9922999994815</v>
      </c>
      <c r="V35" s="77"/>
      <c r="W35" s="77" t="s">
        <v>93</v>
      </c>
      <c r="X35" s="77" t="s">
        <v>90</v>
      </c>
      <c r="Y35" s="76" t="s">
        <v>110</v>
      </c>
    </row>
    <row r="36" spans="1:25" x14ac:dyDescent="0.25">
      <c r="A36" s="89">
        <v>43508</v>
      </c>
      <c r="B36" s="88" t="s">
        <v>154</v>
      </c>
      <c r="C36" s="87">
        <v>403954</v>
      </c>
      <c r="D36" s="86">
        <v>1</v>
      </c>
      <c r="E36" s="87">
        <v>12207</v>
      </c>
      <c r="F36" s="87" t="s">
        <v>101</v>
      </c>
      <c r="G36" s="83" t="s">
        <v>111</v>
      </c>
      <c r="H36" s="87" t="s">
        <v>101</v>
      </c>
      <c r="I36" s="91">
        <v>13807</v>
      </c>
      <c r="J36" s="77">
        <v>100606</v>
      </c>
      <c r="K36" s="77">
        <v>1</v>
      </c>
      <c r="L36" s="77" t="s">
        <v>88</v>
      </c>
      <c r="M36" s="77">
        <v>53</v>
      </c>
      <c r="N36" s="77" t="s">
        <v>89</v>
      </c>
      <c r="O36" s="77">
        <v>80</v>
      </c>
      <c r="P36" s="101" t="s">
        <v>88</v>
      </c>
      <c r="Q36" s="100">
        <v>4240</v>
      </c>
      <c r="R36" s="100">
        <v>678.4</v>
      </c>
      <c r="S36" s="100">
        <v>4918.3999999999996</v>
      </c>
      <c r="T36" s="77">
        <v>19.2987</v>
      </c>
      <c r="U36" s="108">
        <v>254.85654474135561</v>
      </c>
      <c r="V36" s="77"/>
      <c r="W36" s="77" t="s">
        <v>93</v>
      </c>
      <c r="X36" s="77" t="s">
        <v>90</v>
      </c>
      <c r="Y36" s="76" t="s">
        <v>109</v>
      </c>
    </row>
    <row r="37" spans="1:25" x14ac:dyDescent="0.25">
      <c r="A37" s="89">
        <v>43498</v>
      </c>
      <c r="B37" s="88" t="s">
        <v>154</v>
      </c>
      <c r="C37" s="87">
        <v>403052</v>
      </c>
      <c r="D37" s="86">
        <v>1</v>
      </c>
      <c r="E37" s="87">
        <v>12207</v>
      </c>
      <c r="F37" s="87" t="s">
        <v>101</v>
      </c>
      <c r="G37" s="83" t="s">
        <v>111</v>
      </c>
      <c r="H37" s="87" t="s">
        <v>101</v>
      </c>
      <c r="I37" s="91">
        <v>13808</v>
      </c>
      <c r="J37" s="77">
        <v>100745</v>
      </c>
      <c r="K37" s="77">
        <v>1</v>
      </c>
      <c r="L37" s="77" t="s">
        <v>88</v>
      </c>
      <c r="M37" s="77">
        <v>2184</v>
      </c>
      <c r="N37" s="77" t="s">
        <v>89</v>
      </c>
      <c r="O37" s="77">
        <v>80</v>
      </c>
      <c r="P37" s="101" t="s">
        <v>88</v>
      </c>
      <c r="Q37" s="100">
        <v>174720</v>
      </c>
      <c r="R37" s="100">
        <v>27955.200000000001</v>
      </c>
      <c r="S37" s="100">
        <v>202675.20000000001</v>
      </c>
      <c r="T37" s="77">
        <v>19.2987</v>
      </c>
      <c r="U37" s="108">
        <v>10502.013088964542</v>
      </c>
      <c r="V37" s="77"/>
      <c r="W37" s="77" t="s">
        <v>93</v>
      </c>
      <c r="X37" s="77" t="s">
        <v>90</v>
      </c>
      <c r="Y37" s="76" t="s">
        <v>98</v>
      </c>
    </row>
    <row r="38" spans="1:25" x14ac:dyDescent="0.25">
      <c r="A38" s="89">
        <v>43498</v>
      </c>
      <c r="B38" s="88" t="s">
        <v>154</v>
      </c>
      <c r="C38" s="87">
        <v>403051</v>
      </c>
      <c r="D38" s="86">
        <v>1</v>
      </c>
      <c r="E38" s="87">
        <v>12207</v>
      </c>
      <c r="F38" s="87" t="s">
        <v>101</v>
      </c>
      <c r="G38" s="83" t="s">
        <v>111</v>
      </c>
      <c r="H38" s="87" t="s">
        <v>101</v>
      </c>
      <c r="I38" s="91">
        <v>13810</v>
      </c>
      <c r="J38" s="77">
        <v>100584</v>
      </c>
      <c r="K38" s="77">
        <v>1</v>
      </c>
      <c r="L38" s="77" t="s">
        <v>88</v>
      </c>
      <c r="M38" s="77">
        <v>1200</v>
      </c>
      <c r="N38" s="77" t="s">
        <v>89</v>
      </c>
      <c r="O38" s="77">
        <v>80</v>
      </c>
      <c r="P38" s="101" t="s">
        <v>88</v>
      </c>
      <c r="Q38" s="100">
        <v>96000</v>
      </c>
      <c r="R38" s="100">
        <v>15360</v>
      </c>
      <c r="S38" s="100">
        <v>111360</v>
      </c>
      <c r="T38" s="77">
        <v>19.2987</v>
      </c>
      <c r="U38" s="108">
        <v>5770.3368620684296</v>
      </c>
      <c r="V38" s="77"/>
      <c r="W38" s="77" t="s">
        <v>93</v>
      </c>
      <c r="X38" s="77" t="s">
        <v>90</v>
      </c>
      <c r="Y38" s="76" t="s">
        <v>110</v>
      </c>
    </row>
    <row r="39" spans="1:25" x14ac:dyDescent="0.25">
      <c r="A39" s="89">
        <v>43517</v>
      </c>
      <c r="B39" s="88" t="s">
        <v>154</v>
      </c>
      <c r="C39" s="87">
        <v>404979</v>
      </c>
      <c r="D39" s="86">
        <v>1</v>
      </c>
      <c r="E39" s="87">
        <v>22437</v>
      </c>
      <c r="F39" s="87" t="s">
        <v>100</v>
      </c>
      <c r="G39" s="83" t="s">
        <v>111</v>
      </c>
      <c r="H39" s="87" t="s">
        <v>100</v>
      </c>
      <c r="I39" s="91" t="s">
        <v>139</v>
      </c>
      <c r="J39" s="77">
        <v>100912</v>
      </c>
      <c r="K39" s="77">
        <v>1</v>
      </c>
      <c r="L39" s="77" t="s">
        <v>88</v>
      </c>
      <c r="M39" s="77">
        <v>93</v>
      </c>
      <c r="N39" s="77" t="s">
        <v>89</v>
      </c>
      <c r="O39" s="77">
        <v>5</v>
      </c>
      <c r="P39" s="101" t="s">
        <v>88</v>
      </c>
      <c r="Q39" s="100">
        <v>465</v>
      </c>
      <c r="R39" s="100">
        <v>74.400000000000006</v>
      </c>
      <c r="S39" s="100">
        <v>539.4</v>
      </c>
      <c r="T39" s="77">
        <v>19.2987</v>
      </c>
      <c r="U39" s="108">
        <v>539.4</v>
      </c>
      <c r="V39" s="77"/>
      <c r="W39" s="77" t="s">
        <v>93</v>
      </c>
      <c r="X39" s="77" t="s">
        <v>94</v>
      </c>
      <c r="Y39" s="76" t="s">
        <v>140</v>
      </c>
    </row>
    <row r="40" spans="1:25" x14ac:dyDescent="0.25">
      <c r="A40" s="89">
        <v>43522</v>
      </c>
      <c r="B40" s="88" t="s">
        <v>154</v>
      </c>
      <c r="C40" s="87">
        <v>405782</v>
      </c>
      <c r="D40" s="86">
        <v>1</v>
      </c>
      <c r="E40" s="87">
        <v>22567</v>
      </c>
      <c r="F40" s="87" t="s">
        <v>96</v>
      </c>
      <c r="G40" s="83" t="s">
        <v>118</v>
      </c>
      <c r="H40" s="87" t="s">
        <v>96</v>
      </c>
      <c r="I40" s="91" t="s">
        <v>141</v>
      </c>
      <c r="J40" s="77">
        <v>100507</v>
      </c>
      <c r="K40" s="77">
        <v>1</v>
      </c>
      <c r="L40" s="77" t="s">
        <v>92</v>
      </c>
      <c r="M40" s="77">
        <v>0.60489000000000004</v>
      </c>
      <c r="N40" s="77" t="s">
        <v>89</v>
      </c>
      <c r="O40" s="77">
        <v>2000</v>
      </c>
      <c r="P40" s="101" t="s">
        <v>92</v>
      </c>
      <c r="Q40" s="100">
        <v>1209.78</v>
      </c>
      <c r="R40" s="100">
        <v>193.56479999999999</v>
      </c>
      <c r="S40" s="100">
        <v>1403.3447999999999</v>
      </c>
      <c r="T40" s="77">
        <v>19.2987</v>
      </c>
      <c r="U40" s="108">
        <v>1403.3447999999999</v>
      </c>
      <c r="V40" s="77"/>
      <c r="W40" s="77" t="s">
        <v>93</v>
      </c>
      <c r="X40" s="77" t="s">
        <v>94</v>
      </c>
      <c r="Y40" s="76" t="s">
        <v>120</v>
      </c>
    </row>
    <row r="41" spans="1:25" x14ac:dyDescent="0.25">
      <c r="A41" s="89">
        <v>43522</v>
      </c>
      <c r="B41" s="88" t="s">
        <v>154</v>
      </c>
      <c r="C41" s="87">
        <v>405657</v>
      </c>
      <c r="D41" s="86">
        <v>1</v>
      </c>
      <c r="E41" s="87">
        <v>22567</v>
      </c>
      <c r="F41" s="87" t="s">
        <v>96</v>
      </c>
      <c r="G41" s="83" t="s">
        <v>118</v>
      </c>
      <c r="H41" s="87" t="s">
        <v>96</v>
      </c>
      <c r="I41" s="91" t="s">
        <v>142</v>
      </c>
      <c r="J41" s="77">
        <v>101350</v>
      </c>
      <c r="K41" s="77">
        <v>6</v>
      </c>
      <c r="L41" s="77" t="s">
        <v>92</v>
      </c>
      <c r="M41" s="77">
        <v>1</v>
      </c>
      <c r="N41" s="77" t="s">
        <v>89</v>
      </c>
      <c r="O41" s="77">
        <v>3158.06</v>
      </c>
      <c r="P41" s="101" t="s">
        <v>92</v>
      </c>
      <c r="Q41" s="100">
        <v>-3158.06</v>
      </c>
      <c r="R41" s="100">
        <v>-505.28960000000001</v>
      </c>
      <c r="S41" s="100">
        <v>-3663.3496</v>
      </c>
      <c r="T41" s="77">
        <v>19.2987</v>
      </c>
      <c r="U41" s="108">
        <v>-3663.3496</v>
      </c>
      <c r="V41" s="77"/>
      <c r="W41" s="77" t="s">
        <v>93</v>
      </c>
      <c r="X41" s="77" t="s">
        <v>94</v>
      </c>
      <c r="Y41" s="76" t="s">
        <v>143</v>
      </c>
    </row>
    <row r="42" spans="1:25" x14ac:dyDescent="0.25">
      <c r="A42" s="89">
        <v>43522</v>
      </c>
      <c r="B42" s="88" t="s">
        <v>154</v>
      </c>
      <c r="C42" s="87">
        <v>405656</v>
      </c>
      <c r="D42" s="86">
        <v>1</v>
      </c>
      <c r="E42" s="87">
        <v>22567</v>
      </c>
      <c r="F42" s="87" t="s">
        <v>96</v>
      </c>
      <c r="G42" s="83" t="s">
        <v>118</v>
      </c>
      <c r="H42" s="87" t="s">
        <v>96</v>
      </c>
      <c r="I42" s="91" t="s">
        <v>144</v>
      </c>
      <c r="J42" s="77">
        <v>101350</v>
      </c>
      <c r="K42" s="77">
        <v>1</v>
      </c>
      <c r="L42" s="77" t="s">
        <v>92</v>
      </c>
      <c r="M42" s="77">
        <v>1</v>
      </c>
      <c r="N42" s="77" t="s">
        <v>89</v>
      </c>
      <c r="O42" s="77">
        <v>6162.75</v>
      </c>
      <c r="P42" s="101" t="s">
        <v>92</v>
      </c>
      <c r="Q42" s="100">
        <v>-6162.75</v>
      </c>
      <c r="R42" s="100">
        <v>-986.04000000000008</v>
      </c>
      <c r="S42" s="100">
        <v>-7148.79</v>
      </c>
      <c r="T42" s="77">
        <v>19.2987</v>
      </c>
      <c r="U42" s="108">
        <v>-7148.79</v>
      </c>
      <c r="V42" s="77"/>
      <c r="W42" s="77" t="s">
        <v>93</v>
      </c>
      <c r="X42" s="77" t="s">
        <v>94</v>
      </c>
      <c r="Y42" s="76" t="s">
        <v>145</v>
      </c>
    </row>
    <row r="43" spans="1:25" x14ac:dyDescent="0.25">
      <c r="A43" s="89">
        <v>43522</v>
      </c>
      <c r="B43" s="88" t="s">
        <v>154</v>
      </c>
      <c r="C43" s="87">
        <v>405655</v>
      </c>
      <c r="D43" s="86">
        <v>1</v>
      </c>
      <c r="E43" s="87">
        <v>22567</v>
      </c>
      <c r="F43" s="87" t="s">
        <v>96</v>
      </c>
      <c r="G43" s="83" t="s">
        <v>118</v>
      </c>
      <c r="H43" s="87" t="s">
        <v>96</v>
      </c>
      <c r="I43" s="91" t="s">
        <v>146</v>
      </c>
      <c r="J43" s="77">
        <v>101350</v>
      </c>
      <c r="K43" s="77">
        <v>2</v>
      </c>
      <c r="L43" s="77" t="s">
        <v>92</v>
      </c>
      <c r="M43" s="77">
        <v>1</v>
      </c>
      <c r="N43" s="77" t="s">
        <v>89</v>
      </c>
      <c r="O43" s="77">
        <v>2835.25</v>
      </c>
      <c r="P43" s="101" t="s">
        <v>92</v>
      </c>
      <c r="Q43" s="100">
        <v>-2835.25</v>
      </c>
      <c r="R43" s="100">
        <v>-453.64</v>
      </c>
      <c r="S43" s="100">
        <v>-3288.89</v>
      </c>
      <c r="T43" s="77">
        <v>19.2987</v>
      </c>
      <c r="U43" s="108">
        <v>-3288.89</v>
      </c>
      <c r="V43" s="77"/>
      <c r="W43" s="77" t="s">
        <v>93</v>
      </c>
      <c r="X43" s="77" t="s">
        <v>94</v>
      </c>
      <c r="Y43" s="76" t="s">
        <v>147</v>
      </c>
    </row>
    <row r="44" spans="1:25" x14ac:dyDescent="0.25">
      <c r="A44" s="89">
        <v>43522</v>
      </c>
      <c r="B44" s="88" t="s">
        <v>154</v>
      </c>
      <c r="C44" s="87">
        <v>405654</v>
      </c>
      <c r="D44" s="86">
        <v>1</v>
      </c>
      <c r="E44" s="87">
        <v>22567</v>
      </c>
      <c r="F44" s="87" t="s">
        <v>96</v>
      </c>
      <c r="G44" s="83" t="s">
        <v>118</v>
      </c>
      <c r="H44" s="87" t="s">
        <v>96</v>
      </c>
      <c r="I44" s="91" t="s">
        <v>148</v>
      </c>
      <c r="J44" s="77">
        <v>101350</v>
      </c>
      <c r="K44" s="77">
        <v>4</v>
      </c>
      <c r="L44" s="77" t="s">
        <v>92</v>
      </c>
      <c r="M44" s="77">
        <v>1</v>
      </c>
      <c r="N44" s="77" t="s">
        <v>89</v>
      </c>
      <c r="O44" s="77">
        <v>6745.94</v>
      </c>
      <c r="P44" s="101" t="s">
        <v>92</v>
      </c>
      <c r="Q44" s="100">
        <v>-6745.94</v>
      </c>
      <c r="R44" s="100">
        <v>-1079.3504</v>
      </c>
      <c r="S44" s="100">
        <v>-7825.2903999999999</v>
      </c>
      <c r="T44" s="77">
        <v>19.2987</v>
      </c>
      <c r="U44" s="108">
        <v>-7825.2903999999999</v>
      </c>
      <c r="V44" s="77"/>
      <c r="W44" s="77" t="s">
        <v>93</v>
      </c>
      <c r="X44" s="77" t="s">
        <v>94</v>
      </c>
      <c r="Y44" s="76" t="s">
        <v>149</v>
      </c>
    </row>
    <row r="45" spans="1:25" x14ac:dyDescent="0.25">
      <c r="A45" s="89">
        <v>43522</v>
      </c>
      <c r="B45" s="88" t="s">
        <v>154</v>
      </c>
      <c r="C45" s="87">
        <v>405653</v>
      </c>
      <c r="D45" s="86">
        <v>1</v>
      </c>
      <c r="E45" s="87">
        <v>22567</v>
      </c>
      <c r="F45" s="87" t="s">
        <v>96</v>
      </c>
      <c r="G45" s="83" t="s">
        <v>118</v>
      </c>
      <c r="H45" s="87" t="s">
        <v>96</v>
      </c>
      <c r="I45" s="91" t="s">
        <v>150</v>
      </c>
      <c r="J45" s="77">
        <v>101350</v>
      </c>
      <c r="K45" s="77">
        <v>5</v>
      </c>
      <c r="L45" s="77" t="s">
        <v>92</v>
      </c>
      <c r="M45" s="77">
        <v>1</v>
      </c>
      <c r="N45" s="77" t="s">
        <v>89</v>
      </c>
      <c r="O45" s="77">
        <v>4440</v>
      </c>
      <c r="P45" s="101" t="s">
        <v>92</v>
      </c>
      <c r="Q45" s="100">
        <v>-4440</v>
      </c>
      <c r="R45" s="100">
        <v>-710.4</v>
      </c>
      <c r="S45" s="100">
        <v>-5150.3999999999996</v>
      </c>
      <c r="T45" s="77">
        <v>19.2987</v>
      </c>
      <c r="U45" s="108">
        <v>-5150.3999999999996</v>
      </c>
      <c r="V45" s="77"/>
      <c r="W45" s="77" t="s">
        <v>93</v>
      </c>
      <c r="X45" s="77" t="s">
        <v>94</v>
      </c>
      <c r="Y45" s="76" t="s">
        <v>151</v>
      </c>
    </row>
    <row r="46" spans="1:25" x14ac:dyDescent="0.25">
      <c r="A46" s="89">
        <v>43522</v>
      </c>
      <c r="B46" s="88" t="s">
        <v>154</v>
      </c>
      <c r="C46" s="87">
        <v>405652</v>
      </c>
      <c r="D46" s="86">
        <v>1</v>
      </c>
      <c r="E46" s="87">
        <v>22567</v>
      </c>
      <c r="F46" s="87" t="s">
        <v>96</v>
      </c>
      <c r="G46" s="83" t="s">
        <v>118</v>
      </c>
      <c r="H46" s="87" t="s">
        <v>96</v>
      </c>
      <c r="I46" s="91" t="s">
        <v>152</v>
      </c>
      <c r="J46" s="77">
        <v>101350</v>
      </c>
      <c r="K46" s="77">
        <v>3</v>
      </c>
      <c r="L46" s="77" t="s">
        <v>92</v>
      </c>
      <c r="M46" s="77">
        <v>1</v>
      </c>
      <c r="N46" s="77" t="s">
        <v>89</v>
      </c>
      <c r="O46" s="77">
        <v>3295.13</v>
      </c>
      <c r="P46" s="101" t="s">
        <v>92</v>
      </c>
      <c r="Q46" s="100">
        <v>-3295.13</v>
      </c>
      <c r="R46" s="100">
        <v>-527.22080000000005</v>
      </c>
      <c r="S46" s="100">
        <v>-3822.3508000000002</v>
      </c>
      <c r="T46" s="77">
        <v>19.2987</v>
      </c>
      <c r="U46" s="108">
        <v>-3822.3508000000002</v>
      </c>
      <c r="V46" s="77"/>
      <c r="W46" s="77" t="s">
        <v>93</v>
      </c>
      <c r="X46" s="77" t="s">
        <v>94</v>
      </c>
      <c r="Y46" s="76" t="s">
        <v>153</v>
      </c>
    </row>
    <row r="47" spans="1:25" x14ac:dyDescent="0.25">
      <c r="A47" s="89">
        <v>43522</v>
      </c>
      <c r="B47" s="88" t="s">
        <v>154</v>
      </c>
      <c r="C47" s="87">
        <v>405622</v>
      </c>
      <c r="D47" s="86">
        <v>1</v>
      </c>
      <c r="E47" s="87">
        <v>22567</v>
      </c>
      <c r="F47" s="87" t="s">
        <v>96</v>
      </c>
      <c r="G47" s="83" t="s">
        <v>118</v>
      </c>
      <c r="H47" s="87" t="s">
        <v>96</v>
      </c>
      <c r="I47" s="91" t="s">
        <v>142</v>
      </c>
      <c r="J47" s="77">
        <v>101350</v>
      </c>
      <c r="K47" s="77">
        <v>6</v>
      </c>
      <c r="L47" s="77" t="s">
        <v>92</v>
      </c>
      <c r="M47" s="77">
        <v>1</v>
      </c>
      <c r="N47" s="77" t="s">
        <v>89</v>
      </c>
      <c r="O47" s="77">
        <v>3158.06</v>
      </c>
      <c r="P47" s="101" t="s">
        <v>92</v>
      </c>
      <c r="Q47" s="100">
        <v>3158.06</v>
      </c>
      <c r="R47" s="100">
        <v>505.28960000000001</v>
      </c>
      <c r="S47" s="100">
        <v>3663.3496</v>
      </c>
      <c r="T47" s="77">
        <v>19.2987</v>
      </c>
      <c r="U47" s="108">
        <v>3663.3496</v>
      </c>
      <c r="V47" s="77"/>
      <c r="W47" s="77" t="s">
        <v>93</v>
      </c>
      <c r="X47" s="77" t="s">
        <v>94</v>
      </c>
      <c r="Y47" s="76" t="s">
        <v>143</v>
      </c>
    </row>
    <row r="48" spans="1:25" x14ac:dyDescent="0.25">
      <c r="A48" s="89">
        <v>43522</v>
      </c>
      <c r="B48" s="88" t="s">
        <v>154</v>
      </c>
      <c r="C48" s="87">
        <v>405621</v>
      </c>
      <c r="D48" s="86">
        <v>1</v>
      </c>
      <c r="E48" s="87">
        <v>22567</v>
      </c>
      <c r="F48" s="87" t="s">
        <v>96</v>
      </c>
      <c r="G48" s="83" t="s">
        <v>118</v>
      </c>
      <c r="H48" s="87" t="s">
        <v>96</v>
      </c>
      <c r="I48" s="91" t="s">
        <v>144</v>
      </c>
      <c r="J48" s="77">
        <v>101350</v>
      </c>
      <c r="K48" s="77">
        <v>1</v>
      </c>
      <c r="L48" s="77" t="s">
        <v>92</v>
      </c>
      <c r="M48" s="77">
        <v>1</v>
      </c>
      <c r="N48" s="77" t="s">
        <v>89</v>
      </c>
      <c r="O48" s="77">
        <v>6162.75</v>
      </c>
      <c r="P48" s="101" t="s">
        <v>92</v>
      </c>
      <c r="Q48" s="100">
        <v>6162.75</v>
      </c>
      <c r="R48" s="100">
        <v>986.04000000000008</v>
      </c>
      <c r="S48" s="100">
        <v>7148.79</v>
      </c>
      <c r="T48" s="77">
        <v>19.2987</v>
      </c>
      <c r="U48" s="108">
        <v>7148.79</v>
      </c>
      <c r="V48" s="77"/>
      <c r="W48" s="77" t="s">
        <v>93</v>
      </c>
      <c r="X48" s="77" t="s">
        <v>94</v>
      </c>
      <c r="Y48" s="76" t="s">
        <v>145</v>
      </c>
    </row>
    <row r="49" spans="1:25" x14ac:dyDescent="0.25">
      <c r="A49" s="89">
        <v>43522</v>
      </c>
      <c r="B49" s="88" t="s">
        <v>154</v>
      </c>
      <c r="C49" s="87">
        <v>405620</v>
      </c>
      <c r="D49" s="86">
        <v>1</v>
      </c>
      <c r="E49" s="87">
        <v>22567</v>
      </c>
      <c r="F49" s="87" t="s">
        <v>96</v>
      </c>
      <c r="G49" s="83" t="s">
        <v>118</v>
      </c>
      <c r="H49" s="87" t="s">
        <v>96</v>
      </c>
      <c r="I49" s="91" t="s">
        <v>146</v>
      </c>
      <c r="J49" s="77">
        <v>101350</v>
      </c>
      <c r="K49" s="77">
        <v>2</v>
      </c>
      <c r="L49" s="77" t="s">
        <v>92</v>
      </c>
      <c r="M49" s="77">
        <v>1</v>
      </c>
      <c r="N49" s="77" t="s">
        <v>89</v>
      </c>
      <c r="O49" s="77">
        <v>2835.25</v>
      </c>
      <c r="P49" s="101" t="s">
        <v>92</v>
      </c>
      <c r="Q49" s="100">
        <v>2835.25</v>
      </c>
      <c r="R49" s="100">
        <v>453.64</v>
      </c>
      <c r="S49" s="100">
        <v>3288.89</v>
      </c>
      <c r="T49" s="77">
        <v>19.2987</v>
      </c>
      <c r="U49" s="108">
        <v>3288.89</v>
      </c>
      <c r="V49" s="77"/>
      <c r="W49" s="77" t="s">
        <v>93</v>
      </c>
      <c r="X49" s="77" t="s">
        <v>94</v>
      </c>
      <c r="Y49" s="76" t="s">
        <v>147</v>
      </c>
    </row>
    <row r="50" spans="1:25" x14ac:dyDescent="0.25">
      <c r="A50" s="89">
        <v>43522</v>
      </c>
      <c r="B50" s="88" t="s">
        <v>154</v>
      </c>
      <c r="C50" s="87">
        <v>405619</v>
      </c>
      <c r="D50" s="86">
        <v>1</v>
      </c>
      <c r="E50" s="87">
        <v>22567</v>
      </c>
      <c r="F50" s="87" t="s">
        <v>96</v>
      </c>
      <c r="G50" s="83" t="s">
        <v>118</v>
      </c>
      <c r="H50" s="87" t="s">
        <v>96</v>
      </c>
      <c r="I50" s="91" t="s">
        <v>148</v>
      </c>
      <c r="J50" s="77">
        <v>101350</v>
      </c>
      <c r="K50" s="77">
        <v>4</v>
      </c>
      <c r="L50" s="77" t="s">
        <v>92</v>
      </c>
      <c r="M50" s="77">
        <v>1</v>
      </c>
      <c r="N50" s="77" t="s">
        <v>89</v>
      </c>
      <c r="O50" s="77">
        <v>6745.94</v>
      </c>
      <c r="P50" s="101" t="s">
        <v>92</v>
      </c>
      <c r="Q50" s="100">
        <v>6745.94</v>
      </c>
      <c r="R50" s="100">
        <v>1079.3504</v>
      </c>
      <c r="S50" s="100">
        <v>7825.2903999999999</v>
      </c>
      <c r="T50" s="77">
        <v>19.2987</v>
      </c>
      <c r="U50" s="108">
        <v>7825.2903999999999</v>
      </c>
      <c r="V50" s="77"/>
      <c r="W50" s="77" t="s">
        <v>93</v>
      </c>
      <c r="X50" s="77" t="s">
        <v>94</v>
      </c>
      <c r="Y50" s="76" t="s">
        <v>149</v>
      </c>
    </row>
    <row r="51" spans="1:25" x14ac:dyDescent="0.25">
      <c r="A51" s="89">
        <v>43522</v>
      </c>
      <c r="B51" s="88" t="s">
        <v>154</v>
      </c>
      <c r="C51" s="87">
        <v>405618</v>
      </c>
      <c r="D51" s="86">
        <v>1</v>
      </c>
      <c r="E51" s="87">
        <v>22567</v>
      </c>
      <c r="F51" s="87" t="s">
        <v>96</v>
      </c>
      <c r="G51" s="83" t="s">
        <v>118</v>
      </c>
      <c r="H51" s="87" t="s">
        <v>96</v>
      </c>
      <c r="I51" s="91" t="s">
        <v>150</v>
      </c>
      <c r="J51" s="77">
        <v>101350</v>
      </c>
      <c r="K51" s="77">
        <v>5</v>
      </c>
      <c r="L51" s="77" t="s">
        <v>92</v>
      </c>
      <c r="M51" s="77">
        <v>1</v>
      </c>
      <c r="N51" s="77" t="s">
        <v>89</v>
      </c>
      <c r="O51" s="77">
        <v>4440</v>
      </c>
      <c r="P51" s="101" t="s">
        <v>92</v>
      </c>
      <c r="Q51" s="100">
        <v>4440</v>
      </c>
      <c r="R51" s="100">
        <v>710.4</v>
      </c>
      <c r="S51" s="100">
        <v>5150.3999999999996</v>
      </c>
      <c r="T51" s="77">
        <v>19.2987</v>
      </c>
      <c r="U51" s="108">
        <v>5150.3999999999996</v>
      </c>
      <c r="V51" s="77"/>
      <c r="W51" s="77" t="s">
        <v>93</v>
      </c>
      <c r="X51" s="77" t="s">
        <v>94</v>
      </c>
      <c r="Y51" s="76" t="s">
        <v>151</v>
      </c>
    </row>
    <row r="52" spans="1:25" x14ac:dyDescent="0.25">
      <c r="A52" s="89">
        <v>43522</v>
      </c>
      <c r="B52" s="88" t="s">
        <v>154</v>
      </c>
      <c r="C52" s="87">
        <v>405617</v>
      </c>
      <c r="D52" s="86">
        <v>1</v>
      </c>
      <c r="E52" s="87">
        <v>22567</v>
      </c>
      <c r="F52" s="87" t="s">
        <v>96</v>
      </c>
      <c r="G52" s="83" t="s">
        <v>118</v>
      </c>
      <c r="H52" s="87" t="s">
        <v>96</v>
      </c>
      <c r="I52" s="91" t="s">
        <v>152</v>
      </c>
      <c r="J52" s="77">
        <v>101350</v>
      </c>
      <c r="K52" s="77">
        <v>3</v>
      </c>
      <c r="L52" s="77" t="s">
        <v>92</v>
      </c>
      <c r="M52" s="77">
        <v>1</v>
      </c>
      <c r="N52" s="77" t="s">
        <v>89</v>
      </c>
      <c r="O52" s="77">
        <v>3295.13</v>
      </c>
      <c r="P52" s="101" t="s">
        <v>92</v>
      </c>
      <c r="Q52" s="100">
        <v>3295.13</v>
      </c>
      <c r="R52" s="100">
        <v>527.22080000000005</v>
      </c>
      <c r="S52" s="100">
        <v>3822.3508000000002</v>
      </c>
      <c r="T52" s="77">
        <v>19.2987</v>
      </c>
      <c r="U52" s="108">
        <v>3822.3508000000002</v>
      </c>
      <c r="V52" s="77"/>
      <c r="W52" s="77" t="s">
        <v>93</v>
      </c>
      <c r="X52" s="77" t="s">
        <v>94</v>
      </c>
      <c r="Y52" s="76" t="s">
        <v>153</v>
      </c>
    </row>
    <row r="53" spans="1:25" x14ac:dyDescent="0.25">
      <c r="A53" s="89">
        <v>43530</v>
      </c>
      <c r="B53" s="88" t="s">
        <v>171</v>
      </c>
      <c r="C53" s="87">
        <v>406663</v>
      </c>
      <c r="D53" s="86">
        <v>1</v>
      </c>
      <c r="E53" s="87">
        <v>12012</v>
      </c>
      <c r="F53" s="87" t="s">
        <v>100</v>
      </c>
      <c r="G53" s="83" t="s">
        <v>111</v>
      </c>
      <c r="H53" s="87" t="s">
        <v>100</v>
      </c>
      <c r="I53" s="90" t="s">
        <v>155</v>
      </c>
      <c r="J53" s="77">
        <v>100377</v>
      </c>
      <c r="K53" s="77">
        <v>1</v>
      </c>
      <c r="L53" s="77" t="s">
        <v>88</v>
      </c>
      <c r="M53" s="77">
        <v>156</v>
      </c>
      <c r="N53" s="77" t="s">
        <v>89</v>
      </c>
      <c r="O53" s="77">
        <v>80</v>
      </c>
      <c r="P53" s="101" t="s">
        <v>88</v>
      </c>
      <c r="Q53" s="100">
        <v>12480</v>
      </c>
      <c r="R53" s="102">
        <f t="shared" ref="R53:R78" si="3">+Q53*0.16</f>
        <v>1996.8</v>
      </c>
      <c r="S53" s="102">
        <f t="shared" ref="S53:S78" si="4">Q53+R53</f>
        <v>14476.8</v>
      </c>
      <c r="T53" s="77">
        <v>19.3599</v>
      </c>
      <c r="U53" s="109">
        <f t="shared" ref="U53:U116" si="5">S53/T53</f>
        <v>747.77245750236307</v>
      </c>
      <c r="V53" s="77"/>
      <c r="W53" s="77" t="s">
        <v>93</v>
      </c>
      <c r="X53" s="77" t="s">
        <v>90</v>
      </c>
      <c r="Y53" s="76" t="s">
        <v>156</v>
      </c>
    </row>
    <row r="54" spans="1:25" x14ac:dyDescent="0.25">
      <c r="A54" s="89">
        <v>43526</v>
      </c>
      <c r="B54" s="88" t="s">
        <v>171</v>
      </c>
      <c r="C54" s="87">
        <v>406233</v>
      </c>
      <c r="D54" s="86">
        <v>1</v>
      </c>
      <c r="E54" s="87">
        <v>12124</v>
      </c>
      <c r="F54" s="87" t="s">
        <v>134</v>
      </c>
      <c r="G54" s="83" t="s">
        <v>111</v>
      </c>
      <c r="H54" s="87" t="s">
        <v>134</v>
      </c>
      <c r="I54" s="90">
        <v>1951</v>
      </c>
      <c r="J54" s="77">
        <v>101143</v>
      </c>
      <c r="K54" s="77">
        <v>1</v>
      </c>
      <c r="L54" s="77" t="s">
        <v>88</v>
      </c>
      <c r="M54" s="77">
        <v>760.5</v>
      </c>
      <c r="N54" s="77" t="s">
        <v>89</v>
      </c>
      <c r="O54" s="77">
        <v>80</v>
      </c>
      <c r="P54" s="101" t="s">
        <v>88</v>
      </c>
      <c r="Q54" s="100">
        <v>60840</v>
      </c>
      <c r="R54" s="102">
        <f t="shared" si="3"/>
        <v>9734.4</v>
      </c>
      <c r="S54" s="102">
        <f t="shared" si="4"/>
        <v>70574.399999999994</v>
      </c>
      <c r="T54" s="77">
        <v>19.3599</v>
      </c>
      <c r="U54" s="109">
        <f t="shared" si="5"/>
        <v>3645.3907303240198</v>
      </c>
      <c r="V54" s="77"/>
      <c r="W54" s="77" t="s">
        <v>93</v>
      </c>
      <c r="X54" s="77" t="s">
        <v>90</v>
      </c>
      <c r="Y54" s="76" t="s">
        <v>135</v>
      </c>
    </row>
    <row r="55" spans="1:25" x14ac:dyDescent="0.25">
      <c r="A55" s="89">
        <v>43553</v>
      </c>
      <c r="B55" s="88" t="s">
        <v>171</v>
      </c>
      <c r="C55" s="87">
        <v>409753</v>
      </c>
      <c r="D55" s="86">
        <v>1</v>
      </c>
      <c r="E55" s="87">
        <v>12207</v>
      </c>
      <c r="F55" s="87" t="s">
        <v>101</v>
      </c>
      <c r="G55" s="83" t="s">
        <v>111</v>
      </c>
      <c r="H55" s="87" t="s">
        <v>101</v>
      </c>
      <c r="I55" s="90">
        <v>14371</v>
      </c>
      <c r="J55" s="77">
        <v>100584</v>
      </c>
      <c r="K55" s="77">
        <v>1</v>
      </c>
      <c r="L55" s="77" t="s">
        <v>88</v>
      </c>
      <c r="M55" s="77">
        <v>180</v>
      </c>
      <c r="N55" s="77" t="s">
        <v>89</v>
      </c>
      <c r="O55" s="77">
        <v>80</v>
      </c>
      <c r="P55" s="101" t="s">
        <v>88</v>
      </c>
      <c r="Q55" s="100">
        <v>14400</v>
      </c>
      <c r="R55" s="102">
        <f t="shared" si="3"/>
        <v>2304</v>
      </c>
      <c r="S55" s="102">
        <f t="shared" si="4"/>
        <v>16704</v>
      </c>
      <c r="T55" s="77">
        <v>19.3599</v>
      </c>
      <c r="U55" s="109">
        <f t="shared" si="5"/>
        <v>862.81437404118822</v>
      </c>
      <c r="V55" s="77"/>
      <c r="W55" s="77" t="s">
        <v>93</v>
      </c>
      <c r="X55" s="77" t="s">
        <v>90</v>
      </c>
      <c r="Y55" s="76" t="s">
        <v>110</v>
      </c>
    </row>
    <row r="56" spans="1:25" x14ac:dyDescent="0.25">
      <c r="A56" s="89">
        <v>43547</v>
      </c>
      <c r="B56" s="88" t="s">
        <v>171</v>
      </c>
      <c r="C56" s="87">
        <v>408977</v>
      </c>
      <c r="D56" s="86">
        <v>1</v>
      </c>
      <c r="E56" s="87">
        <v>12207</v>
      </c>
      <c r="F56" s="87" t="s">
        <v>101</v>
      </c>
      <c r="G56" s="83" t="s">
        <v>111</v>
      </c>
      <c r="H56" s="87" t="s">
        <v>101</v>
      </c>
      <c r="I56" s="90">
        <v>14288</v>
      </c>
      <c r="J56" s="77">
        <v>100584</v>
      </c>
      <c r="K56" s="77">
        <v>1</v>
      </c>
      <c r="L56" s="77" t="s">
        <v>88</v>
      </c>
      <c r="M56" s="77">
        <v>416</v>
      </c>
      <c r="N56" s="77" t="s">
        <v>89</v>
      </c>
      <c r="O56" s="77">
        <v>80</v>
      </c>
      <c r="P56" s="101" t="s">
        <v>88</v>
      </c>
      <c r="Q56" s="100">
        <v>33280</v>
      </c>
      <c r="R56" s="102">
        <f t="shared" si="3"/>
        <v>5324.8</v>
      </c>
      <c r="S56" s="102">
        <f t="shared" si="4"/>
        <v>38604.800000000003</v>
      </c>
      <c r="T56" s="77">
        <v>19.3599</v>
      </c>
      <c r="U56" s="109">
        <f t="shared" si="5"/>
        <v>1994.0598866729686</v>
      </c>
      <c r="V56" s="77"/>
      <c r="W56" s="77" t="s">
        <v>93</v>
      </c>
      <c r="X56" s="77" t="s">
        <v>90</v>
      </c>
      <c r="Y56" s="76" t="s">
        <v>110</v>
      </c>
    </row>
    <row r="57" spans="1:25" x14ac:dyDescent="0.25">
      <c r="A57" s="89">
        <v>43539</v>
      </c>
      <c r="B57" s="88" t="s">
        <v>171</v>
      </c>
      <c r="C57" s="87">
        <v>407911</v>
      </c>
      <c r="D57" s="86">
        <v>1</v>
      </c>
      <c r="E57" s="87">
        <v>12207</v>
      </c>
      <c r="F57" s="87" t="s">
        <v>101</v>
      </c>
      <c r="G57" s="83" t="s">
        <v>111</v>
      </c>
      <c r="H57" s="87" t="s">
        <v>101</v>
      </c>
      <c r="I57" s="90">
        <v>14212</v>
      </c>
      <c r="J57" s="77">
        <v>101689</v>
      </c>
      <c r="K57" s="77">
        <v>1</v>
      </c>
      <c r="L57" s="77" t="s">
        <v>88</v>
      </c>
      <c r="M57" s="77">
        <v>800</v>
      </c>
      <c r="N57" s="77" t="s">
        <v>89</v>
      </c>
      <c r="O57" s="77">
        <v>80</v>
      </c>
      <c r="P57" s="101" t="s">
        <v>88</v>
      </c>
      <c r="Q57" s="100">
        <v>64000</v>
      </c>
      <c r="R57" s="102">
        <f t="shared" si="3"/>
        <v>10240</v>
      </c>
      <c r="S57" s="102">
        <f t="shared" si="4"/>
        <v>74240</v>
      </c>
      <c r="T57" s="77">
        <v>19.3599</v>
      </c>
      <c r="U57" s="109">
        <f t="shared" si="5"/>
        <v>3834.7305512941698</v>
      </c>
      <c r="V57" s="77"/>
      <c r="W57" s="77" t="s">
        <v>93</v>
      </c>
      <c r="X57" s="77" t="s">
        <v>90</v>
      </c>
      <c r="Y57" s="76" t="s">
        <v>120</v>
      </c>
    </row>
    <row r="58" spans="1:25" x14ac:dyDescent="0.25">
      <c r="A58" s="89">
        <v>43538</v>
      </c>
      <c r="B58" s="88" t="s">
        <v>171</v>
      </c>
      <c r="C58" s="87">
        <v>407733</v>
      </c>
      <c r="D58" s="86">
        <v>1</v>
      </c>
      <c r="E58" s="87">
        <v>12207</v>
      </c>
      <c r="F58" s="87" t="s">
        <v>101</v>
      </c>
      <c r="G58" s="83" t="s">
        <v>111</v>
      </c>
      <c r="H58" s="87" t="s">
        <v>101</v>
      </c>
      <c r="I58" s="90">
        <v>14214</v>
      </c>
      <c r="J58" s="77">
        <v>101690</v>
      </c>
      <c r="K58" s="77">
        <v>1</v>
      </c>
      <c r="L58" s="77" t="s">
        <v>88</v>
      </c>
      <c r="M58" s="77">
        <v>2602.5</v>
      </c>
      <c r="N58" s="77" t="s">
        <v>89</v>
      </c>
      <c r="O58" s="77">
        <v>80</v>
      </c>
      <c r="P58" s="101" t="s">
        <v>88</v>
      </c>
      <c r="Q58" s="100">
        <v>208200</v>
      </c>
      <c r="R58" s="102">
        <f t="shared" si="3"/>
        <v>33312</v>
      </c>
      <c r="S58" s="102">
        <f t="shared" si="4"/>
        <v>241512</v>
      </c>
      <c r="T58" s="77">
        <v>19.3599</v>
      </c>
      <c r="U58" s="109">
        <f t="shared" si="5"/>
        <v>12474.857824678847</v>
      </c>
      <c r="V58" s="77"/>
      <c r="W58" s="77" t="s">
        <v>93</v>
      </c>
      <c r="X58" s="77" t="s">
        <v>90</v>
      </c>
      <c r="Y58" s="76" t="s">
        <v>156</v>
      </c>
    </row>
    <row r="59" spans="1:25" x14ac:dyDescent="0.25">
      <c r="A59" s="89">
        <v>43538</v>
      </c>
      <c r="B59" s="88" t="s">
        <v>171</v>
      </c>
      <c r="C59" s="87">
        <v>407732</v>
      </c>
      <c r="D59" s="86">
        <v>1</v>
      </c>
      <c r="E59" s="87">
        <v>12207</v>
      </c>
      <c r="F59" s="87" t="s">
        <v>101</v>
      </c>
      <c r="G59" s="83" t="s">
        <v>111</v>
      </c>
      <c r="H59" s="87" t="s">
        <v>101</v>
      </c>
      <c r="I59" s="90">
        <v>14213</v>
      </c>
      <c r="J59" s="77">
        <v>101690</v>
      </c>
      <c r="K59" s="77">
        <v>1</v>
      </c>
      <c r="L59" s="77" t="s">
        <v>88</v>
      </c>
      <c r="M59" s="77">
        <v>7397.5</v>
      </c>
      <c r="N59" s="77" t="s">
        <v>89</v>
      </c>
      <c r="O59" s="77">
        <v>80</v>
      </c>
      <c r="P59" s="101" t="s">
        <v>88</v>
      </c>
      <c r="Q59" s="100">
        <v>591800</v>
      </c>
      <c r="R59" s="102">
        <f t="shared" si="3"/>
        <v>94688</v>
      </c>
      <c r="S59" s="102">
        <f t="shared" si="4"/>
        <v>686488</v>
      </c>
      <c r="T59" s="77">
        <v>19.3599</v>
      </c>
      <c r="U59" s="109">
        <f t="shared" si="5"/>
        <v>35459.274066498278</v>
      </c>
      <c r="V59" s="77"/>
      <c r="W59" s="77" t="s">
        <v>93</v>
      </c>
      <c r="X59" s="77" t="s">
        <v>90</v>
      </c>
      <c r="Y59" s="76" t="s">
        <v>156</v>
      </c>
    </row>
    <row r="60" spans="1:25" x14ac:dyDescent="0.25">
      <c r="A60" s="89">
        <v>43538</v>
      </c>
      <c r="B60" s="88" t="s">
        <v>171</v>
      </c>
      <c r="C60" s="87">
        <v>407731</v>
      </c>
      <c r="D60" s="86">
        <v>1</v>
      </c>
      <c r="E60" s="87">
        <v>12207</v>
      </c>
      <c r="F60" s="87" t="s">
        <v>101</v>
      </c>
      <c r="G60" s="83" t="s">
        <v>111</v>
      </c>
      <c r="H60" s="87" t="s">
        <v>101</v>
      </c>
      <c r="I60" s="90">
        <v>14242</v>
      </c>
      <c r="J60" s="77">
        <v>101689</v>
      </c>
      <c r="K60" s="77">
        <v>2</v>
      </c>
      <c r="L60" s="77" t="s">
        <v>88</v>
      </c>
      <c r="M60" s="77">
        <v>120</v>
      </c>
      <c r="N60" s="77" t="s">
        <v>89</v>
      </c>
      <c r="O60" s="77">
        <v>80</v>
      </c>
      <c r="P60" s="101" t="s">
        <v>88</v>
      </c>
      <c r="Q60" s="100">
        <v>9600</v>
      </c>
      <c r="R60" s="102">
        <f t="shared" si="3"/>
        <v>1536</v>
      </c>
      <c r="S60" s="102">
        <f t="shared" si="4"/>
        <v>11136</v>
      </c>
      <c r="T60" s="77">
        <v>19.3599</v>
      </c>
      <c r="U60" s="109">
        <f t="shared" si="5"/>
        <v>575.20958269412552</v>
      </c>
      <c r="V60" s="77"/>
      <c r="W60" s="77" t="s">
        <v>93</v>
      </c>
      <c r="X60" s="77" t="s">
        <v>90</v>
      </c>
      <c r="Y60" s="76" t="s">
        <v>157</v>
      </c>
    </row>
    <row r="61" spans="1:25" x14ac:dyDescent="0.25">
      <c r="A61" s="89">
        <v>43538</v>
      </c>
      <c r="B61" s="88" t="s">
        <v>171</v>
      </c>
      <c r="C61" s="87">
        <v>407730</v>
      </c>
      <c r="D61" s="86">
        <v>1</v>
      </c>
      <c r="E61" s="87">
        <v>12207</v>
      </c>
      <c r="F61" s="87" t="s">
        <v>101</v>
      </c>
      <c r="G61" s="83" t="s">
        <v>111</v>
      </c>
      <c r="H61" s="87" t="s">
        <v>101</v>
      </c>
      <c r="I61" s="90">
        <v>14215</v>
      </c>
      <c r="J61" s="77">
        <v>101689</v>
      </c>
      <c r="K61" s="77">
        <v>2</v>
      </c>
      <c r="L61" s="77" t="s">
        <v>88</v>
      </c>
      <c r="M61" s="77">
        <v>1380</v>
      </c>
      <c r="N61" s="77" t="s">
        <v>89</v>
      </c>
      <c r="O61" s="77">
        <v>80</v>
      </c>
      <c r="P61" s="101" t="s">
        <v>88</v>
      </c>
      <c r="Q61" s="100">
        <v>110400</v>
      </c>
      <c r="R61" s="102">
        <f t="shared" si="3"/>
        <v>17664</v>
      </c>
      <c r="S61" s="102">
        <f t="shared" si="4"/>
        <v>128064</v>
      </c>
      <c r="T61" s="77">
        <v>19.3599</v>
      </c>
      <c r="U61" s="109">
        <f t="shared" si="5"/>
        <v>6614.9102009824428</v>
      </c>
      <c r="V61" s="77"/>
      <c r="W61" s="77" t="s">
        <v>93</v>
      </c>
      <c r="X61" s="77" t="s">
        <v>90</v>
      </c>
      <c r="Y61" s="76" t="s">
        <v>157</v>
      </c>
    </row>
    <row r="62" spans="1:25" x14ac:dyDescent="0.25">
      <c r="A62" s="89">
        <v>43538</v>
      </c>
      <c r="B62" s="88" t="s">
        <v>171</v>
      </c>
      <c r="C62" s="87">
        <v>407728</v>
      </c>
      <c r="D62" s="86">
        <v>1</v>
      </c>
      <c r="E62" s="87">
        <v>12207</v>
      </c>
      <c r="F62" s="87" t="s">
        <v>101</v>
      </c>
      <c r="G62" s="83" t="s">
        <v>111</v>
      </c>
      <c r="H62" s="87" t="s">
        <v>101</v>
      </c>
      <c r="I62" s="90">
        <v>14241</v>
      </c>
      <c r="J62" s="77">
        <v>100584</v>
      </c>
      <c r="K62" s="77">
        <v>1</v>
      </c>
      <c r="L62" s="77" t="s">
        <v>88</v>
      </c>
      <c r="M62" s="77">
        <v>537</v>
      </c>
      <c r="N62" s="77" t="s">
        <v>89</v>
      </c>
      <c r="O62" s="77">
        <v>80</v>
      </c>
      <c r="P62" s="101" t="s">
        <v>88</v>
      </c>
      <c r="Q62" s="100">
        <v>42960</v>
      </c>
      <c r="R62" s="102">
        <f t="shared" si="3"/>
        <v>6873.6</v>
      </c>
      <c r="S62" s="102">
        <f t="shared" si="4"/>
        <v>49833.599999999999</v>
      </c>
      <c r="T62" s="77">
        <v>19.3599</v>
      </c>
      <c r="U62" s="109">
        <f t="shared" si="5"/>
        <v>2574.0628825562117</v>
      </c>
      <c r="V62" s="77"/>
      <c r="W62" s="77" t="s">
        <v>93</v>
      </c>
      <c r="X62" s="77" t="s">
        <v>90</v>
      </c>
      <c r="Y62" s="76" t="s">
        <v>110</v>
      </c>
    </row>
    <row r="63" spans="1:25" x14ac:dyDescent="0.25">
      <c r="A63" s="89">
        <v>43538</v>
      </c>
      <c r="B63" s="88" t="s">
        <v>171</v>
      </c>
      <c r="C63" s="87">
        <v>407711</v>
      </c>
      <c r="D63" s="86">
        <v>1</v>
      </c>
      <c r="E63" s="87">
        <v>12207</v>
      </c>
      <c r="F63" s="87" t="s">
        <v>101</v>
      </c>
      <c r="G63" s="83" t="s">
        <v>111</v>
      </c>
      <c r="H63" s="87" t="s">
        <v>101</v>
      </c>
      <c r="I63" s="90">
        <v>14239</v>
      </c>
      <c r="J63" s="77">
        <v>101190</v>
      </c>
      <c r="K63" s="77">
        <v>2</v>
      </c>
      <c r="L63" s="77" t="s">
        <v>88</v>
      </c>
      <c r="M63" s="77">
        <v>120</v>
      </c>
      <c r="N63" s="77" t="s">
        <v>89</v>
      </c>
      <c r="O63" s="77">
        <v>80</v>
      </c>
      <c r="P63" s="101" t="s">
        <v>88</v>
      </c>
      <c r="Q63" s="100">
        <v>9600</v>
      </c>
      <c r="R63" s="102">
        <f t="shared" si="3"/>
        <v>1536</v>
      </c>
      <c r="S63" s="102">
        <f t="shared" si="4"/>
        <v>11136</v>
      </c>
      <c r="T63" s="77">
        <v>19.3599</v>
      </c>
      <c r="U63" s="109">
        <f t="shared" si="5"/>
        <v>575.20958269412552</v>
      </c>
      <c r="V63" s="77"/>
      <c r="W63" s="77" t="s">
        <v>93</v>
      </c>
      <c r="X63" s="77" t="s">
        <v>90</v>
      </c>
      <c r="Y63" s="76" t="s">
        <v>138</v>
      </c>
    </row>
    <row r="64" spans="1:25" x14ac:dyDescent="0.25">
      <c r="A64" s="89">
        <v>43538</v>
      </c>
      <c r="B64" s="88" t="s">
        <v>171</v>
      </c>
      <c r="C64" s="87">
        <v>407710</v>
      </c>
      <c r="D64" s="86">
        <v>1</v>
      </c>
      <c r="E64" s="87">
        <v>12207</v>
      </c>
      <c r="F64" s="87" t="s">
        <v>101</v>
      </c>
      <c r="G64" s="83" t="s">
        <v>111</v>
      </c>
      <c r="H64" s="87" t="s">
        <v>101</v>
      </c>
      <c r="I64" s="90">
        <v>14240</v>
      </c>
      <c r="J64" s="77">
        <v>101190</v>
      </c>
      <c r="K64" s="77">
        <v>2</v>
      </c>
      <c r="L64" s="77" t="s">
        <v>88</v>
      </c>
      <c r="M64" s="77">
        <v>856</v>
      </c>
      <c r="N64" s="77" t="s">
        <v>89</v>
      </c>
      <c r="O64" s="77">
        <v>80</v>
      </c>
      <c r="P64" s="101" t="s">
        <v>88</v>
      </c>
      <c r="Q64" s="100">
        <v>68480</v>
      </c>
      <c r="R64" s="102">
        <f t="shared" si="3"/>
        <v>10956.800000000001</v>
      </c>
      <c r="S64" s="102">
        <f t="shared" si="4"/>
        <v>79436.800000000003</v>
      </c>
      <c r="T64" s="77">
        <v>19.3599</v>
      </c>
      <c r="U64" s="109">
        <f t="shared" si="5"/>
        <v>4103.1616898847624</v>
      </c>
      <c r="V64" s="77"/>
      <c r="W64" s="77" t="s">
        <v>93</v>
      </c>
      <c r="X64" s="77" t="s">
        <v>90</v>
      </c>
      <c r="Y64" s="76" t="s">
        <v>138</v>
      </c>
    </row>
    <row r="65" spans="1:25" x14ac:dyDescent="0.25">
      <c r="A65" s="89">
        <v>43531</v>
      </c>
      <c r="B65" s="88" t="s">
        <v>171</v>
      </c>
      <c r="C65" s="87">
        <v>406977</v>
      </c>
      <c r="D65" s="86">
        <v>1</v>
      </c>
      <c r="E65" s="87">
        <v>12207</v>
      </c>
      <c r="F65" s="87" t="s">
        <v>101</v>
      </c>
      <c r="G65" s="83" t="s">
        <v>111</v>
      </c>
      <c r="H65" s="87" t="s">
        <v>101</v>
      </c>
      <c r="I65" s="90">
        <v>14154</v>
      </c>
      <c r="J65" s="77">
        <v>100584</v>
      </c>
      <c r="K65" s="77">
        <v>1</v>
      </c>
      <c r="L65" s="77" t="s">
        <v>88</v>
      </c>
      <c r="M65" s="77">
        <v>811</v>
      </c>
      <c r="N65" s="77" t="s">
        <v>89</v>
      </c>
      <c r="O65" s="77">
        <v>80</v>
      </c>
      <c r="P65" s="101" t="s">
        <v>88</v>
      </c>
      <c r="Q65" s="100">
        <v>64880</v>
      </c>
      <c r="R65" s="102">
        <f t="shared" si="3"/>
        <v>10380.800000000001</v>
      </c>
      <c r="S65" s="102">
        <f t="shared" si="4"/>
        <v>75260.800000000003</v>
      </c>
      <c r="T65" s="77">
        <v>19.3599</v>
      </c>
      <c r="U65" s="109">
        <f t="shared" si="5"/>
        <v>3887.4580963744652</v>
      </c>
      <c r="V65" s="77"/>
      <c r="W65" s="77" t="s">
        <v>93</v>
      </c>
      <c r="X65" s="77" t="s">
        <v>90</v>
      </c>
      <c r="Y65" s="76" t="s">
        <v>110</v>
      </c>
    </row>
    <row r="66" spans="1:25" x14ac:dyDescent="0.25">
      <c r="A66" s="89">
        <v>43531</v>
      </c>
      <c r="B66" s="88" t="s">
        <v>171</v>
      </c>
      <c r="C66" s="87">
        <v>406976</v>
      </c>
      <c r="D66" s="86">
        <v>1</v>
      </c>
      <c r="E66" s="87">
        <v>12207</v>
      </c>
      <c r="F66" s="87" t="s">
        <v>101</v>
      </c>
      <c r="G66" s="83" t="s">
        <v>111</v>
      </c>
      <c r="H66" s="87" t="s">
        <v>101</v>
      </c>
      <c r="I66" s="90">
        <v>14153</v>
      </c>
      <c r="J66" s="77">
        <v>101190</v>
      </c>
      <c r="K66" s="77">
        <v>2</v>
      </c>
      <c r="L66" s="77" t="s">
        <v>88</v>
      </c>
      <c r="M66" s="77">
        <v>1164</v>
      </c>
      <c r="N66" s="77" t="s">
        <v>89</v>
      </c>
      <c r="O66" s="77">
        <v>80</v>
      </c>
      <c r="P66" s="101" t="s">
        <v>88</v>
      </c>
      <c r="Q66" s="100">
        <v>93120</v>
      </c>
      <c r="R66" s="102">
        <f t="shared" si="3"/>
        <v>14899.2</v>
      </c>
      <c r="S66" s="102">
        <f t="shared" si="4"/>
        <v>108019.2</v>
      </c>
      <c r="T66" s="77">
        <v>19.3599</v>
      </c>
      <c r="U66" s="109">
        <f t="shared" si="5"/>
        <v>5579.5329521330168</v>
      </c>
      <c r="V66" s="77"/>
      <c r="W66" s="77" t="s">
        <v>93</v>
      </c>
      <c r="X66" s="77" t="s">
        <v>90</v>
      </c>
      <c r="Y66" s="76" t="s">
        <v>138</v>
      </c>
    </row>
    <row r="67" spans="1:25" x14ac:dyDescent="0.25">
      <c r="A67" s="89">
        <v>43531</v>
      </c>
      <c r="B67" s="88" t="s">
        <v>171</v>
      </c>
      <c r="C67" s="87">
        <v>406975</v>
      </c>
      <c r="D67" s="86">
        <v>1</v>
      </c>
      <c r="E67" s="87">
        <v>12207</v>
      </c>
      <c r="F67" s="87" t="s">
        <v>101</v>
      </c>
      <c r="G67" s="83" t="s">
        <v>111</v>
      </c>
      <c r="H67" s="87" t="s">
        <v>101</v>
      </c>
      <c r="I67" s="90">
        <v>14152</v>
      </c>
      <c r="J67" s="77">
        <v>101190</v>
      </c>
      <c r="K67" s="77">
        <v>1</v>
      </c>
      <c r="L67" s="77" t="s">
        <v>88</v>
      </c>
      <c r="M67" s="77">
        <v>896</v>
      </c>
      <c r="N67" s="77" t="s">
        <v>89</v>
      </c>
      <c r="O67" s="77">
        <v>80</v>
      </c>
      <c r="P67" s="101" t="s">
        <v>88</v>
      </c>
      <c r="Q67" s="100">
        <v>71680</v>
      </c>
      <c r="R67" s="102">
        <f t="shared" si="3"/>
        <v>11468.800000000001</v>
      </c>
      <c r="S67" s="102">
        <f t="shared" si="4"/>
        <v>83148.800000000003</v>
      </c>
      <c r="T67" s="77">
        <v>19.3599</v>
      </c>
      <c r="U67" s="109">
        <f t="shared" si="5"/>
        <v>4294.8982174494704</v>
      </c>
      <c r="V67" s="77"/>
      <c r="W67" s="77" t="s">
        <v>93</v>
      </c>
      <c r="X67" s="77" t="s">
        <v>90</v>
      </c>
      <c r="Y67" s="76" t="s">
        <v>137</v>
      </c>
    </row>
    <row r="68" spans="1:25" x14ac:dyDescent="0.25">
      <c r="A68" s="89">
        <v>43531</v>
      </c>
      <c r="B68" s="88" t="s">
        <v>171</v>
      </c>
      <c r="C68" s="87">
        <v>406975</v>
      </c>
      <c r="D68" s="86">
        <v>2</v>
      </c>
      <c r="E68" s="87">
        <v>12207</v>
      </c>
      <c r="F68" s="87" t="s">
        <v>101</v>
      </c>
      <c r="G68" s="83" t="s">
        <v>111</v>
      </c>
      <c r="H68" s="87" t="s">
        <v>101</v>
      </c>
      <c r="I68" s="90">
        <v>14152</v>
      </c>
      <c r="J68" s="77">
        <v>101190</v>
      </c>
      <c r="K68" s="77">
        <v>2</v>
      </c>
      <c r="L68" s="77" t="s">
        <v>88</v>
      </c>
      <c r="M68" s="77">
        <v>16</v>
      </c>
      <c r="N68" s="77" t="s">
        <v>89</v>
      </c>
      <c r="O68" s="77">
        <v>80</v>
      </c>
      <c r="P68" s="101" t="s">
        <v>88</v>
      </c>
      <c r="Q68" s="100">
        <v>1280</v>
      </c>
      <c r="R68" s="102">
        <f t="shared" si="3"/>
        <v>204.8</v>
      </c>
      <c r="S68" s="102">
        <f t="shared" si="4"/>
        <v>1484.8</v>
      </c>
      <c r="T68" s="77">
        <v>19.3599</v>
      </c>
      <c r="U68" s="109">
        <f t="shared" si="5"/>
        <v>76.694611025883404</v>
      </c>
      <c r="V68" s="77"/>
      <c r="W68" s="77" t="s">
        <v>93</v>
      </c>
      <c r="X68" s="77" t="s">
        <v>90</v>
      </c>
      <c r="Y68" s="76" t="s">
        <v>138</v>
      </c>
    </row>
    <row r="69" spans="1:25" x14ac:dyDescent="0.25">
      <c r="A69" s="89">
        <v>43530</v>
      </c>
      <c r="B69" s="88" t="s">
        <v>171</v>
      </c>
      <c r="C69" s="87">
        <v>406735</v>
      </c>
      <c r="D69" s="86">
        <v>1</v>
      </c>
      <c r="E69" s="87">
        <v>12207</v>
      </c>
      <c r="F69" s="87" t="s">
        <v>101</v>
      </c>
      <c r="G69" s="83" t="s">
        <v>111</v>
      </c>
      <c r="H69" s="87" t="s">
        <v>101</v>
      </c>
      <c r="I69" s="90">
        <v>14103</v>
      </c>
      <c r="J69" s="77">
        <v>101190</v>
      </c>
      <c r="K69" s="77">
        <v>4</v>
      </c>
      <c r="L69" s="77" t="s">
        <v>88</v>
      </c>
      <c r="M69" s="77">
        <v>1160</v>
      </c>
      <c r="N69" s="77" t="s">
        <v>89</v>
      </c>
      <c r="O69" s="77">
        <v>80</v>
      </c>
      <c r="P69" s="101" t="s">
        <v>88</v>
      </c>
      <c r="Q69" s="100">
        <v>92800</v>
      </c>
      <c r="R69" s="102">
        <f t="shared" si="3"/>
        <v>14848</v>
      </c>
      <c r="S69" s="102">
        <f t="shared" si="4"/>
        <v>107648</v>
      </c>
      <c r="T69" s="77">
        <v>19.3599</v>
      </c>
      <c r="U69" s="109">
        <f t="shared" si="5"/>
        <v>5560.3592993765469</v>
      </c>
      <c r="V69" s="77"/>
      <c r="W69" s="77" t="s">
        <v>93</v>
      </c>
      <c r="X69" s="77" t="s">
        <v>90</v>
      </c>
      <c r="Y69" s="76" t="s">
        <v>158</v>
      </c>
    </row>
    <row r="70" spans="1:25" x14ac:dyDescent="0.25">
      <c r="A70" s="89">
        <v>43530</v>
      </c>
      <c r="B70" s="88" t="s">
        <v>171</v>
      </c>
      <c r="C70" s="87">
        <v>406734</v>
      </c>
      <c r="D70" s="86">
        <v>1</v>
      </c>
      <c r="E70" s="87">
        <v>12207</v>
      </c>
      <c r="F70" s="87" t="s">
        <v>101</v>
      </c>
      <c r="G70" s="83" t="s">
        <v>111</v>
      </c>
      <c r="H70" s="87" t="s">
        <v>101</v>
      </c>
      <c r="I70" s="90">
        <v>13990</v>
      </c>
      <c r="J70" s="77">
        <v>101191</v>
      </c>
      <c r="K70" s="77">
        <v>1</v>
      </c>
      <c r="L70" s="77" t="s">
        <v>88</v>
      </c>
      <c r="M70" s="77">
        <v>600</v>
      </c>
      <c r="N70" s="77" t="s">
        <v>89</v>
      </c>
      <c r="O70" s="77">
        <v>80</v>
      </c>
      <c r="P70" s="101" t="s">
        <v>88</v>
      </c>
      <c r="Q70" s="100">
        <v>48000</v>
      </c>
      <c r="R70" s="102">
        <f t="shared" si="3"/>
        <v>7680</v>
      </c>
      <c r="S70" s="102">
        <f t="shared" si="4"/>
        <v>55680</v>
      </c>
      <c r="T70" s="77">
        <v>19.3599</v>
      </c>
      <c r="U70" s="109">
        <f t="shared" si="5"/>
        <v>2876.0479134706275</v>
      </c>
      <c r="V70" s="77"/>
      <c r="W70" s="77" t="s">
        <v>93</v>
      </c>
      <c r="X70" s="77" t="s">
        <v>90</v>
      </c>
      <c r="Y70" s="76" t="s">
        <v>159</v>
      </c>
    </row>
    <row r="71" spans="1:25" x14ac:dyDescent="0.25">
      <c r="A71" s="89">
        <v>43526</v>
      </c>
      <c r="B71" s="88" t="s">
        <v>171</v>
      </c>
      <c r="C71" s="87">
        <v>406246</v>
      </c>
      <c r="D71" s="86">
        <v>1</v>
      </c>
      <c r="E71" s="87">
        <v>12207</v>
      </c>
      <c r="F71" s="87" t="s">
        <v>101</v>
      </c>
      <c r="G71" s="83" t="s">
        <v>111</v>
      </c>
      <c r="H71" s="87" t="s">
        <v>101</v>
      </c>
      <c r="I71" s="90">
        <v>14102</v>
      </c>
      <c r="J71" s="77">
        <v>101190</v>
      </c>
      <c r="K71" s="77">
        <v>3</v>
      </c>
      <c r="L71" s="77" t="s">
        <v>88</v>
      </c>
      <c r="M71" s="77">
        <v>1750</v>
      </c>
      <c r="N71" s="77" t="s">
        <v>89</v>
      </c>
      <c r="O71" s="77">
        <v>80</v>
      </c>
      <c r="P71" s="101" t="s">
        <v>88</v>
      </c>
      <c r="Q71" s="100">
        <v>140000</v>
      </c>
      <c r="R71" s="102">
        <f t="shared" si="3"/>
        <v>22400</v>
      </c>
      <c r="S71" s="102">
        <f t="shared" si="4"/>
        <v>162400</v>
      </c>
      <c r="T71" s="77">
        <v>19.3599</v>
      </c>
      <c r="U71" s="109">
        <f t="shared" si="5"/>
        <v>8388.4730809559969</v>
      </c>
      <c r="V71" s="77"/>
      <c r="W71" s="77" t="s">
        <v>93</v>
      </c>
      <c r="X71" s="77" t="s">
        <v>90</v>
      </c>
      <c r="Y71" s="76" t="s">
        <v>160</v>
      </c>
    </row>
    <row r="72" spans="1:25" x14ac:dyDescent="0.25">
      <c r="A72" s="89">
        <v>43526</v>
      </c>
      <c r="B72" s="88" t="s">
        <v>171</v>
      </c>
      <c r="C72" s="87">
        <v>406244</v>
      </c>
      <c r="D72" s="86">
        <v>1</v>
      </c>
      <c r="E72" s="87">
        <v>12207</v>
      </c>
      <c r="F72" s="87" t="s">
        <v>101</v>
      </c>
      <c r="G72" s="83" t="s">
        <v>111</v>
      </c>
      <c r="H72" s="87" t="s">
        <v>101</v>
      </c>
      <c r="I72" s="90">
        <v>13995</v>
      </c>
      <c r="J72" s="77">
        <v>100584</v>
      </c>
      <c r="K72" s="77">
        <v>1</v>
      </c>
      <c r="L72" s="77" t="s">
        <v>88</v>
      </c>
      <c r="M72" s="77">
        <v>1112</v>
      </c>
      <c r="N72" s="77" t="s">
        <v>89</v>
      </c>
      <c r="O72" s="77">
        <v>80</v>
      </c>
      <c r="P72" s="101" t="s">
        <v>88</v>
      </c>
      <c r="Q72" s="100">
        <v>88960</v>
      </c>
      <c r="R72" s="102">
        <f t="shared" si="3"/>
        <v>14233.6</v>
      </c>
      <c r="S72" s="102">
        <f t="shared" si="4"/>
        <v>103193.60000000001</v>
      </c>
      <c r="T72" s="77">
        <v>19.3599</v>
      </c>
      <c r="U72" s="109">
        <f t="shared" si="5"/>
        <v>5330.2754662988964</v>
      </c>
      <c r="V72" s="77"/>
      <c r="W72" s="77" t="s">
        <v>93</v>
      </c>
      <c r="X72" s="77" t="s">
        <v>90</v>
      </c>
      <c r="Y72" s="76" t="s">
        <v>110</v>
      </c>
    </row>
    <row r="73" spans="1:25" x14ac:dyDescent="0.25">
      <c r="A73" s="89">
        <v>43526</v>
      </c>
      <c r="B73" s="88" t="s">
        <v>171</v>
      </c>
      <c r="C73" s="87">
        <v>406242</v>
      </c>
      <c r="D73" s="86">
        <v>1</v>
      </c>
      <c r="E73" s="87">
        <v>12207</v>
      </c>
      <c r="F73" s="87" t="s">
        <v>101</v>
      </c>
      <c r="G73" s="83" t="s">
        <v>111</v>
      </c>
      <c r="H73" s="87" t="s">
        <v>101</v>
      </c>
      <c r="I73" s="90">
        <v>14107</v>
      </c>
      <c r="J73" s="77">
        <v>100584</v>
      </c>
      <c r="K73" s="77">
        <v>1</v>
      </c>
      <c r="L73" s="77" t="s">
        <v>88</v>
      </c>
      <c r="M73" s="77">
        <v>1140</v>
      </c>
      <c r="N73" s="77" t="s">
        <v>89</v>
      </c>
      <c r="O73" s="77">
        <v>80</v>
      </c>
      <c r="P73" s="101" t="s">
        <v>88</v>
      </c>
      <c r="Q73" s="100">
        <v>91200</v>
      </c>
      <c r="R73" s="102">
        <f t="shared" si="3"/>
        <v>14592</v>
      </c>
      <c r="S73" s="102">
        <f t="shared" si="4"/>
        <v>105792</v>
      </c>
      <c r="T73" s="77">
        <v>19.3599</v>
      </c>
      <c r="U73" s="109">
        <f t="shared" si="5"/>
        <v>5464.491035594192</v>
      </c>
      <c r="V73" s="77"/>
      <c r="W73" s="77" t="s">
        <v>93</v>
      </c>
      <c r="X73" s="77" t="s">
        <v>90</v>
      </c>
      <c r="Y73" s="76" t="s">
        <v>110</v>
      </c>
    </row>
    <row r="74" spans="1:25" x14ac:dyDescent="0.25">
      <c r="A74" s="89">
        <v>43526</v>
      </c>
      <c r="B74" s="88" t="s">
        <v>171</v>
      </c>
      <c r="C74" s="87">
        <v>406241</v>
      </c>
      <c r="D74" s="86">
        <v>1</v>
      </c>
      <c r="E74" s="87">
        <v>12207</v>
      </c>
      <c r="F74" s="87" t="s">
        <v>101</v>
      </c>
      <c r="G74" s="83" t="s">
        <v>111</v>
      </c>
      <c r="H74" s="87" t="s">
        <v>101</v>
      </c>
      <c r="I74" s="90">
        <v>14104</v>
      </c>
      <c r="J74" s="77">
        <v>101190</v>
      </c>
      <c r="K74" s="77">
        <v>2</v>
      </c>
      <c r="L74" s="77" t="s">
        <v>88</v>
      </c>
      <c r="M74" s="77">
        <v>960</v>
      </c>
      <c r="N74" s="77" t="s">
        <v>89</v>
      </c>
      <c r="O74" s="77">
        <v>80</v>
      </c>
      <c r="P74" s="101" t="s">
        <v>88</v>
      </c>
      <c r="Q74" s="100">
        <v>76800</v>
      </c>
      <c r="R74" s="102">
        <f t="shared" si="3"/>
        <v>12288</v>
      </c>
      <c r="S74" s="102">
        <f t="shared" si="4"/>
        <v>89088</v>
      </c>
      <c r="T74" s="77">
        <v>19.3599</v>
      </c>
      <c r="U74" s="109">
        <f t="shared" si="5"/>
        <v>4601.6766615530041</v>
      </c>
      <c r="V74" s="77"/>
      <c r="W74" s="77" t="s">
        <v>93</v>
      </c>
      <c r="X74" s="77" t="s">
        <v>90</v>
      </c>
      <c r="Y74" s="76" t="s">
        <v>138</v>
      </c>
    </row>
    <row r="75" spans="1:25" x14ac:dyDescent="0.25">
      <c r="A75" s="89">
        <v>43526</v>
      </c>
      <c r="B75" s="88" t="s">
        <v>171</v>
      </c>
      <c r="C75" s="87">
        <v>406240</v>
      </c>
      <c r="D75" s="86">
        <v>1</v>
      </c>
      <c r="E75" s="87">
        <v>12207</v>
      </c>
      <c r="F75" s="87" t="s">
        <v>101</v>
      </c>
      <c r="G75" s="83" t="s">
        <v>111</v>
      </c>
      <c r="H75" s="87" t="s">
        <v>101</v>
      </c>
      <c r="I75" s="90">
        <v>14106</v>
      </c>
      <c r="J75" s="77">
        <v>101190</v>
      </c>
      <c r="K75" s="77">
        <v>1</v>
      </c>
      <c r="L75" s="77" t="s">
        <v>88</v>
      </c>
      <c r="M75" s="77">
        <v>1096</v>
      </c>
      <c r="N75" s="77" t="s">
        <v>89</v>
      </c>
      <c r="O75" s="77">
        <v>80</v>
      </c>
      <c r="P75" s="101" t="s">
        <v>88</v>
      </c>
      <c r="Q75" s="100">
        <v>87680</v>
      </c>
      <c r="R75" s="102">
        <f t="shared" si="3"/>
        <v>14028.800000000001</v>
      </c>
      <c r="S75" s="102">
        <f t="shared" si="4"/>
        <v>101708.8</v>
      </c>
      <c r="T75" s="77">
        <v>19.3599</v>
      </c>
      <c r="U75" s="109">
        <f t="shared" si="5"/>
        <v>5253.5808552730132</v>
      </c>
      <c r="V75" s="77"/>
      <c r="W75" s="77" t="s">
        <v>93</v>
      </c>
      <c r="X75" s="77" t="s">
        <v>90</v>
      </c>
      <c r="Y75" s="76" t="s">
        <v>137</v>
      </c>
    </row>
    <row r="76" spans="1:25" x14ac:dyDescent="0.25">
      <c r="A76" s="89">
        <v>43552</v>
      </c>
      <c r="B76" s="88" t="s">
        <v>171</v>
      </c>
      <c r="C76" s="87">
        <v>409491</v>
      </c>
      <c r="D76" s="86">
        <v>1</v>
      </c>
      <c r="E76" s="87">
        <v>12376</v>
      </c>
      <c r="F76" s="87" t="s">
        <v>161</v>
      </c>
      <c r="G76" s="83"/>
      <c r="H76" s="87" t="s">
        <v>161</v>
      </c>
      <c r="I76" s="90" t="s">
        <v>162</v>
      </c>
      <c r="J76" s="77">
        <v>101611</v>
      </c>
      <c r="K76" s="77">
        <v>1</v>
      </c>
      <c r="L76" s="77" t="s">
        <v>88</v>
      </c>
      <c r="M76" s="77">
        <v>2</v>
      </c>
      <c r="N76" s="77" t="s">
        <v>89</v>
      </c>
      <c r="O76" s="77">
        <v>110</v>
      </c>
      <c r="P76" s="101" t="s">
        <v>88</v>
      </c>
      <c r="Q76" s="100">
        <v>220</v>
      </c>
      <c r="R76" s="102">
        <f t="shared" si="3"/>
        <v>35.200000000000003</v>
      </c>
      <c r="S76" s="102">
        <f t="shared" si="4"/>
        <v>255.2</v>
      </c>
      <c r="T76" s="77">
        <v>19.3599</v>
      </c>
      <c r="U76" s="109">
        <f t="shared" si="5"/>
        <v>13.181886270073708</v>
      </c>
      <c r="V76" s="77"/>
      <c r="W76" s="77" t="s">
        <v>93</v>
      </c>
      <c r="X76" s="77" t="s">
        <v>90</v>
      </c>
      <c r="Y76" s="76" t="s">
        <v>163</v>
      </c>
    </row>
    <row r="77" spans="1:25" x14ac:dyDescent="0.25">
      <c r="A77" s="89">
        <v>43552</v>
      </c>
      <c r="B77" s="88" t="s">
        <v>171</v>
      </c>
      <c r="C77" s="87">
        <v>409490</v>
      </c>
      <c r="D77" s="86">
        <v>1</v>
      </c>
      <c r="E77" s="87">
        <v>12376</v>
      </c>
      <c r="F77" s="87" t="s">
        <v>161</v>
      </c>
      <c r="G77" s="83"/>
      <c r="H77" s="87" t="s">
        <v>161</v>
      </c>
      <c r="I77" s="90" t="s">
        <v>164</v>
      </c>
      <c r="J77" s="77">
        <v>101611</v>
      </c>
      <c r="K77" s="77">
        <v>1</v>
      </c>
      <c r="L77" s="77" t="s">
        <v>88</v>
      </c>
      <c r="M77" s="77">
        <v>36</v>
      </c>
      <c r="N77" s="77" t="s">
        <v>89</v>
      </c>
      <c r="O77" s="77">
        <v>110</v>
      </c>
      <c r="P77" s="101" t="s">
        <v>88</v>
      </c>
      <c r="Q77" s="100">
        <v>3960</v>
      </c>
      <c r="R77" s="102">
        <f t="shared" si="3"/>
        <v>633.6</v>
      </c>
      <c r="S77" s="102">
        <f t="shared" si="4"/>
        <v>4593.6000000000004</v>
      </c>
      <c r="T77" s="77">
        <v>19.3599</v>
      </c>
      <c r="U77" s="109">
        <f t="shared" si="5"/>
        <v>237.27395286132679</v>
      </c>
      <c r="V77" s="77"/>
      <c r="W77" s="77" t="s">
        <v>93</v>
      </c>
      <c r="X77" s="77" t="s">
        <v>90</v>
      </c>
      <c r="Y77" s="76" t="s">
        <v>163</v>
      </c>
    </row>
    <row r="78" spans="1:25" x14ac:dyDescent="0.25">
      <c r="A78" s="89">
        <v>43552</v>
      </c>
      <c r="B78" s="88" t="s">
        <v>171</v>
      </c>
      <c r="C78" s="87">
        <v>409489</v>
      </c>
      <c r="D78" s="86">
        <v>1</v>
      </c>
      <c r="E78" s="87">
        <v>12376</v>
      </c>
      <c r="F78" s="87" t="s">
        <v>161</v>
      </c>
      <c r="G78" s="83"/>
      <c r="H78" s="87" t="s">
        <v>161</v>
      </c>
      <c r="I78" s="90" t="s">
        <v>165</v>
      </c>
      <c r="J78" s="77">
        <v>101611</v>
      </c>
      <c r="K78" s="77">
        <v>1</v>
      </c>
      <c r="L78" s="77" t="s">
        <v>88</v>
      </c>
      <c r="M78" s="77">
        <v>7</v>
      </c>
      <c r="N78" s="77" t="s">
        <v>89</v>
      </c>
      <c r="O78" s="77">
        <v>110</v>
      </c>
      <c r="P78" s="101" t="s">
        <v>88</v>
      </c>
      <c r="Q78" s="100">
        <v>770</v>
      </c>
      <c r="R78" s="102">
        <f t="shared" si="3"/>
        <v>123.2</v>
      </c>
      <c r="S78" s="102">
        <f t="shared" si="4"/>
        <v>893.2</v>
      </c>
      <c r="T78" s="77">
        <v>19.3599</v>
      </c>
      <c r="U78" s="109">
        <f t="shared" si="5"/>
        <v>46.136601945257986</v>
      </c>
      <c r="V78" s="77"/>
      <c r="W78" s="77" t="s">
        <v>93</v>
      </c>
      <c r="X78" s="77" t="s">
        <v>90</v>
      </c>
      <c r="Y78" s="76" t="s">
        <v>163</v>
      </c>
    </row>
    <row r="79" spans="1:25" x14ac:dyDescent="0.25">
      <c r="A79" s="89">
        <v>43554</v>
      </c>
      <c r="B79" s="88" t="s">
        <v>171</v>
      </c>
      <c r="C79" s="87">
        <v>409738</v>
      </c>
      <c r="D79" s="86">
        <v>1</v>
      </c>
      <c r="E79" s="87">
        <v>23750</v>
      </c>
      <c r="F79" s="87" t="s">
        <v>166</v>
      </c>
      <c r="G79" s="83" t="s">
        <v>111</v>
      </c>
      <c r="H79" s="87" t="s">
        <v>166</v>
      </c>
      <c r="I79" s="90">
        <v>104694</v>
      </c>
      <c r="J79" s="77">
        <v>101386</v>
      </c>
      <c r="K79" s="77">
        <v>1</v>
      </c>
      <c r="L79" s="77" t="s">
        <v>88</v>
      </c>
      <c r="M79" s="77">
        <v>384</v>
      </c>
      <c r="N79" s="77" t="s">
        <v>89</v>
      </c>
      <c r="O79" s="77">
        <v>13.28</v>
      </c>
      <c r="P79" s="101" t="s">
        <v>88</v>
      </c>
      <c r="Q79" s="100">
        <v>5099.5200000000004</v>
      </c>
      <c r="R79" s="102">
        <f t="shared" ref="R79:R84" si="6">Q79*T79</f>
        <v>98726.197248000011</v>
      </c>
      <c r="S79" s="102">
        <f t="shared" ref="S79:S84" si="7">R79</f>
        <v>98726.197248000011</v>
      </c>
      <c r="T79" s="77">
        <v>19.3599</v>
      </c>
      <c r="U79" s="109">
        <f t="shared" si="5"/>
        <v>5099.5200000000004</v>
      </c>
      <c r="V79" s="77"/>
      <c r="W79" s="77" t="s">
        <v>93</v>
      </c>
      <c r="X79" s="77" t="s">
        <v>94</v>
      </c>
      <c r="Y79" s="76" t="s">
        <v>167</v>
      </c>
    </row>
    <row r="80" spans="1:25" x14ac:dyDescent="0.25">
      <c r="A80" s="89">
        <v>43554</v>
      </c>
      <c r="B80" s="88" t="s">
        <v>171</v>
      </c>
      <c r="C80" s="87">
        <v>409738</v>
      </c>
      <c r="D80" s="86">
        <v>2</v>
      </c>
      <c r="E80" s="87">
        <v>23750</v>
      </c>
      <c r="F80" s="87" t="s">
        <v>166</v>
      </c>
      <c r="G80" s="83" t="s">
        <v>111</v>
      </c>
      <c r="H80" s="87" t="s">
        <v>166</v>
      </c>
      <c r="I80" s="90">
        <v>104694</v>
      </c>
      <c r="J80" s="77">
        <v>101386</v>
      </c>
      <c r="K80" s="77">
        <v>2</v>
      </c>
      <c r="L80" s="77" t="s">
        <v>88</v>
      </c>
      <c r="M80" s="77">
        <v>288</v>
      </c>
      <c r="N80" s="77" t="s">
        <v>89</v>
      </c>
      <c r="O80" s="77">
        <v>15.5</v>
      </c>
      <c r="P80" s="101" t="s">
        <v>88</v>
      </c>
      <c r="Q80" s="100">
        <v>4464</v>
      </c>
      <c r="R80" s="102">
        <f t="shared" si="6"/>
        <v>86422.593599999993</v>
      </c>
      <c r="S80" s="102">
        <f t="shared" si="7"/>
        <v>86422.593599999993</v>
      </c>
      <c r="T80" s="77">
        <v>19.3599</v>
      </c>
      <c r="U80" s="109">
        <f t="shared" si="5"/>
        <v>4464</v>
      </c>
      <c r="V80" s="77"/>
      <c r="W80" s="77" t="s">
        <v>93</v>
      </c>
      <c r="X80" s="77" t="s">
        <v>94</v>
      </c>
      <c r="Y80" s="76" t="s">
        <v>168</v>
      </c>
    </row>
    <row r="81" spans="1:25" x14ac:dyDescent="0.25">
      <c r="A81" s="89">
        <v>43554</v>
      </c>
      <c r="B81" s="88" t="s">
        <v>171</v>
      </c>
      <c r="C81" s="87">
        <v>409738</v>
      </c>
      <c r="D81" s="86">
        <v>3</v>
      </c>
      <c r="E81" s="87">
        <v>23750</v>
      </c>
      <c r="F81" s="87" t="s">
        <v>166</v>
      </c>
      <c r="G81" s="83" t="s">
        <v>111</v>
      </c>
      <c r="H81" s="87" t="s">
        <v>166</v>
      </c>
      <c r="I81" s="90">
        <v>104694</v>
      </c>
      <c r="J81" s="77">
        <v>101386</v>
      </c>
      <c r="K81" s="77">
        <v>3</v>
      </c>
      <c r="L81" s="77" t="s">
        <v>92</v>
      </c>
      <c r="M81" s="77">
        <v>1</v>
      </c>
      <c r="N81" s="77" t="s">
        <v>89</v>
      </c>
      <c r="O81" s="77">
        <v>1805.85</v>
      </c>
      <c r="P81" s="101" t="s">
        <v>92</v>
      </c>
      <c r="Q81" s="100">
        <v>1805.85</v>
      </c>
      <c r="R81" s="102">
        <f t="shared" si="6"/>
        <v>34961.075414999999</v>
      </c>
      <c r="S81" s="102">
        <f t="shared" si="7"/>
        <v>34961.075414999999</v>
      </c>
      <c r="T81" s="77">
        <v>19.3599</v>
      </c>
      <c r="U81" s="109">
        <f t="shared" si="5"/>
        <v>1805.85</v>
      </c>
      <c r="V81" s="77"/>
      <c r="W81" s="77" t="s">
        <v>93</v>
      </c>
      <c r="X81" s="77" t="s">
        <v>94</v>
      </c>
      <c r="Y81" s="76" t="s">
        <v>169</v>
      </c>
    </row>
    <row r="82" spans="1:25" x14ac:dyDescent="0.25">
      <c r="A82" s="89">
        <v>43554</v>
      </c>
      <c r="B82" s="88" t="s">
        <v>171</v>
      </c>
      <c r="C82" s="87">
        <v>409738</v>
      </c>
      <c r="D82" s="86">
        <v>4</v>
      </c>
      <c r="E82" s="87">
        <v>23750</v>
      </c>
      <c r="F82" s="87" t="s">
        <v>166</v>
      </c>
      <c r="G82" s="83" t="s">
        <v>111</v>
      </c>
      <c r="H82" s="87" t="s">
        <v>166</v>
      </c>
      <c r="I82" s="90">
        <v>104694</v>
      </c>
      <c r="J82" s="77">
        <v>101386</v>
      </c>
      <c r="K82" s="77">
        <v>4</v>
      </c>
      <c r="L82" s="77" t="s">
        <v>92</v>
      </c>
      <c r="M82" s="77">
        <v>1</v>
      </c>
      <c r="N82" s="77" t="s">
        <v>89</v>
      </c>
      <c r="O82" s="77">
        <v>2700</v>
      </c>
      <c r="P82" s="101" t="s">
        <v>92</v>
      </c>
      <c r="Q82" s="100">
        <v>2700</v>
      </c>
      <c r="R82" s="102">
        <f t="shared" si="6"/>
        <v>52271.729999999996</v>
      </c>
      <c r="S82" s="102">
        <f t="shared" si="7"/>
        <v>52271.729999999996</v>
      </c>
      <c r="T82" s="77">
        <v>19.3599</v>
      </c>
      <c r="U82" s="109">
        <f t="shared" si="5"/>
        <v>2700</v>
      </c>
      <c r="V82" s="77"/>
      <c r="W82" s="77" t="s">
        <v>93</v>
      </c>
      <c r="X82" s="77" t="s">
        <v>94</v>
      </c>
      <c r="Y82" s="76" t="s">
        <v>170</v>
      </c>
    </row>
    <row r="83" spans="1:25" x14ac:dyDescent="0.25">
      <c r="A83" s="89">
        <v>43549</v>
      </c>
      <c r="B83" s="88" t="s">
        <v>171</v>
      </c>
      <c r="C83" s="87">
        <v>409044</v>
      </c>
      <c r="D83" s="86">
        <v>1</v>
      </c>
      <c r="E83" s="87">
        <v>23750</v>
      </c>
      <c r="F83" s="87" t="s">
        <v>166</v>
      </c>
      <c r="G83" s="83" t="s">
        <v>111</v>
      </c>
      <c r="H83" s="87" t="s">
        <v>166</v>
      </c>
      <c r="I83" s="90">
        <v>104806</v>
      </c>
      <c r="J83" s="77">
        <v>101473</v>
      </c>
      <c r="K83" s="77">
        <v>1</v>
      </c>
      <c r="L83" s="77" t="s">
        <v>92</v>
      </c>
      <c r="M83" s="77">
        <v>0.49998999999999999</v>
      </c>
      <c r="N83" s="77" t="s">
        <v>89</v>
      </c>
      <c r="O83" s="77">
        <v>14000</v>
      </c>
      <c r="P83" s="101" t="s">
        <v>92</v>
      </c>
      <c r="Q83" s="100">
        <v>6999.86</v>
      </c>
      <c r="R83" s="102">
        <f t="shared" si="6"/>
        <v>135516.589614</v>
      </c>
      <c r="S83" s="102">
        <f t="shared" si="7"/>
        <v>135516.589614</v>
      </c>
      <c r="T83" s="77">
        <v>19.3599</v>
      </c>
      <c r="U83" s="109">
        <f t="shared" si="5"/>
        <v>6999.86</v>
      </c>
      <c r="V83" s="77"/>
      <c r="W83" s="77" t="s">
        <v>93</v>
      </c>
      <c r="X83" s="77" t="s">
        <v>94</v>
      </c>
      <c r="Y83" s="76" t="s">
        <v>120</v>
      </c>
    </row>
    <row r="84" spans="1:25" x14ac:dyDescent="0.25">
      <c r="A84" s="89">
        <v>43549</v>
      </c>
      <c r="B84" s="88" t="s">
        <v>171</v>
      </c>
      <c r="C84" s="87">
        <v>409043</v>
      </c>
      <c r="D84" s="86">
        <v>1</v>
      </c>
      <c r="E84" s="87">
        <v>23750</v>
      </c>
      <c r="F84" s="87" t="s">
        <v>166</v>
      </c>
      <c r="G84" s="83" t="s">
        <v>111</v>
      </c>
      <c r="H84" s="87" t="s">
        <v>166</v>
      </c>
      <c r="I84" s="90">
        <v>104857</v>
      </c>
      <c r="J84" s="77">
        <v>101473</v>
      </c>
      <c r="K84" s="77">
        <v>1</v>
      </c>
      <c r="L84" s="77" t="s">
        <v>92</v>
      </c>
      <c r="M84" s="77">
        <v>0.49913999999999997</v>
      </c>
      <c r="N84" s="77" t="s">
        <v>89</v>
      </c>
      <c r="O84" s="77">
        <v>14000</v>
      </c>
      <c r="P84" s="101" t="s">
        <v>92</v>
      </c>
      <c r="Q84" s="100">
        <v>6987.96</v>
      </c>
      <c r="R84" s="102">
        <f t="shared" si="6"/>
        <v>135286.20680399999</v>
      </c>
      <c r="S84" s="102">
        <f t="shared" si="7"/>
        <v>135286.20680399999</v>
      </c>
      <c r="T84" s="77">
        <v>19.3599</v>
      </c>
      <c r="U84" s="109">
        <f t="shared" si="5"/>
        <v>6987.9599999999991</v>
      </c>
      <c r="V84" s="77"/>
      <c r="W84" s="77" t="s">
        <v>93</v>
      </c>
      <c r="X84" s="77" t="s">
        <v>94</v>
      </c>
      <c r="Y84" s="76" t="s">
        <v>120</v>
      </c>
    </row>
    <row r="85" spans="1:25" x14ac:dyDescent="0.25">
      <c r="A85" s="89">
        <v>43567</v>
      </c>
      <c r="B85" s="88" t="s">
        <v>225</v>
      </c>
      <c r="C85" s="87">
        <v>411202</v>
      </c>
      <c r="D85" s="86">
        <v>1</v>
      </c>
      <c r="E85" s="87">
        <v>11334</v>
      </c>
      <c r="F85" s="87" t="s">
        <v>172</v>
      </c>
      <c r="G85" s="83"/>
      <c r="H85" s="87" t="s">
        <v>172</v>
      </c>
      <c r="I85" s="90">
        <v>311</v>
      </c>
      <c r="J85" s="77">
        <v>101943</v>
      </c>
      <c r="K85" s="77">
        <v>1</v>
      </c>
      <c r="L85" s="77" t="s">
        <v>92</v>
      </c>
      <c r="M85" s="77">
        <v>1</v>
      </c>
      <c r="N85" s="77" t="s">
        <v>89</v>
      </c>
      <c r="O85" s="77">
        <v>3900</v>
      </c>
      <c r="P85" s="101" t="s">
        <v>92</v>
      </c>
      <c r="Q85" s="100">
        <v>3900</v>
      </c>
      <c r="R85" s="100">
        <f t="shared" ref="R85:R131" si="8">+Q85*0.16</f>
        <v>624</v>
      </c>
      <c r="S85" s="100">
        <f t="shared" ref="S85:S131" si="9">Q85+R85</f>
        <v>4524</v>
      </c>
      <c r="T85" s="77">
        <v>18.965299999999999</v>
      </c>
      <c r="U85" s="108">
        <f t="shared" si="5"/>
        <v>238.54091419592626</v>
      </c>
      <c r="V85" s="77"/>
      <c r="W85" s="77" t="s">
        <v>93</v>
      </c>
      <c r="X85" s="77" t="s">
        <v>90</v>
      </c>
      <c r="Y85" s="76" t="s">
        <v>173</v>
      </c>
    </row>
    <row r="86" spans="1:25" x14ac:dyDescent="0.25">
      <c r="A86" s="89">
        <v>43588</v>
      </c>
      <c r="B86" s="88" t="s">
        <v>225</v>
      </c>
      <c r="C86" s="87">
        <v>413729</v>
      </c>
      <c r="D86" s="86">
        <v>1</v>
      </c>
      <c r="E86" s="87">
        <v>12207</v>
      </c>
      <c r="F86" s="87" t="s">
        <v>101</v>
      </c>
      <c r="G86" s="83" t="s">
        <v>111</v>
      </c>
      <c r="H86" s="87" t="s">
        <v>101</v>
      </c>
      <c r="I86" s="90">
        <v>14543</v>
      </c>
      <c r="J86" s="77">
        <v>102036</v>
      </c>
      <c r="K86" s="77">
        <v>1</v>
      </c>
      <c r="L86" s="77" t="s">
        <v>174</v>
      </c>
      <c r="M86" s="77">
        <v>1132</v>
      </c>
      <c r="N86" s="77" t="s">
        <v>89</v>
      </c>
      <c r="O86" s="77">
        <v>80</v>
      </c>
      <c r="P86" s="101" t="s">
        <v>174</v>
      </c>
      <c r="Q86" s="100">
        <v>90560</v>
      </c>
      <c r="R86" s="100">
        <f t="shared" si="8"/>
        <v>14489.6</v>
      </c>
      <c r="S86" s="100">
        <f t="shared" si="9"/>
        <v>105049.60000000001</v>
      </c>
      <c r="T86" s="77">
        <v>18.965299999999999</v>
      </c>
      <c r="U86" s="108">
        <f t="shared" si="5"/>
        <v>5539.0423563033546</v>
      </c>
      <c r="V86" s="77"/>
      <c r="W86" s="77" t="s">
        <v>93</v>
      </c>
      <c r="X86" s="77" t="s">
        <v>90</v>
      </c>
      <c r="Y86" s="76" t="s">
        <v>175</v>
      </c>
    </row>
    <row r="87" spans="1:25" x14ac:dyDescent="0.25">
      <c r="A87" s="89">
        <v>43588</v>
      </c>
      <c r="B87" s="88" t="s">
        <v>225</v>
      </c>
      <c r="C87" s="87">
        <v>413749</v>
      </c>
      <c r="D87" s="86">
        <v>1</v>
      </c>
      <c r="E87" s="87">
        <v>12207</v>
      </c>
      <c r="F87" s="87" t="s">
        <v>101</v>
      </c>
      <c r="G87" s="83" t="s">
        <v>111</v>
      </c>
      <c r="H87" s="87" t="s">
        <v>101</v>
      </c>
      <c r="I87" s="90">
        <v>14701</v>
      </c>
      <c r="J87" s="77">
        <v>102036</v>
      </c>
      <c r="K87" s="77">
        <v>2</v>
      </c>
      <c r="L87" s="77" t="s">
        <v>174</v>
      </c>
      <c r="M87" s="77">
        <v>272</v>
      </c>
      <c r="N87" s="77" t="s">
        <v>89</v>
      </c>
      <c r="O87" s="77">
        <v>80</v>
      </c>
      <c r="P87" s="101" t="s">
        <v>174</v>
      </c>
      <c r="Q87" s="100">
        <v>21760</v>
      </c>
      <c r="R87" s="100">
        <f t="shared" si="8"/>
        <v>3481.6</v>
      </c>
      <c r="S87" s="100">
        <f t="shared" si="9"/>
        <v>25241.599999999999</v>
      </c>
      <c r="T87" s="77">
        <v>18.965299999999999</v>
      </c>
      <c r="U87" s="108">
        <f t="shared" si="5"/>
        <v>1330.9359725393217</v>
      </c>
      <c r="V87" s="77"/>
      <c r="W87" s="77" t="s">
        <v>93</v>
      </c>
      <c r="X87" s="77" t="s">
        <v>90</v>
      </c>
      <c r="Y87" s="76" t="s">
        <v>176</v>
      </c>
    </row>
    <row r="88" spans="1:25" x14ac:dyDescent="0.25">
      <c r="A88" s="89">
        <v>43588</v>
      </c>
      <c r="B88" s="88" t="s">
        <v>225</v>
      </c>
      <c r="C88" s="87">
        <v>413750</v>
      </c>
      <c r="D88" s="86">
        <v>1</v>
      </c>
      <c r="E88" s="87">
        <v>12207</v>
      </c>
      <c r="F88" s="87" t="s">
        <v>101</v>
      </c>
      <c r="G88" s="83" t="s">
        <v>111</v>
      </c>
      <c r="H88" s="87" t="s">
        <v>101</v>
      </c>
      <c r="I88" s="90">
        <v>14702</v>
      </c>
      <c r="J88" s="77">
        <v>102036</v>
      </c>
      <c r="K88" s="77">
        <v>2</v>
      </c>
      <c r="L88" s="77" t="s">
        <v>174</v>
      </c>
      <c r="M88" s="77">
        <v>1269</v>
      </c>
      <c r="N88" s="77" t="s">
        <v>89</v>
      </c>
      <c r="O88" s="77">
        <v>80</v>
      </c>
      <c r="P88" s="101" t="s">
        <v>174</v>
      </c>
      <c r="Q88" s="100">
        <v>101520</v>
      </c>
      <c r="R88" s="100">
        <f t="shared" si="8"/>
        <v>16243.2</v>
      </c>
      <c r="S88" s="100">
        <f t="shared" si="9"/>
        <v>117763.2</v>
      </c>
      <c r="T88" s="77">
        <v>18.965299999999999</v>
      </c>
      <c r="U88" s="108">
        <f t="shared" si="5"/>
        <v>6209.4034895308805</v>
      </c>
      <c r="V88" s="77"/>
      <c r="W88" s="77" t="s">
        <v>93</v>
      </c>
      <c r="X88" s="77" t="s">
        <v>90</v>
      </c>
      <c r="Y88" s="76" t="s">
        <v>176</v>
      </c>
    </row>
    <row r="89" spans="1:25" x14ac:dyDescent="0.25">
      <c r="A89" s="89">
        <v>43580</v>
      </c>
      <c r="B89" s="88" t="s">
        <v>225</v>
      </c>
      <c r="C89" s="87">
        <v>412766</v>
      </c>
      <c r="D89" s="86">
        <v>1</v>
      </c>
      <c r="E89" s="87">
        <v>12207</v>
      </c>
      <c r="F89" s="87" t="s">
        <v>101</v>
      </c>
      <c r="G89" s="83" t="s">
        <v>111</v>
      </c>
      <c r="H89" s="87" t="s">
        <v>101</v>
      </c>
      <c r="I89" s="90">
        <v>14635</v>
      </c>
      <c r="J89" s="77">
        <v>102036</v>
      </c>
      <c r="K89" s="77">
        <v>1</v>
      </c>
      <c r="L89" s="77" t="s">
        <v>174</v>
      </c>
      <c r="M89" s="77">
        <v>864</v>
      </c>
      <c r="N89" s="77" t="s">
        <v>89</v>
      </c>
      <c r="O89" s="77">
        <v>80</v>
      </c>
      <c r="P89" s="101" t="s">
        <v>174</v>
      </c>
      <c r="Q89" s="100">
        <v>69120</v>
      </c>
      <c r="R89" s="100">
        <f t="shared" si="8"/>
        <v>11059.2</v>
      </c>
      <c r="S89" s="100">
        <f t="shared" si="9"/>
        <v>80179.199999999997</v>
      </c>
      <c r="T89" s="77">
        <v>18.965299999999999</v>
      </c>
      <c r="U89" s="108">
        <f t="shared" si="5"/>
        <v>4227.6789715954928</v>
      </c>
      <c r="V89" s="77"/>
      <c r="W89" s="77" t="s">
        <v>93</v>
      </c>
      <c r="X89" s="77" t="s">
        <v>90</v>
      </c>
      <c r="Y89" s="76" t="s">
        <v>175</v>
      </c>
    </row>
    <row r="90" spans="1:25" x14ac:dyDescent="0.25">
      <c r="A90" s="89">
        <v>43580</v>
      </c>
      <c r="B90" s="88" t="s">
        <v>225</v>
      </c>
      <c r="C90" s="87">
        <v>412767</v>
      </c>
      <c r="D90" s="86">
        <v>1</v>
      </c>
      <c r="E90" s="87">
        <v>12207</v>
      </c>
      <c r="F90" s="87" t="s">
        <v>101</v>
      </c>
      <c r="G90" s="83" t="s">
        <v>111</v>
      </c>
      <c r="H90" s="87" t="s">
        <v>101</v>
      </c>
      <c r="I90" s="90">
        <v>14634</v>
      </c>
      <c r="J90" s="77">
        <v>102036</v>
      </c>
      <c r="K90" s="77">
        <v>1</v>
      </c>
      <c r="L90" s="77" t="s">
        <v>174</v>
      </c>
      <c r="M90" s="77">
        <v>192</v>
      </c>
      <c r="N90" s="77" t="s">
        <v>89</v>
      </c>
      <c r="O90" s="77">
        <v>80</v>
      </c>
      <c r="P90" s="101" t="s">
        <v>174</v>
      </c>
      <c r="Q90" s="100">
        <v>15360</v>
      </c>
      <c r="R90" s="100">
        <f t="shared" si="8"/>
        <v>2457.6</v>
      </c>
      <c r="S90" s="100">
        <f t="shared" si="9"/>
        <v>17817.599999999999</v>
      </c>
      <c r="T90" s="77">
        <v>18.965299999999999</v>
      </c>
      <c r="U90" s="108">
        <f t="shared" si="5"/>
        <v>939.48421591010947</v>
      </c>
      <c r="V90" s="77"/>
      <c r="W90" s="77" t="s">
        <v>93</v>
      </c>
      <c r="X90" s="77" t="s">
        <v>90</v>
      </c>
      <c r="Y90" s="76" t="s">
        <v>175</v>
      </c>
    </row>
    <row r="91" spans="1:25" x14ac:dyDescent="0.25">
      <c r="A91" s="89">
        <v>43580</v>
      </c>
      <c r="B91" s="88" t="s">
        <v>225</v>
      </c>
      <c r="C91" s="87">
        <v>412782</v>
      </c>
      <c r="D91" s="86">
        <v>1</v>
      </c>
      <c r="E91" s="87">
        <v>12207</v>
      </c>
      <c r="F91" s="87" t="s">
        <v>101</v>
      </c>
      <c r="G91" s="83" t="s">
        <v>111</v>
      </c>
      <c r="H91" s="87" t="s">
        <v>101</v>
      </c>
      <c r="I91" s="90">
        <v>14636</v>
      </c>
      <c r="J91" s="77">
        <v>102036</v>
      </c>
      <c r="K91" s="77">
        <v>1</v>
      </c>
      <c r="L91" s="77" t="s">
        <v>174</v>
      </c>
      <c r="M91" s="77">
        <v>1192</v>
      </c>
      <c r="N91" s="77" t="s">
        <v>89</v>
      </c>
      <c r="O91" s="77">
        <v>80</v>
      </c>
      <c r="P91" s="101" t="s">
        <v>174</v>
      </c>
      <c r="Q91" s="100">
        <v>95360</v>
      </c>
      <c r="R91" s="100">
        <f t="shared" si="8"/>
        <v>15257.6</v>
      </c>
      <c r="S91" s="100">
        <f t="shared" si="9"/>
        <v>110617.60000000001</v>
      </c>
      <c r="T91" s="77">
        <v>18.965299999999999</v>
      </c>
      <c r="U91" s="108">
        <f t="shared" si="5"/>
        <v>5832.631173775264</v>
      </c>
      <c r="V91" s="77"/>
      <c r="W91" s="77" t="s">
        <v>93</v>
      </c>
      <c r="X91" s="77" t="s">
        <v>90</v>
      </c>
      <c r="Y91" s="76" t="s">
        <v>175</v>
      </c>
    </row>
    <row r="92" spans="1:25" x14ac:dyDescent="0.25">
      <c r="A92" s="89">
        <v>43580</v>
      </c>
      <c r="B92" s="88" t="s">
        <v>225</v>
      </c>
      <c r="C92" s="87">
        <v>412785</v>
      </c>
      <c r="D92" s="86">
        <v>1</v>
      </c>
      <c r="E92" s="87">
        <v>12207</v>
      </c>
      <c r="F92" s="87" t="s">
        <v>101</v>
      </c>
      <c r="G92" s="83" t="s">
        <v>111</v>
      </c>
      <c r="H92" s="87" t="s">
        <v>101</v>
      </c>
      <c r="I92" s="90">
        <v>14650</v>
      </c>
      <c r="J92" s="77">
        <v>102036</v>
      </c>
      <c r="K92" s="77">
        <v>1</v>
      </c>
      <c r="L92" s="77" t="s">
        <v>174</v>
      </c>
      <c r="M92" s="77">
        <v>14</v>
      </c>
      <c r="N92" s="77" t="s">
        <v>89</v>
      </c>
      <c r="O92" s="77">
        <v>80</v>
      </c>
      <c r="P92" s="101" t="s">
        <v>174</v>
      </c>
      <c r="Q92" s="100">
        <v>1120</v>
      </c>
      <c r="R92" s="100">
        <f t="shared" si="8"/>
        <v>179.20000000000002</v>
      </c>
      <c r="S92" s="100">
        <f t="shared" si="9"/>
        <v>1299.2</v>
      </c>
      <c r="T92" s="77">
        <v>18.965299999999999</v>
      </c>
      <c r="U92" s="108">
        <f t="shared" si="5"/>
        <v>68.504057410112154</v>
      </c>
      <c r="V92" s="77"/>
      <c r="W92" s="77" t="s">
        <v>93</v>
      </c>
      <c r="X92" s="77" t="s">
        <v>90</v>
      </c>
      <c r="Y92" s="76" t="s">
        <v>175</v>
      </c>
    </row>
    <row r="93" spans="1:25" x14ac:dyDescent="0.25">
      <c r="A93" s="89">
        <v>43580</v>
      </c>
      <c r="B93" s="88" t="s">
        <v>225</v>
      </c>
      <c r="C93" s="87">
        <v>412786</v>
      </c>
      <c r="D93" s="86">
        <v>1</v>
      </c>
      <c r="E93" s="87">
        <v>12207</v>
      </c>
      <c r="F93" s="87" t="s">
        <v>101</v>
      </c>
      <c r="G93" s="83" t="s">
        <v>111</v>
      </c>
      <c r="H93" s="87" t="s">
        <v>101</v>
      </c>
      <c r="I93" s="90">
        <v>14589</v>
      </c>
      <c r="J93" s="77">
        <v>102036</v>
      </c>
      <c r="K93" s="77">
        <v>2</v>
      </c>
      <c r="L93" s="77" t="s">
        <v>174</v>
      </c>
      <c r="M93" s="77">
        <v>1752</v>
      </c>
      <c r="N93" s="77" t="s">
        <v>89</v>
      </c>
      <c r="O93" s="77">
        <v>80</v>
      </c>
      <c r="P93" s="101" t="s">
        <v>174</v>
      </c>
      <c r="Q93" s="100">
        <v>140160</v>
      </c>
      <c r="R93" s="100">
        <f t="shared" si="8"/>
        <v>22425.600000000002</v>
      </c>
      <c r="S93" s="100">
        <f t="shared" si="9"/>
        <v>162585.60000000001</v>
      </c>
      <c r="T93" s="77">
        <v>18.965299999999999</v>
      </c>
      <c r="U93" s="108">
        <f t="shared" si="5"/>
        <v>8572.7934701797494</v>
      </c>
      <c r="V93" s="77"/>
      <c r="W93" s="77" t="s">
        <v>93</v>
      </c>
      <c r="X93" s="77" t="s">
        <v>90</v>
      </c>
      <c r="Y93" s="76" t="s">
        <v>176</v>
      </c>
    </row>
    <row r="94" spans="1:25" x14ac:dyDescent="0.25">
      <c r="A94" s="89">
        <v>43578</v>
      </c>
      <c r="B94" s="88" t="s">
        <v>225</v>
      </c>
      <c r="C94" s="87">
        <v>412393</v>
      </c>
      <c r="D94" s="86">
        <v>1</v>
      </c>
      <c r="E94" s="87">
        <v>12207</v>
      </c>
      <c r="F94" s="87" t="s">
        <v>101</v>
      </c>
      <c r="G94" s="83" t="s">
        <v>111</v>
      </c>
      <c r="H94" s="87" t="s">
        <v>101</v>
      </c>
      <c r="I94" s="90">
        <v>14633</v>
      </c>
      <c r="J94" s="77">
        <v>102036</v>
      </c>
      <c r="K94" s="77">
        <v>2</v>
      </c>
      <c r="L94" s="77" t="s">
        <v>174</v>
      </c>
      <c r="M94" s="77">
        <v>480</v>
      </c>
      <c r="N94" s="77" t="s">
        <v>89</v>
      </c>
      <c r="O94" s="77">
        <v>80</v>
      </c>
      <c r="P94" s="101" t="s">
        <v>174</v>
      </c>
      <c r="Q94" s="100">
        <v>38400</v>
      </c>
      <c r="R94" s="100">
        <f t="shared" si="8"/>
        <v>6144</v>
      </c>
      <c r="S94" s="100">
        <f t="shared" si="9"/>
        <v>44544</v>
      </c>
      <c r="T94" s="77">
        <v>18.965299999999999</v>
      </c>
      <c r="U94" s="108">
        <f t="shared" si="5"/>
        <v>2348.7105397752739</v>
      </c>
      <c r="V94" s="77"/>
      <c r="W94" s="77" t="s">
        <v>93</v>
      </c>
      <c r="X94" s="77" t="s">
        <v>90</v>
      </c>
      <c r="Y94" s="76" t="s">
        <v>176</v>
      </c>
    </row>
    <row r="95" spans="1:25" x14ac:dyDescent="0.25">
      <c r="A95" s="89">
        <v>43573</v>
      </c>
      <c r="B95" s="88" t="s">
        <v>225</v>
      </c>
      <c r="C95" s="87">
        <v>412064</v>
      </c>
      <c r="D95" s="86">
        <v>1</v>
      </c>
      <c r="E95" s="87">
        <v>12207</v>
      </c>
      <c r="F95" s="87" t="s">
        <v>101</v>
      </c>
      <c r="G95" s="83" t="s">
        <v>111</v>
      </c>
      <c r="H95" s="87" t="s">
        <v>101</v>
      </c>
      <c r="I95" s="90">
        <v>14541</v>
      </c>
      <c r="J95" s="77">
        <v>102036</v>
      </c>
      <c r="K95" s="77">
        <v>1</v>
      </c>
      <c r="L95" s="77" t="s">
        <v>174</v>
      </c>
      <c r="M95" s="77">
        <v>3741</v>
      </c>
      <c r="N95" s="77" t="s">
        <v>89</v>
      </c>
      <c r="O95" s="77">
        <v>80</v>
      </c>
      <c r="P95" s="101" t="s">
        <v>174</v>
      </c>
      <c r="Q95" s="100">
        <v>299280</v>
      </c>
      <c r="R95" s="100">
        <f t="shared" si="8"/>
        <v>47884.800000000003</v>
      </c>
      <c r="S95" s="100">
        <f t="shared" si="9"/>
        <v>347164.8</v>
      </c>
      <c r="T95" s="77">
        <v>18.965299999999999</v>
      </c>
      <c r="U95" s="108">
        <f t="shared" si="5"/>
        <v>18305.262769373541</v>
      </c>
      <c r="V95" s="77"/>
      <c r="W95" s="77" t="s">
        <v>93</v>
      </c>
      <c r="X95" s="77" t="s">
        <v>90</v>
      </c>
      <c r="Y95" s="76" t="s">
        <v>175</v>
      </c>
    </row>
    <row r="96" spans="1:25" x14ac:dyDescent="0.25">
      <c r="A96" s="89">
        <v>43573</v>
      </c>
      <c r="B96" s="88" t="s">
        <v>225</v>
      </c>
      <c r="C96" s="87">
        <v>412065</v>
      </c>
      <c r="D96" s="86">
        <v>1</v>
      </c>
      <c r="E96" s="87">
        <v>12207</v>
      </c>
      <c r="F96" s="87" t="s">
        <v>101</v>
      </c>
      <c r="G96" s="83" t="s">
        <v>111</v>
      </c>
      <c r="H96" s="87" t="s">
        <v>101</v>
      </c>
      <c r="I96" s="90">
        <v>14588</v>
      </c>
      <c r="J96" s="77">
        <v>102036</v>
      </c>
      <c r="K96" s="77">
        <v>1</v>
      </c>
      <c r="L96" s="77" t="s">
        <v>174</v>
      </c>
      <c r="M96" s="77">
        <v>1460</v>
      </c>
      <c r="N96" s="77" t="s">
        <v>89</v>
      </c>
      <c r="O96" s="77">
        <v>80</v>
      </c>
      <c r="P96" s="101" t="s">
        <v>174</v>
      </c>
      <c r="Q96" s="100">
        <v>116800</v>
      </c>
      <c r="R96" s="100">
        <f t="shared" si="8"/>
        <v>18688</v>
      </c>
      <c r="S96" s="100">
        <f t="shared" si="9"/>
        <v>135488</v>
      </c>
      <c r="T96" s="77">
        <v>18.965299999999999</v>
      </c>
      <c r="U96" s="108">
        <f t="shared" si="5"/>
        <v>7143.9945584831248</v>
      </c>
      <c r="V96" s="77"/>
      <c r="W96" s="77" t="s">
        <v>93</v>
      </c>
      <c r="X96" s="77" t="s">
        <v>90</v>
      </c>
      <c r="Y96" s="76" t="s">
        <v>175</v>
      </c>
    </row>
    <row r="97" spans="1:25" x14ac:dyDescent="0.25">
      <c r="A97" s="89">
        <v>43573</v>
      </c>
      <c r="B97" s="88" t="s">
        <v>225</v>
      </c>
      <c r="C97" s="87">
        <v>412066</v>
      </c>
      <c r="D97" s="86">
        <v>1</v>
      </c>
      <c r="E97" s="87">
        <v>12207</v>
      </c>
      <c r="F97" s="87" t="s">
        <v>101</v>
      </c>
      <c r="G97" s="83" t="s">
        <v>111</v>
      </c>
      <c r="H97" s="87" t="s">
        <v>101</v>
      </c>
      <c r="I97" s="90">
        <v>14587</v>
      </c>
      <c r="J97" s="77">
        <v>102036</v>
      </c>
      <c r="K97" s="77">
        <v>2</v>
      </c>
      <c r="L97" s="77" t="s">
        <v>174</v>
      </c>
      <c r="M97" s="77">
        <v>332</v>
      </c>
      <c r="N97" s="77" t="s">
        <v>89</v>
      </c>
      <c r="O97" s="77">
        <v>80</v>
      </c>
      <c r="P97" s="101" t="s">
        <v>174</v>
      </c>
      <c r="Q97" s="100">
        <v>26560</v>
      </c>
      <c r="R97" s="100">
        <f t="shared" si="8"/>
        <v>4249.6000000000004</v>
      </c>
      <c r="S97" s="100">
        <f t="shared" si="9"/>
        <v>30809.599999999999</v>
      </c>
      <c r="T97" s="77">
        <v>18.965299999999999</v>
      </c>
      <c r="U97" s="108">
        <f t="shared" si="5"/>
        <v>1624.5247900112311</v>
      </c>
      <c r="V97" s="77"/>
      <c r="W97" s="77" t="s">
        <v>93</v>
      </c>
      <c r="X97" s="77" t="s">
        <v>90</v>
      </c>
      <c r="Y97" s="76" t="s">
        <v>176</v>
      </c>
    </row>
    <row r="98" spans="1:25" x14ac:dyDescent="0.25">
      <c r="A98" s="89">
        <v>43571</v>
      </c>
      <c r="B98" s="88" t="s">
        <v>225</v>
      </c>
      <c r="C98" s="87">
        <v>411734</v>
      </c>
      <c r="D98" s="86">
        <v>1</v>
      </c>
      <c r="E98" s="87">
        <v>12207</v>
      </c>
      <c r="F98" s="87" t="s">
        <v>101</v>
      </c>
      <c r="G98" s="83" t="s">
        <v>111</v>
      </c>
      <c r="H98" s="87" t="s">
        <v>101</v>
      </c>
      <c r="I98" s="90">
        <v>14586</v>
      </c>
      <c r="J98" s="77">
        <v>102036</v>
      </c>
      <c r="K98" s="77">
        <v>1</v>
      </c>
      <c r="L98" s="77" t="s">
        <v>174</v>
      </c>
      <c r="M98" s="77">
        <v>736</v>
      </c>
      <c r="N98" s="77" t="s">
        <v>89</v>
      </c>
      <c r="O98" s="77">
        <v>80</v>
      </c>
      <c r="P98" s="101" t="s">
        <v>174</v>
      </c>
      <c r="Q98" s="100">
        <v>58880</v>
      </c>
      <c r="R98" s="100">
        <f t="shared" si="8"/>
        <v>9420.8000000000011</v>
      </c>
      <c r="S98" s="100">
        <f t="shared" si="9"/>
        <v>68300.800000000003</v>
      </c>
      <c r="T98" s="77">
        <v>18.965299999999999</v>
      </c>
      <c r="U98" s="108">
        <f t="shared" si="5"/>
        <v>3601.3561609887533</v>
      </c>
      <c r="V98" s="77"/>
      <c r="W98" s="77" t="s">
        <v>93</v>
      </c>
      <c r="X98" s="77" t="s">
        <v>90</v>
      </c>
      <c r="Y98" s="76" t="s">
        <v>175</v>
      </c>
    </row>
    <row r="99" spans="1:25" x14ac:dyDescent="0.25">
      <c r="A99" s="89">
        <v>43571</v>
      </c>
      <c r="B99" s="88" t="s">
        <v>225</v>
      </c>
      <c r="C99" s="87">
        <v>411763</v>
      </c>
      <c r="D99" s="86">
        <v>1</v>
      </c>
      <c r="E99" s="87">
        <v>12207</v>
      </c>
      <c r="F99" s="87" t="s">
        <v>101</v>
      </c>
      <c r="G99" s="83" t="s">
        <v>111</v>
      </c>
      <c r="H99" s="87" t="s">
        <v>101</v>
      </c>
      <c r="I99" s="90">
        <v>14585</v>
      </c>
      <c r="J99" s="77">
        <v>102036</v>
      </c>
      <c r="K99" s="77">
        <v>1</v>
      </c>
      <c r="L99" s="77" t="s">
        <v>174</v>
      </c>
      <c r="M99" s="77">
        <v>1992</v>
      </c>
      <c r="N99" s="77" t="s">
        <v>89</v>
      </c>
      <c r="O99" s="77">
        <v>80</v>
      </c>
      <c r="P99" s="101" t="s">
        <v>174</v>
      </c>
      <c r="Q99" s="100">
        <v>159360</v>
      </c>
      <c r="R99" s="100">
        <f t="shared" si="8"/>
        <v>25497.600000000002</v>
      </c>
      <c r="S99" s="100">
        <f t="shared" si="9"/>
        <v>184857.60000000001</v>
      </c>
      <c r="T99" s="77">
        <v>18.965299999999999</v>
      </c>
      <c r="U99" s="108">
        <f t="shared" si="5"/>
        <v>9747.1487400673868</v>
      </c>
      <c r="V99" s="77"/>
      <c r="W99" s="77" t="s">
        <v>93</v>
      </c>
      <c r="X99" s="77" t="s">
        <v>90</v>
      </c>
      <c r="Y99" s="76" t="s">
        <v>175</v>
      </c>
    </row>
    <row r="100" spans="1:25" x14ac:dyDescent="0.25">
      <c r="A100" s="89">
        <v>43567</v>
      </c>
      <c r="B100" s="88" t="s">
        <v>225</v>
      </c>
      <c r="C100" s="87">
        <v>411218</v>
      </c>
      <c r="D100" s="86">
        <v>1</v>
      </c>
      <c r="E100" s="87">
        <v>12207</v>
      </c>
      <c r="F100" s="87" t="s">
        <v>101</v>
      </c>
      <c r="G100" s="83" t="s">
        <v>111</v>
      </c>
      <c r="H100" s="87" t="s">
        <v>101</v>
      </c>
      <c r="I100" s="90">
        <v>14423</v>
      </c>
      <c r="J100" s="77">
        <v>100584</v>
      </c>
      <c r="K100" s="77">
        <v>1</v>
      </c>
      <c r="L100" s="77" t="s">
        <v>88</v>
      </c>
      <c r="M100" s="77">
        <v>152</v>
      </c>
      <c r="N100" s="77" t="s">
        <v>89</v>
      </c>
      <c r="O100" s="77">
        <v>80</v>
      </c>
      <c r="P100" s="101" t="s">
        <v>88</v>
      </c>
      <c r="Q100" s="100">
        <v>12160</v>
      </c>
      <c r="R100" s="100">
        <f t="shared" si="8"/>
        <v>1945.6000000000001</v>
      </c>
      <c r="S100" s="100">
        <f t="shared" si="9"/>
        <v>14105.6</v>
      </c>
      <c r="T100" s="77">
        <v>18.965299999999999</v>
      </c>
      <c r="U100" s="108">
        <f t="shared" si="5"/>
        <v>743.75833759550346</v>
      </c>
      <c r="V100" s="77"/>
      <c r="W100" s="77" t="s">
        <v>93</v>
      </c>
      <c r="X100" s="77" t="s">
        <v>90</v>
      </c>
      <c r="Y100" s="76" t="s">
        <v>177</v>
      </c>
    </row>
    <row r="101" spans="1:25" x14ac:dyDescent="0.25">
      <c r="A101" s="89">
        <v>43567</v>
      </c>
      <c r="B101" s="88" t="s">
        <v>225</v>
      </c>
      <c r="C101" s="87">
        <v>411219</v>
      </c>
      <c r="D101" s="86">
        <v>1</v>
      </c>
      <c r="E101" s="87">
        <v>12207</v>
      </c>
      <c r="F101" s="87" t="s">
        <v>101</v>
      </c>
      <c r="G101" s="83" t="s">
        <v>111</v>
      </c>
      <c r="H101" s="87" t="s">
        <v>101</v>
      </c>
      <c r="I101" s="90">
        <v>14449</v>
      </c>
      <c r="J101" s="77">
        <v>100584</v>
      </c>
      <c r="K101" s="77">
        <v>1</v>
      </c>
      <c r="L101" s="77" t="s">
        <v>88</v>
      </c>
      <c r="M101" s="77">
        <v>235</v>
      </c>
      <c r="N101" s="77" t="s">
        <v>89</v>
      </c>
      <c r="O101" s="77">
        <v>80</v>
      </c>
      <c r="P101" s="101" t="s">
        <v>88</v>
      </c>
      <c r="Q101" s="100">
        <v>18800</v>
      </c>
      <c r="R101" s="100">
        <f t="shared" si="8"/>
        <v>3008</v>
      </c>
      <c r="S101" s="100">
        <f t="shared" si="9"/>
        <v>21808</v>
      </c>
      <c r="T101" s="77">
        <v>18.965299999999999</v>
      </c>
      <c r="U101" s="108">
        <f t="shared" si="5"/>
        <v>1149.8895350983112</v>
      </c>
      <c r="V101" s="77"/>
      <c r="W101" s="77" t="s">
        <v>93</v>
      </c>
      <c r="X101" s="77" t="s">
        <v>90</v>
      </c>
      <c r="Y101" s="76" t="s">
        <v>177</v>
      </c>
    </row>
    <row r="102" spans="1:25" x14ac:dyDescent="0.25">
      <c r="A102" s="89">
        <v>43567</v>
      </c>
      <c r="B102" s="88" t="s">
        <v>225</v>
      </c>
      <c r="C102" s="87">
        <v>411223</v>
      </c>
      <c r="D102" s="86">
        <v>1</v>
      </c>
      <c r="E102" s="87">
        <v>12207</v>
      </c>
      <c r="F102" s="87" t="s">
        <v>101</v>
      </c>
      <c r="G102" s="83" t="s">
        <v>111</v>
      </c>
      <c r="H102" s="87" t="s">
        <v>101</v>
      </c>
      <c r="I102" s="90">
        <v>14453</v>
      </c>
      <c r="J102" s="77">
        <v>100584</v>
      </c>
      <c r="K102" s="77">
        <v>1</v>
      </c>
      <c r="L102" s="77" t="s">
        <v>88</v>
      </c>
      <c r="M102" s="77">
        <v>247</v>
      </c>
      <c r="N102" s="77" t="s">
        <v>89</v>
      </c>
      <c r="O102" s="77">
        <v>80</v>
      </c>
      <c r="P102" s="101" t="s">
        <v>88</v>
      </c>
      <c r="Q102" s="100">
        <v>19760</v>
      </c>
      <c r="R102" s="100">
        <f t="shared" si="8"/>
        <v>3161.6</v>
      </c>
      <c r="S102" s="100">
        <f t="shared" si="9"/>
        <v>22921.599999999999</v>
      </c>
      <c r="T102" s="77">
        <v>18.965299999999999</v>
      </c>
      <c r="U102" s="108">
        <f t="shared" si="5"/>
        <v>1208.607298592693</v>
      </c>
      <c r="V102" s="77"/>
      <c r="W102" s="77" t="s">
        <v>93</v>
      </c>
      <c r="X102" s="77" t="s">
        <v>90</v>
      </c>
      <c r="Y102" s="76" t="s">
        <v>177</v>
      </c>
    </row>
    <row r="103" spans="1:25" x14ac:dyDescent="0.25">
      <c r="A103" s="89">
        <v>43567</v>
      </c>
      <c r="B103" s="88" t="s">
        <v>225</v>
      </c>
      <c r="C103" s="87">
        <v>411220</v>
      </c>
      <c r="D103" s="86">
        <v>1</v>
      </c>
      <c r="E103" s="87">
        <v>12207</v>
      </c>
      <c r="F103" s="87" t="s">
        <v>101</v>
      </c>
      <c r="G103" s="83" t="s">
        <v>111</v>
      </c>
      <c r="H103" s="87" t="s">
        <v>101</v>
      </c>
      <c r="I103" s="90">
        <v>14451</v>
      </c>
      <c r="J103" s="77">
        <v>102036</v>
      </c>
      <c r="K103" s="77">
        <v>1</v>
      </c>
      <c r="L103" s="77" t="s">
        <v>174</v>
      </c>
      <c r="M103" s="77">
        <v>3156</v>
      </c>
      <c r="N103" s="77" t="s">
        <v>89</v>
      </c>
      <c r="O103" s="77">
        <v>80</v>
      </c>
      <c r="P103" s="101" t="s">
        <v>174</v>
      </c>
      <c r="Q103" s="100">
        <v>252480</v>
      </c>
      <c r="R103" s="100">
        <f t="shared" si="8"/>
        <v>40396.800000000003</v>
      </c>
      <c r="S103" s="100">
        <f t="shared" si="9"/>
        <v>292876.79999999999</v>
      </c>
      <c r="T103" s="77">
        <v>18.965299999999999</v>
      </c>
      <c r="U103" s="108">
        <f t="shared" si="5"/>
        <v>15442.771799022425</v>
      </c>
      <c r="V103" s="77"/>
      <c r="W103" s="77" t="s">
        <v>93</v>
      </c>
      <c r="X103" s="77" t="s">
        <v>90</v>
      </c>
      <c r="Y103" s="76" t="s">
        <v>175</v>
      </c>
    </row>
    <row r="104" spans="1:25" x14ac:dyDescent="0.25">
      <c r="A104" s="89">
        <v>43567</v>
      </c>
      <c r="B104" s="88" t="s">
        <v>225</v>
      </c>
      <c r="C104" s="87">
        <v>411221</v>
      </c>
      <c r="D104" s="86">
        <v>1</v>
      </c>
      <c r="E104" s="87">
        <v>12207</v>
      </c>
      <c r="F104" s="87" t="s">
        <v>101</v>
      </c>
      <c r="G104" s="83" t="s">
        <v>111</v>
      </c>
      <c r="H104" s="87" t="s">
        <v>101</v>
      </c>
      <c r="I104" s="90">
        <v>14452</v>
      </c>
      <c r="J104" s="77">
        <v>102036</v>
      </c>
      <c r="K104" s="77">
        <v>1</v>
      </c>
      <c r="L104" s="77" t="s">
        <v>174</v>
      </c>
      <c r="M104" s="77">
        <v>1137</v>
      </c>
      <c r="N104" s="77" t="s">
        <v>89</v>
      </c>
      <c r="O104" s="77">
        <v>80</v>
      </c>
      <c r="P104" s="101" t="s">
        <v>174</v>
      </c>
      <c r="Q104" s="100">
        <v>90960</v>
      </c>
      <c r="R104" s="100">
        <f t="shared" si="8"/>
        <v>14553.6</v>
      </c>
      <c r="S104" s="100">
        <f t="shared" si="9"/>
        <v>105513.60000000001</v>
      </c>
      <c r="T104" s="77">
        <v>18.965299999999999</v>
      </c>
      <c r="U104" s="108">
        <f t="shared" si="5"/>
        <v>5563.5080910926799</v>
      </c>
      <c r="V104" s="77"/>
      <c r="W104" s="77" t="s">
        <v>93</v>
      </c>
      <c r="X104" s="77" t="s">
        <v>90</v>
      </c>
      <c r="Y104" s="76" t="s">
        <v>175</v>
      </c>
    </row>
    <row r="105" spans="1:25" x14ac:dyDescent="0.25">
      <c r="A105" s="89">
        <v>43567</v>
      </c>
      <c r="B105" s="88" t="s">
        <v>225</v>
      </c>
      <c r="C105" s="87">
        <v>411222</v>
      </c>
      <c r="D105" s="86">
        <v>1</v>
      </c>
      <c r="E105" s="87">
        <v>12207</v>
      </c>
      <c r="F105" s="87" t="s">
        <v>101</v>
      </c>
      <c r="G105" s="83" t="s">
        <v>111</v>
      </c>
      <c r="H105" s="87" t="s">
        <v>101</v>
      </c>
      <c r="I105" s="90">
        <v>14454</v>
      </c>
      <c r="J105" s="77">
        <v>102036</v>
      </c>
      <c r="K105" s="77">
        <v>1</v>
      </c>
      <c r="L105" s="77" t="s">
        <v>174</v>
      </c>
      <c r="M105" s="77">
        <v>77</v>
      </c>
      <c r="N105" s="77" t="s">
        <v>89</v>
      </c>
      <c r="O105" s="77">
        <v>80</v>
      </c>
      <c r="P105" s="101" t="s">
        <v>174</v>
      </c>
      <c r="Q105" s="100">
        <v>6160</v>
      </c>
      <c r="R105" s="100">
        <f t="shared" si="8"/>
        <v>985.6</v>
      </c>
      <c r="S105" s="100">
        <f t="shared" si="9"/>
        <v>7145.6</v>
      </c>
      <c r="T105" s="77">
        <v>18.965299999999999</v>
      </c>
      <c r="U105" s="108">
        <f t="shared" si="5"/>
        <v>376.77231575561689</v>
      </c>
      <c r="V105" s="77"/>
      <c r="W105" s="77" t="s">
        <v>93</v>
      </c>
      <c r="X105" s="77" t="s">
        <v>90</v>
      </c>
      <c r="Y105" s="76" t="s">
        <v>175</v>
      </c>
    </row>
    <row r="106" spans="1:25" x14ac:dyDescent="0.25">
      <c r="A106" s="89">
        <v>43567</v>
      </c>
      <c r="B106" s="88" t="s">
        <v>225</v>
      </c>
      <c r="C106" s="87">
        <v>411224</v>
      </c>
      <c r="D106" s="86">
        <v>1</v>
      </c>
      <c r="E106" s="87">
        <v>12207</v>
      </c>
      <c r="F106" s="87" t="s">
        <v>101</v>
      </c>
      <c r="G106" s="83" t="s">
        <v>111</v>
      </c>
      <c r="H106" s="87" t="s">
        <v>101</v>
      </c>
      <c r="I106" s="90">
        <v>14455</v>
      </c>
      <c r="J106" s="77">
        <v>102036</v>
      </c>
      <c r="K106" s="77">
        <v>1</v>
      </c>
      <c r="L106" s="77" t="s">
        <v>174</v>
      </c>
      <c r="M106" s="77">
        <v>5113</v>
      </c>
      <c r="N106" s="77" t="s">
        <v>89</v>
      </c>
      <c r="O106" s="77">
        <v>80</v>
      </c>
      <c r="P106" s="101" t="s">
        <v>174</v>
      </c>
      <c r="Q106" s="100">
        <v>409040</v>
      </c>
      <c r="R106" s="100">
        <f t="shared" si="8"/>
        <v>65446.400000000001</v>
      </c>
      <c r="S106" s="100">
        <f t="shared" si="9"/>
        <v>474486.4</v>
      </c>
      <c r="T106" s="77">
        <v>18.965299999999999</v>
      </c>
      <c r="U106" s="108">
        <f t="shared" si="5"/>
        <v>25018.660395564533</v>
      </c>
      <c r="V106" s="77"/>
      <c r="W106" s="77" t="s">
        <v>93</v>
      </c>
      <c r="X106" s="77" t="s">
        <v>90</v>
      </c>
      <c r="Y106" s="76" t="s">
        <v>175</v>
      </c>
    </row>
    <row r="107" spans="1:25" x14ac:dyDescent="0.25">
      <c r="A107" s="89">
        <v>43567</v>
      </c>
      <c r="B107" s="88" t="s">
        <v>225</v>
      </c>
      <c r="C107" s="87">
        <v>411225</v>
      </c>
      <c r="D107" s="86">
        <v>1</v>
      </c>
      <c r="E107" s="87">
        <v>12207</v>
      </c>
      <c r="F107" s="87" t="s">
        <v>101</v>
      </c>
      <c r="G107" s="83" t="s">
        <v>111</v>
      </c>
      <c r="H107" s="87" t="s">
        <v>101</v>
      </c>
      <c r="I107" s="90">
        <v>14456</v>
      </c>
      <c r="J107" s="77">
        <v>102036</v>
      </c>
      <c r="K107" s="77">
        <v>1</v>
      </c>
      <c r="L107" s="77" t="s">
        <v>174</v>
      </c>
      <c r="M107" s="77">
        <v>1146</v>
      </c>
      <c r="N107" s="77" t="s">
        <v>89</v>
      </c>
      <c r="O107" s="77">
        <v>80</v>
      </c>
      <c r="P107" s="101" t="s">
        <v>174</v>
      </c>
      <c r="Q107" s="100">
        <v>91680</v>
      </c>
      <c r="R107" s="100">
        <f t="shared" si="8"/>
        <v>14668.800000000001</v>
      </c>
      <c r="S107" s="100">
        <f t="shared" si="9"/>
        <v>106348.8</v>
      </c>
      <c r="T107" s="77">
        <v>18.965299999999999</v>
      </c>
      <c r="U107" s="108">
        <f t="shared" si="5"/>
        <v>5607.5464137134668</v>
      </c>
      <c r="V107" s="77"/>
      <c r="W107" s="77" t="s">
        <v>93</v>
      </c>
      <c r="X107" s="77" t="s">
        <v>90</v>
      </c>
      <c r="Y107" s="76" t="s">
        <v>175</v>
      </c>
    </row>
    <row r="108" spans="1:25" x14ac:dyDescent="0.25">
      <c r="A108" s="89">
        <v>43567</v>
      </c>
      <c r="B108" s="88" t="s">
        <v>225</v>
      </c>
      <c r="C108" s="87">
        <v>411226</v>
      </c>
      <c r="D108" s="86">
        <v>1</v>
      </c>
      <c r="E108" s="87">
        <v>12207</v>
      </c>
      <c r="F108" s="87" t="s">
        <v>101</v>
      </c>
      <c r="G108" s="83" t="s">
        <v>111</v>
      </c>
      <c r="H108" s="87" t="s">
        <v>101</v>
      </c>
      <c r="I108" s="90">
        <v>14507</v>
      </c>
      <c r="J108" s="77">
        <v>102036</v>
      </c>
      <c r="K108" s="77">
        <v>1</v>
      </c>
      <c r="L108" s="77" t="s">
        <v>174</v>
      </c>
      <c r="M108" s="77">
        <v>412</v>
      </c>
      <c r="N108" s="77" t="s">
        <v>89</v>
      </c>
      <c r="O108" s="77">
        <v>80</v>
      </c>
      <c r="P108" s="101" t="s">
        <v>174</v>
      </c>
      <c r="Q108" s="100">
        <v>32960</v>
      </c>
      <c r="R108" s="100">
        <f t="shared" si="8"/>
        <v>5273.6</v>
      </c>
      <c r="S108" s="100">
        <f t="shared" si="9"/>
        <v>38233.599999999999</v>
      </c>
      <c r="T108" s="77">
        <v>18.965299999999999</v>
      </c>
      <c r="U108" s="108">
        <f t="shared" si="5"/>
        <v>2015.9765466404433</v>
      </c>
      <c r="V108" s="77"/>
      <c r="W108" s="77" t="s">
        <v>93</v>
      </c>
      <c r="X108" s="77" t="s">
        <v>90</v>
      </c>
      <c r="Y108" s="76" t="s">
        <v>175</v>
      </c>
    </row>
    <row r="109" spans="1:25" x14ac:dyDescent="0.25">
      <c r="A109" s="89">
        <v>43567</v>
      </c>
      <c r="B109" s="88" t="s">
        <v>225</v>
      </c>
      <c r="C109" s="87">
        <v>411227</v>
      </c>
      <c r="D109" s="86">
        <v>1</v>
      </c>
      <c r="E109" s="87">
        <v>12207</v>
      </c>
      <c r="F109" s="87" t="s">
        <v>101</v>
      </c>
      <c r="G109" s="83" t="s">
        <v>111</v>
      </c>
      <c r="H109" s="87" t="s">
        <v>101</v>
      </c>
      <c r="I109" s="90">
        <v>14508</v>
      </c>
      <c r="J109" s="77">
        <v>102036</v>
      </c>
      <c r="K109" s="77">
        <v>2</v>
      </c>
      <c r="L109" s="77" t="s">
        <v>174</v>
      </c>
      <c r="M109" s="77">
        <v>1784</v>
      </c>
      <c r="N109" s="77" t="s">
        <v>89</v>
      </c>
      <c r="O109" s="77">
        <v>80</v>
      </c>
      <c r="P109" s="101" t="s">
        <v>174</v>
      </c>
      <c r="Q109" s="100">
        <v>142720</v>
      </c>
      <c r="R109" s="100">
        <f t="shared" si="8"/>
        <v>22835.200000000001</v>
      </c>
      <c r="S109" s="100">
        <f t="shared" si="9"/>
        <v>165555.20000000001</v>
      </c>
      <c r="T109" s="77">
        <v>18.965299999999999</v>
      </c>
      <c r="U109" s="108">
        <f t="shared" si="5"/>
        <v>8729.3741728314344</v>
      </c>
      <c r="V109" s="77"/>
      <c r="W109" s="77" t="s">
        <v>93</v>
      </c>
      <c r="X109" s="77" t="s">
        <v>90</v>
      </c>
      <c r="Y109" s="76" t="s">
        <v>176</v>
      </c>
    </row>
    <row r="110" spans="1:25" x14ac:dyDescent="0.25">
      <c r="A110" s="89">
        <v>43567</v>
      </c>
      <c r="B110" s="88" t="s">
        <v>225</v>
      </c>
      <c r="C110" s="87">
        <v>411228</v>
      </c>
      <c r="D110" s="86">
        <v>1</v>
      </c>
      <c r="E110" s="87">
        <v>12207</v>
      </c>
      <c r="F110" s="87" t="s">
        <v>101</v>
      </c>
      <c r="G110" s="83" t="s">
        <v>111</v>
      </c>
      <c r="H110" s="87" t="s">
        <v>101</v>
      </c>
      <c r="I110" s="90">
        <v>14509</v>
      </c>
      <c r="J110" s="77">
        <v>102036</v>
      </c>
      <c r="K110" s="77">
        <v>2</v>
      </c>
      <c r="L110" s="77" t="s">
        <v>174</v>
      </c>
      <c r="M110" s="77">
        <v>564</v>
      </c>
      <c r="N110" s="77" t="s">
        <v>89</v>
      </c>
      <c r="O110" s="77">
        <v>80</v>
      </c>
      <c r="P110" s="101" t="s">
        <v>174</v>
      </c>
      <c r="Q110" s="100">
        <v>45120</v>
      </c>
      <c r="R110" s="100">
        <f t="shared" si="8"/>
        <v>7219.2</v>
      </c>
      <c r="S110" s="100">
        <f t="shared" si="9"/>
        <v>52339.199999999997</v>
      </c>
      <c r="T110" s="77">
        <v>18.965299999999999</v>
      </c>
      <c r="U110" s="108">
        <f t="shared" si="5"/>
        <v>2759.7348842359465</v>
      </c>
      <c r="V110" s="77"/>
      <c r="W110" s="77" t="s">
        <v>93</v>
      </c>
      <c r="X110" s="77" t="s">
        <v>90</v>
      </c>
      <c r="Y110" s="76" t="s">
        <v>176</v>
      </c>
    </row>
    <row r="111" spans="1:25" x14ac:dyDescent="0.25">
      <c r="A111" s="89">
        <v>43567</v>
      </c>
      <c r="B111" s="88" t="s">
        <v>225</v>
      </c>
      <c r="C111" s="87">
        <v>411229</v>
      </c>
      <c r="D111" s="86">
        <v>1</v>
      </c>
      <c r="E111" s="87">
        <v>12207</v>
      </c>
      <c r="F111" s="87" t="s">
        <v>101</v>
      </c>
      <c r="G111" s="83" t="s">
        <v>111</v>
      </c>
      <c r="H111" s="87" t="s">
        <v>101</v>
      </c>
      <c r="I111" s="90">
        <v>14510</v>
      </c>
      <c r="J111" s="77">
        <v>102036</v>
      </c>
      <c r="K111" s="77">
        <v>2</v>
      </c>
      <c r="L111" s="77" t="s">
        <v>174</v>
      </c>
      <c r="M111" s="77">
        <v>1426</v>
      </c>
      <c r="N111" s="77" t="s">
        <v>89</v>
      </c>
      <c r="O111" s="77">
        <v>80</v>
      </c>
      <c r="P111" s="101" t="s">
        <v>174</v>
      </c>
      <c r="Q111" s="100">
        <v>114080</v>
      </c>
      <c r="R111" s="100">
        <f t="shared" si="8"/>
        <v>18252.8</v>
      </c>
      <c r="S111" s="100">
        <f t="shared" si="9"/>
        <v>132332.79999999999</v>
      </c>
      <c r="T111" s="77">
        <v>18.965299999999999</v>
      </c>
      <c r="U111" s="108">
        <f t="shared" si="5"/>
        <v>6977.6275619157086</v>
      </c>
      <c r="V111" s="77"/>
      <c r="W111" s="77" t="s">
        <v>93</v>
      </c>
      <c r="X111" s="77" t="s">
        <v>90</v>
      </c>
      <c r="Y111" s="76" t="s">
        <v>176</v>
      </c>
    </row>
    <row r="112" spans="1:25" x14ac:dyDescent="0.25">
      <c r="A112" s="89">
        <v>43566</v>
      </c>
      <c r="B112" s="88" t="s">
        <v>225</v>
      </c>
      <c r="C112" s="87">
        <v>411064</v>
      </c>
      <c r="D112" s="86">
        <v>1</v>
      </c>
      <c r="E112" s="87">
        <v>12207</v>
      </c>
      <c r="F112" s="87" t="s">
        <v>101</v>
      </c>
      <c r="G112" s="83" t="s">
        <v>111</v>
      </c>
      <c r="H112" s="87" t="s">
        <v>101</v>
      </c>
      <c r="I112" s="90">
        <v>14375</v>
      </c>
      <c r="J112" s="77">
        <v>101190</v>
      </c>
      <c r="K112" s="77">
        <v>2</v>
      </c>
      <c r="L112" s="77" t="s">
        <v>88</v>
      </c>
      <c r="M112" s="77">
        <v>252</v>
      </c>
      <c r="N112" s="77" t="s">
        <v>89</v>
      </c>
      <c r="O112" s="77">
        <v>80</v>
      </c>
      <c r="P112" s="101" t="s">
        <v>88</v>
      </c>
      <c r="Q112" s="100">
        <v>20160</v>
      </c>
      <c r="R112" s="100">
        <f t="shared" si="8"/>
        <v>3225.6</v>
      </c>
      <c r="S112" s="100">
        <f t="shared" si="9"/>
        <v>23385.599999999999</v>
      </c>
      <c r="T112" s="77">
        <v>18.965299999999999</v>
      </c>
      <c r="U112" s="108">
        <f t="shared" si="5"/>
        <v>1233.0730333820188</v>
      </c>
      <c r="V112" s="77"/>
      <c r="W112" s="77" t="s">
        <v>93</v>
      </c>
      <c r="X112" s="77" t="s">
        <v>90</v>
      </c>
      <c r="Y112" s="76" t="s">
        <v>178</v>
      </c>
    </row>
    <row r="113" spans="1:25" x14ac:dyDescent="0.25">
      <c r="A113" s="89">
        <v>43585</v>
      </c>
      <c r="B113" s="88" t="s">
        <v>225</v>
      </c>
      <c r="C113" s="87">
        <v>413236</v>
      </c>
      <c r="D113" s="86">
        <v>1</v>
      </c>
      <c r="E113" s="87">
        <v>12376</v>
      </c>
      <c r="F113" s="87" t="s">
        <v>161</v>
      </c>
      <c r="G113" s="83" t="s">
        <v>179</v>
      </c>
      <c r="H113" s="87" t="s">
        <v>161</v>
      </c>
      <c r="I113" s="90" t="s">
        <v>180</v>
      </c>
      <c r="J113" s="77">
        <v>101612</v>
      </c>
      <c r="K113" s="77">
        <v>1</v>
      </c>
      <c r="L113" s="77" t="s">
        <v>88</v>
      </c>
      <c r="M113" s="77">
        <v>64.5</v>
      </c>
      <c r="N113" s="77" t="s">
        <v>89</v>
      </c>
      <c r="O113" s="77">
        <v>110</v>
      </c>
      <c r="P113" s="101" t="s">
        <v>88</v>
      </c>
      <c r="Q113" s="100">
        <v>7095</v>
      </c>
      <c r="R113" s="100">
        <f t="shared" si="8"/>
        <v>1135.2</v>
      </c>
      <c r="S113" s="100">
        <f t="shared" si="9"/>
        <v>8230.2000000000007</v>
      </c>
      <c r="T113" s="77">
        <v>18.965299999999999</v>
      </c>
      <c r="U113" s="108">
        <f t="shared" si="5"/>
        <v>433.96097082566587</v>
      </c>
      <c r="V113" s="77"/>
      <c r="W113" s="77" t="s">
        <v>93</v>
      </c>
      <c r="X113" s="77" t="s">
        <v>90</v>
      </c>
      <c r="Y113" s="76" t="s">
        <v>181</v>
      </c>
    </row>
    <row r="114" spans="1:25" x14ac:dyDescent="0.25">
      <c r="A114" s="89">
        <v>43581</v>
      </c>
      <c r="B114" s="88" t="s">
        <v>225</v>
      </c>
      <c r="C114" s="87">
        <v>412902</v>
      </c>
      <c r="D114" s="86">
        <v>1</v>
      </c>
      <c r="E114" s="87">
        <v>12376</v>
      </c>
      <c r="F114" s="87" t="s">
        <v>161</v>
      </c>
      <c r="G114" s="83" t="s">
        <v>179</v>
      </c>
      <c r="H114" s="87" t="s">
        <v>161</v>
      </c>
      <c r="I114" s="90" t="s">
        <v>182</v>
      </c>
      <c r="J114" s="77">
        <v>101612</v>
      </c>
      <c r="K114" s="77">
        <v>1</v>
      </c>
      <c r="L114" s="77" t="s">
        <v>88</v>
      </c>
      <c r="M114" s="77">
        <v>41</v>
      </c>
      <c r="N114" s="77" t="s">
        <v>89</v>
      </c>
      <c r="O114" s="77">
        <v>110</v>
      </c>
      <c r="P114" s="101" t="s">
        <v>88</v>
      </c>
      <c r="Q114" s="100">
        <v>4510</v>
      </c>
      <c r="R114" s="100">
        <f t="shared" si="8"/>
        <v>721.6</v>
      </c>
      <c r="S114" s="100">
        <f t="shared" si="9"/>
        <v>5231.6000000000004</v>
      </c>
      <c r="T114" s="77">
        <v>18.965299999999999</v>
      </c>
      <c r="U114" s="108">
        <f t="shared" si="5"/>
        <v>275.85115974964805</v>
      </c>
      <c r="V114" s="77"/>
      <c r="W114" s="77" t="s">
        <v>93</v>
      </c>
      <c r="X114" s="77" t="s">
        <v>90</v>
      </c>
      <c r="Y114" s="76" t="s">
        <v>181</v>
      </c>
    </row>
    <row r="115" spans="1:25" x14ac:dyDescent="0.25">
      <c r="A115" s="89">
        <v>43578</v>
      </c>
      <c r="B115" s="88" t="s">
        <v>225</v>
      </c>
      <c r="C115" s="87">
        <v>412394</v>
      </c>
      <c r="D115" s="86">
        <v>1</v>
      </c>
      <c r="E115" s="87">
        <v>12376</v>
      </c>
      <c r="F115" s="87" t="s">
        <v>161</v>
      </c>
      <c r="G115" s="83" t="s">
        <v>179</v>
      </c>
      <c r="H115" s="87" t="s">
        <v>161</v>
      </c>
      <c r="I115" s="90" t="s">
        <v>183</v>
      </c>
      <c r="J115" s="77">
        <v>101612</v>
      </c>
      <c r="K115" s="77">
        <v>1</v>
      </c>
      <c r="L115" s="77" t="s">
        <v>88</v>
      </c>
      <c r="M115" s="77">
        <v>31</v>
      </c>
      <c r="N115" s="77" t="s">
        <v>89</v>
      </c>
      <c r="O115" s="77">
        <v>110</v>
      </c>
      <c r="P115" s="101" t="s">
        <v>88</v>
      </c>
      <c r="Q115" s="100">
        <v>3410</v>
      </c>
      <c r="R115" s="100">
        <f t="shared" si="8"/>
        <v>545.6</v>
      </c>
      <c r="S115" s="100">
        <f t="shared" si="9"/>
        <v>3955.6</v>
      </c>
      <c r="T115" s="77">
        <v>18.965299999999999</v>
      </c>
      <c r="U115" s="108">
        <f t="shared" si="5"/>
        <v>208.57038907900218</v>
      </c>
      <c r="V115" s="77"/>
      <c r="W115" s="77" t="s">
        <v>93</v>
      </c>
      <c r="X115" s="77" t="s">
        <v>90</v>
      </c>
      <c r="Y115" s="76" t="s">
        <v>181</v>
      </c>
    </row>
    <row r="116" spans="1:25" x14ac:dyDescent="0.25">
      <c r="A116" s="89">
        <v>43578</v>
      </c>
      <c r="B116" s="88" t="s">
        <v>225</v>
      </c>
      <c r="C116" s="87">
        <v>412395</v>
      </c>
      <c r="D116" s="86">
        <v>1</v>
      </c>
      <c r="E116" s="87">
        <v>12376</v>
      </c>
      <c r="F116" s="87" t="s">
        <v>161</v>
      </c>
      <c r="G116" s="83" t="s">
        <v>179</v>
      </c>
      <c r="H116" s="87" t="s">
        <v>161</v>
      </c>
      <c r="I116" s="90" t="s">
        <v>184</v>
      </c>
      <c r="J116" s="77">
        <v>101612</v>
      </c>
      <c r="K116" s="77">
        <v>1</v>
      </c>
      <c r="L116" s="77" t="s">
        <v>88</v>
      </c>
      <c r="M116" s="77">
        <v>43</v>
      </c>
      <c r="N116" s="77" t="s">
        <v>89</v>
      </c>
      <c r="O116" s="77">
        <v>110</v>
      </c>
      <c r="P116" s="101" t="s">
        <v>88</v>
      </c>
      <c r="Q116" s="100">
        <v>4730</v>
      </c>
      <c r="R116" s="100">
        <f t="shared" si="8"/>
        <v>756.80000000000007</v>
      </c>
      <c r="S116" s="100">
        <f t="shared" si="9"/>
        <v>5486.8</v>
      </c>
      <c r="T116" s="77">
        <v>18.965299999999999</v>
      </c>
      <c r="U116" s="108">
        <f t="shared" si="5"/>
        <v>289.30731388377723</v>
      </c>
      <c r="V116" s="77"/>
      <c r="W116" s="77" t="s">
        <v>93</v>
      </c>
      <c r="X116" s="77" t="s">
        <v>90</v>
      </c>
      <c r="Y116" s="76" t="s">
        <v>181</v>
      </c>
    </row>
    <row r="117" spans="1:25" x14ac:dyDescent="0.25">
      <c r="A117" s="89">
        <v>43578</v>
      </c>
      <c r="B117" s="88" t="s">
        <v>225</v>
      </c>
      <c r="C117" s="87">
        <v>412396</v>
      </c>
      <c r="D117" s="86">
        <v>1</v>
      </c>
      <c r="E117" s="87">
        <v>12376</v>
      </c>
      <c r="F117" s="87" t="s">
        <v>161</v>
      </c>
      <c r="G117" s="83" t="s">
        <v>179</v>
      </c>
      <c r="H117" s="87" t="s">
        <v>161</v>
      </c>
      <c r="I117" s="90" t="s">
        <v>185</v>
      </c>
      <c r="J117" s="77">
        <v>101612</v>
      </c>
      <c r="K117" s="77">
        <v>1</v>
      </c>
      <c r="L117" s="77" t="s">
        <v>88</v>
      </c>
      <c r="M117" s="77">
        <v>25</v>
      </c>
      <c r="N117" s="77" t="s">
        <v>89</v>
      </c>
      <c r="O117" s="77">
        <v>110</v>
      </c>
      <c r="P117" s="101" t="s">
        <v>88</v>
      </c>
      <c r="Q117" s="100">
        <v>2750</v>
      </c>
      <c r="R117" s="100">
        <f t="shared" si="8"/>
        <v>440</v>
      </c>
      <c r="S117" s="100">
        <f t="shared" si="9"/>
        <v>3190</v>
      </c>
      <c r="T117" s="77">
        <v>18.965299999999999</v>
      </c>
      <c r="U117" s="108">
        <f t="shared" ref="U117:U180" si="10">S117/T117</f>
        <v>168.20192667661468</v>
      </c>
      <c r="V117" s="77"/>
      <c r="W117" s="77" t="s">
        <v>93</v>
      </c>
      <c r="X117" s="77" t="s">
        <v>90</v>
      </c>
      <c r="Y117" s="76" t="s">
        <v>181</v>
      </c>
    </row>
    <row r="118" spans="1:25" x14ac:dyDescent="0.25">
      <c r="A118" s="89">
        <v>43578</v>
      </c>
      <c r="B118" s="88" t="s">
        <v>225</v>
      </c>
      <c r="C118" s="87">
        <v>412397</v>
      </c>
      <c r="D118" s="86">
        <v>1</v>
      </c>
      <c r="E118" s="87">
        <v>12376</v>
      </c>
      <c r="F118" s="87" t="s">
        <v>161</v>
      </c>
      <c r="G118" s="83" t="s">
        <v>179</v>
      </c>
      <c r="H118" s="87" t="s">
        <v>161</v>
      </c>
      <c r="I118" s="90" t="s">
        <v>186</v>
      </c>
      <c r="J118" s="77">
        <v>101612</v>
      </c>
      <c r="K118" s="77">
        <v>1</v>
      </c>
      <c r="L118" s="77" t="s">
        <v>88</v>
      </c>
      <c r="M118" s="77">
        <v>29.5</v>
      </c>
      <c r="N118" s="77" t="s">
        <v>89</v>
      </c>
      <c r="O118" s="77">
        <v>110</v>
      </c>
      <c r="P118" s="101" t="s">
        <v>88</v>
      </c>
      <c r="Q118" s="100">
        <v>3245</v>
      </c>
      <c r="R118" s="100">
        <f t="shared" si="8"/>
        <v>519.20000000000005</v>
      </c>
      <c r="S118" s="100">
        <f t="shared" si="9"/>
        <v>3764.2</v>
      </c>
      <c r="T118" s="77">
        <v>18.965299999999999</v>
      </c>
      <c r="U118" s="108">
        <f t="shared" si="10"/>
        <v>198.4782734784053</v>
      </c>
      <c r="V118" s="77"/>
      <c r="W118" s="77" t="s">
        <v>93</v>
      </c>
      <c r="X118" s="77" t="s">
        <v>90</v>
      </c>
      <c r="Y118" s="76" t="s">
        <v>181</v>
      </c>
    </row>
    <row r="119" spans="1:25" x14ac:dyDescent="0.25">
      <c r="A119" s="89">
        <v>43578</v>
      </c>
      <c r="B119" s="88" t="s">
        <v>225</v>
      </c>
      <c r="C119" s="87">
        <v>412398</v>
      </c>
      <c r="D119" s="86">
        <v>1</v>
      </c>
      <c r="E119" s="87">
        <v>12376</v>
      </c>
      <c r="F119" s="87" t="s">
        <v>161</v>
      </c>
      <c r="G119" s="83" t="s">
        <v>179</v>
      </c>
      <c r="H119" s="87" t="s">
        <v>161</v>
      </c>
      <c r="I119" s="90" t="s">
        <v>187</v>
      </c>
      <c r="J119" s="77">
        <v>101612</v>
      </c>
      <c r="K119" s="77">
        <v>1</v>
      </c>
      <c r="L119" s="77" t="s">
        <v>88</v>
      </c>
      <c r="M119" s="77">
        <v>16</v>
      </c>
      <c r="N119" s="77" t="s">
        <v>89</v>
      </c>
      <c r="O119" s="77">
        <v>110</v>
      </c>
      <c r="P119" s="101" t="s">
        <v>88</v>
      </c>
      <c r="Q119" s="100">
        <v>1760</v>
      </c>
      <c r="R119" s="100">
        <f t="shared" si="8"/>
        <v>281.60000000000002</v>
      </c>
      <c r="S119" s="100">
        <f t="shared" si="9"/>
        <v>2041.6</v>
      </c>
      <c r="T119" s="77">
        <v>18.965299999999999</v>
      </c>
      <c r="U119" s="108">
        <f t="shared" si="10"/>
        <v>107.64923307303339</v>
      </c>
      <c r="V119" s="77"/>
      <c r="W119" s="77" t="s">
        <v>93</v>
      </c>
      <c r="X119" s="77" t="s">
        <v>90</v>
      </c>
      <c r="Y119" s="76" t="s">
        <v>181</v>
      </c>
    </row>
    <row r="120" spans="1:25" x14ac:dyDescent="0.25">
      <c r="A120" s="89">
        <v>43578</v>
      </c>
      <c r="B120" s="88" t="s">
        <v>225</v>
      </c>
      <c r="C120" s="87">
        <v>412399</v>
      </c>
      <c r="D120" s="86">
        <v>1</v>
      </c>
      <c r="E120" s="87">
        <v>12376</v>
      </c>
      <c r="F120" s="87" t="s">
        <v>161</v>
      </c>
      <c r="G120" s="83" t="s">
        <v>179</v>
      </c>
      <c r="H120" s="87" t="s">
        <v>161</v>
      </c>
      <c r="I120" s="90" t="s">
        <v>188</v>
      </c>
      <c r="J120" s="77">
        <v>101612</v>
      </c>
      <c r="K120" s="77">
        <v>1</v>
      </c>
      <c r="L120" s="77" t="s">
        <v>88</v>
      </c>
      <c r="M120" s="77">
        <v>105</v>
      </c>
      <c r="N120" s="77" t="s">
        <v>89</v>
      </c>
      <c r="O120" s="77">
        <v>110</v>
      </c>
      <c r="P120" s="101" t="s">
        <v>88</v>
      </c>
      <c r="Q120" s="100">
        <v>11550</v>
      </c>
      <c r="R120" s="100">
        <f t="shared" si="8"/>
        <v>1848</v>
      </c>
      <c r="S120" s="100">
        <f t="shared" si="9"/>
        <v>13398</v>
      </c>
      <c r="T120" s="77">
        <v>18.965299999999999</v>
      </c>
      <c r="U120" s="108">
        <f t="shared" si="10"/>
        <v>706.44809204178159</v>
      </c>
      <c r="V120" s="77"/>
      <c r="W120" s="77" t="s">
        <v>93</v>
      </c>
      <c r="X120" s="77" t="s">
        <v>90</v>
      </c>
      <c r="Y120" s="76" t="s">
        <v>181</v>
      </c>
    </row>
    <row r="121" spans="1:25" x14ac:dyDescent="0.25">
      <c r="A121" s="89">
        <v>43578</v>
      </c>
      <c r="B121" s="88" t="s">
        <v>225</v>
      </c>
      <c r="C121" s="87">
        <v>412400</v>
      </c>
      <c r="D121" s="86">
        <v>1</v>
      </c>
      <c r="E121" s="87">
        <v>12376</v>
      </c>
      <c r="F121" s="87" t="s">
        <v>161</v>
      </c>
      <c r="G121" s="83" t="s">
        <v>179</v>
      </c>
      <c r="H121" s="87" t="s">
        <v>161</v>
      </c>
      <c r="I121" s="90" t="s">
        <v>189</v>
      </c>
      <c r="J121" s="77">
        <v>101612</v>
      </c>
      <c r="K121" s="77">
        <v>1</v>
      </c>
      <c r="L121" s="77" t="s">
        <v>88</v>
      </c>
      <c r="M121" s="77">
        <v>96</v>
      </c>
      <c r="N121" s="77" t="s">
        <v>89</v>
      </c>
      <c r="O121" s="77">
        <v>110</v>
      </c>
      <c r="P121" s="101" t="s">
        <v>88</v>
      </c>
      <c r="Q121" s="100">
        <v>10560</v>
      </c>
      <c r="R121" s="100">
        <f t="shared" si="8"/>
        <v>1689.6000000000001</v>
      </c>
      <c r="S121" s="100">
        <f t="shared" si="9"/>
        <v>12249.6</v>
      </c>
      <c r="T121" s="77">
        <v>18.965299999999999</v>
      </c>
      <c r="U121" s="108">
        <f t="shared" si="10"/>
        <v>645.89539843820035</v>
      </c>
      <c r="V121" s="77"/>
      <c r="W121" s="77" t="s">
        <v>93</v>
      </c>
      <c r="X121" s="77" t="s">
        <v>90</v>
      </c>
      <c r="Y121" s="76" t="s">
        <v>181</v>
      </c>
    </row>
    <row r="122" spans="1:25" x14ac:dyDescent="0.25">
      <c r="A122" s="89">
        <v>43578</v>
      </c>
      <c r="B122" s="88" t="s">
        <v>225</v>
      </c>
      <c r="C122" s="87">
        <v>412401</v>
      </c>
      <c r="D122" s="86">
        <v>1</v>
      </c>
      <c r="E122" s="87">
        <v>12376</v>
      </c>
      <c r="F122" s="87" t="s">
        <v>161</v>
      </c>
      <c r="G122" s="83" t="s">
        <v>179</v>
      </c>
      <c r="H122" s="87" t="s">
        <v>161</v>
      </c>
      <c r="I122" s="90" t="s">
        <v>190</v>
      </c>
      <c r="J122" s="77">
        <v>101612</v>
      </c>
      <c r="K122" s="77">
        <v>1</v>
      </c>
      <c r="L122" s="77" t="s">
        <v>88</v>
      </c>
      <c r="M122" s="77">
        <v>26</v>
      </c>
      <c r="N122" s="77" t="s">
        <v>89</v>
      </c>
      <c r="O122" s="77">
        <v>110</v>
      </c>
      <c r="P122" s="101" t="s">
        <v>88</v>
      </c>
      <c r="Q122" s="100">
        <v>2860</v>
      </c>
      <c r="R122" s="100">
        <f t="shared" si="8"/>
        <v>457.6</v>
      </c>
      <c r="S122" s="100">
        <f t="shared" si="9"/>
        <v>3317.6</v>
      </c>
      <c r="T122" s="77">
        <v>18.965299999999999</v>
      </c>
      <c r="U122" s="108">
        <f t="shared" si="10"/>
        <v>174.93000374367924</v>
      </c>
      <c r="V122" s="77"/>
      <c r="W122" s="77" t="s">
        <v>93</v>
      </c>
      <c r="X122" s="77" t="s">
        <v>90</v>
      </c>
      <c r="Y122" s="76" t="s">
        <v>181</v>
      </c>
    </row>
    <row r="123" spans="1:25" x14ac:dyDescent="0.25">
      <c r="A123" s="89">
        <v>43578</v>
      </c>
      <c r="B123" s="88" t="s">
        <v>225</v>
      </c>
      <c r="C123" s="87">
        <v>412402</v>
      </c>
      <c r="D123" s="86">
        <v>1</v>
      </c>
      <c r="E123" s="87">
        <v>12376</v>
      </c>
      <c r="F123" s="87" t="s">
        <v>161</v>
      </c>
      <c r="G123" s="83" t="s">
        <v>179</v>
      </c>
      <c r="H123" s="87" t="s">
        <v>161</v>
      </c>
      <c r="I123" s="90" t="s">
        <v>191</v>
      </c>
      <c r="J123" s="77">
        <v>101612</v>
      </c>
      <c r="K123" s="77">
        <v>1</v>
      </c>
      <c r="L123" s="77" t="s">
        <v>88</v>
      </c>
      <c r="M123" s="77">
        <v>33.5</v>
      </c>
      <c r="N123" s="77" t="s">
        <v>89</v>
      </c>
      <c r="O123" s="77">
        <v>110</v>
      </c>
      <c r="P123" s="101" t="s">
        <v>88</v>
      </c>
      <c r="Q123" s="100">
        <v>3685</v>
      </c>
      <c r="R123" s="100">
        <f t="shared" si="8"/>
        <v>589.6</v>
      </c>
      <c r="S123" s="100">
        <f t="shared" si="9"/>
        <v>4274.6000000000004</v>
      </c>
      <c r="T123" s="77">
        <v>18.965299999999999</v>
      </c>
      <c r="U123" s="108">
        <f t="shared" si="10"/>
        <v>225.39058174666368</v>
      </c>
      <c r="V123" s="77"/>
      <c r="W123" s="77" t="s">
        <v>93</v>
      </c>
      <c r="X123" s="77" t="s">
        <v>90</v>
      </c>
      <c r="Y123" s="76" t="s">
        <v>181</v>
      </c>
    </row>
    <row r="124" spans="1:25" x14ac:dyDescent="0.25">
      <c r="A124" s="89">
        <v>43578</v>
      </c>
      <c r="B124" s="88" t="s">
        <v>225</v>
      </c>
      <c r="C124" s="87">
        <v>412403</v>
      </c>
      <c r="D124" s="86">
        <v>1</v>
      </c>
      <c r="E124" s="87">
        <v>12376</v>
      </c>
      <c r="F124" s="87" t="s">
        <v>161</v>
      </c>
      <c r="G124" s="83" t="s">
        <v>179</v>
      </c>
      <c r="H124" s="87" t="s">
        <v>161</v>
      </c>
      <c r="I124" s="90" t="s">
        <v>192</v>
      </c>
      <c r="J124" s="77">
        <v>101612</v>
      </c>
      <c r="K124" s="77">
        <v>1</v>
      </c>
      <c r="L124" s="77" t="s">
        <v>88</v>
      </c>
      <c r="M124" s="77">
        <v>5.5</v>
      </c>
      <c r="N124" s="77" t="s">
        <v>89</v>
      </c>
      <c r="O124" s="77">
        <v>110</v>
      </c>
      <c r="P124" s="101" t="s">
        <v>88</v>
      </c>
      <c r="Q124" s="100">
        <v>605</v>
      </c>
      <c r="R124" s="100">
        <f t="shared" si="8"/>
        <v>96.8</v>
      </c>
      <c r="S124" s="100">
        <f t="shared" si="9"/>
        <v>701.8</v>
      </c>
      <c r="T124" s="77">
        <v>18.965299999999999</v>
      </c>
      <c r="U124" s="108">
        <f t="shared" si="10"/>
        <v>37.004423868855227</v>
      </c>
      <c r="V124" s="77"/>
      <c r="W124" s="77" t="s">
        <v>93</v>
      </c>
      <c r="X124" s="77" t="s">
        <v>90</v>
      </c>
      <c r="Y124" s="76" t="s">
        <v>181</v>
      </c>
    </row>
    <row r="125" spans="1:25" x14ac:dyDescent="0.25">
      <c r="A125" s="89">
        <v>43578</v>
      </c>
      <c r="B125" s="88" t="s">
        <v>225</v>
      </c>
      <c r="C125" s="87">
        <v>412404</v>
      </c>
      <c r="D125" s="86">
        <v>1</v>
      </c>
      <c r="E125" s="87">
        <v>12376</v>
      </c>
      <c r="F125" s="87" t="s">
        <v>161</v>
      </c>
      <c r="G125" s="83" t="s">
        <v>179</v>
      </c>
      <c r="H125" s="87" t="s">
        <v>161</v>
      </c>
      <c r="I125" s="90" t="s">
        <v>193</v>
      </c>
      <c r="J125" s="77">
        <v>101612</v>
      </c>
      <c r="K125" s="77">
        <v>1</v>
      </c>
      <c r="L125" s="77" t="s">
        <v>88</v>
      </c>
      <c r="M125" s="77">
        <v>17.5</v>
      </c>
      <c r="N125" s="77" t="s">
        <v>89</v>
      </c>
      <c r="O125" s="77">
        <v>110</v>
      </c>
      <c r="P125" s="101" t="s">
        <v>88</v>
      </c>
      <c r="Q125" s="100">
        <v>1925</v>
      </c>
      <c r="R125" s="100">
        <f t="shared" si="8"/>
        <v>308</v>
      </c>
      <c r="S125" s="100">
        <f t="shared" si="9"/>
        <v>2233</v>
      </c>
      <c r="T125" s="77">
        <v>18.965299999999999</v>
      </c>
      <c r="U125" s="108">
        <f t="shared" si="10"/>
        <v>117.74134867363027</v>
      </c>
      <c r="V125" s="77"/>
      <c r="W125" s="77" t="s">
        <v>93</v>
      </c>
      <c r="X125" s="77" t="s">
        <v>90</v>
      </c>
      <c r="Y125" s="76" t="s">
        <v>181</v>
      </c>
    </row>
    <row r="126" spans="1:25" x14ac:dyDescent="0.25">
      <c r="A126" s="89">
        <v>43577</v>
      </c>
      <c r="B126" s="88" t="s">
        <v>225</v>
      </c>
      <c r="C126" s="87">
        <v>412256</v>
      </c>
      <c r="D126" s="86">
        <v>1</v>
      </c>
      <c r="E126" s="87">
        <v>12376</v>
      </c>
      <c r="F126" s="87" t="s">
        <v>161</v>
      </c>
      <c r="G126" s="83" t="s">
        <v>179</v>
      </c>
      <c r="H126" s="87" t="s">
        <v>161</v>
      </c>
      <c r="I126" s="90" t="s">
        <v>194</v>
      </c>
      <c r="J126" s="77">
        <v>101612</v>
      </c>
      <c r="K126" s="77">
        <v>1</v>
      </c>
      <c r="L126" s="77" t="s">
        <v>88</v>
      </c>
      <c r="M126" s="77">
        <v>9.5</v>
      </c>
      <c r="N126" s="77" t="s">
        <v>89</v>
      </c>
      <c r="O126" s="77">
        <v>110</v>
      </c>
      <c r="P126" s="101" t="s">
        <v>88</v>
      </c>
      <c r="Q126" s="100">
        <v>1045</v>
      </c>
      <c r="R126" s="100">
        <f t="shared" si="8"/>
        <v>167.20000000000002</v>
      </c>
      <c r="S126" s="100">
        <f t="shared" si="9"/>
        <v>1212.2</v>
      </c>
      <c r="T126" s="77">
        <v>18.965299999999999</v>
      </c>
      <c r="U126" s="108">
        <f t="shared" si="10"/>
        <v>63.916732137113577</v>
      </c>
      <c r="V126" s="77"/>
      <c r="W126" s="77" t="s">
        <v>93</v>
      </c>
      <c r="X126" s="77" t="s">
        <v>90</v>
      </c>
      <c r="Y126" s="76" t="s">
        <v>181</v>
      </c>
    </row>
    <row r="127" spans="1:25" x14ac:dyDescent="0.25">
      <c r="A127" s="89">
        <v>43577</v>
      </c>
      <c r="B127" s="88" t="s">
        <v>225</v>
      </c>
      <c r="C127" s="87">
        <v>412257</v>
      </c>
      <c r="D127" s="86">
        <v>1</v>
      </c>
      <c r="E127" s="87">
        <v>12376</v>
      </c>
      <c r="F127" s="87" t="s">
        <v>161</v>
      </c>
      <c r="G127" s="83" t="s">
        <v>179</v>
      </c>
      <c r="H127" s="87" t="s">
        <v>161</v>
      </c>
      <c r="I127" s="90" t="s">
        <v>195</v>
      </c>
      <c r="J127" s="77">
        <v>101612</v>
      </c>
      <c r="K127" s="77">
        <v>1</v>
      </c>
      <c r="L127" s="77" t="s">
        <v>88</v>
      </c>
      <c r="M127" s="77">
        <v>24</v>
      </c>
      <c r="N127" s="77" t="s">
        <v>89</v>
      </c>
      <c r="O127" s="77">
        <v>110</v>
      </c>
      <c r="P127" s="101" t="s">
        <v>88</v>
      </c>
      <c r="Q127" s="100">
        <v>2640</v>
      </c>
      <c r="R127" s="100">
        <f t="shared" si="8"/>
        <v>422.40000000000003</v>
      </c>
      <c r="S127" s="100">
        <f t="shared" si="9"/>
        <v>3062.4</v>
      </c>
      <c r="T127" s="77">
        <v>18.965299999999999</v>
      </c>
      <c r="U127" s="108">
        <f t="shared" si="10"/>
        <v>161.47384960955009</v>
      </c>
      <c r="V127" s="77"/>
      <c r="W127" s="77" t="s">
        <v>93</v>
      </c>
      <c r="X127" s="77" t="s">
        <v>90</v>
      </c>
      <c r="Y127" s="76" t="s">
        <v>181</v>
      </c>
    </row>
    <row r="128" spans="1:25" x14ac:dyDescent="0.25">
      <c r="A128" s="89">
        <v>43587</v>
      </c>
      <c r="B128" s="88" t="s">
        <v>225</v>
      </c>
      <c r="C128" s="87">
        <v>413491</v>
      </c>
      <c r="D128" s="86">
        <v>1</v>
      </c>
      <c r="E128" s="87">
        <v>12381</v>
      </c>
      <c r="F128" s="87" t="s">
        <v>196</v>
      </c>
      <c r="G128" s="83" t="s">
        <v>122</v>
      </c>
      <c r="H128" s="87" t="s">
        <v>196</v>
      </c>
      <c r="I128" s="90" t="s">
        <v>197</v>
      </c>
      <c r="J128" s="77">
        <v>102233</v>
      </c>
      <c r="K128" s="77">
        <v>1</v>
      </c>
      <c r="L128" s="77" t="s">
        <v>92</v>
      </c>
      <c r="M128" s="77">
        <v>1</v>
      </c>
      <c r="N128" s="77" t="s">
        <v>89</v>
      </c>
      <c r="O128" s="77">
        <v>5707.2</v>
      </c>
      <c r="P128" s="101" t="s">
        <v>92</v>
      </c>
      <c r="Q128" s="100">
        <v>5707.2</v>
      </c>
      <c r="R128" s="100">
        <f t="shared" si="8"/>
        <v>913.15200000000004</v>
      </c>
      <c r="S128" s="100">
        <f t="shared" si="9"/>
        <v>6620.3519999999999</v>
      </c>
      <c r="T128" s="77">
        <v>18.965299999999999</v>
      </c>
      <c r="U128" s="108">
        <f t="shared" si="10"/>
        <v>349.07710397410005</v>
      </c>
      <c r="V128" s="77"/>
      <c r="W128" s="77" t="s">
        <v>93</v>
      </c>
      <c r="X128" s="77" t="s">
        <v>90</v>
      </c>
      <c r="Y128" s="76" t="s">
        <v>198</v>
      </c>
    </row>
    <row r="129" spans="1:25" x14ac:dyDescent="0.25">
      <c r="A129" s="89">
        <v>43561</v>
      </c>
      <c r="B129" s="88" t="s">
        <v>225</v>
      </c>
      <c r="C129" s="87">
        <v>410755</v>
      </c>
      <c r="D129" s="86">
        <v>1</v>
      </c>
      <c r="E129" s="87">
        <v>12381</v>
      </c>
      <c r="F129" s="87" t="s">
        <v>196</v>
      </c>
      <c r="G129" s="83" t="s">
        <v>122</v>
      </c>
      <c r="H129" s="87" t="s">
        <v>196</v>
      </c>
      <c r="I129" s="90" t="s">
        <v>199</v>
      </c>
      <c r="J129" s="77">
        <v>101876</v>
      </c>
      <c r="K129" s="77">
        <v>1</v>
      </c>
      <c r="L129" s="77" t="s">
        <v>92</v>
      </c>
      <c r="M129" s="77">
        <v>6</v>
      </c>
      <c r="N129" s="77" t="s">
        <v>89</v>
      </c>
      <c r="O129" s="77">
        <v>120</v>
      </c>
      <c r="P129" s="101" t="s">
        <v>92</v>
      </c>
      <c r="Q129" s="100">
        <v>720</v>
      </c>
      <c r="R129" s="100">
        <f t="shared" si="8"/>
        <v>115.2</v>
      </c>
      <c r="S129" s="100">
        <f t="shared" si="9"/>
        <v>835.2</v>
      </c>
      <c r="T129" s="77">
        <v>18.965299999999999</v>
      </c>
      <c r="U129" s="108">
        <f t="shared" si="10"/>
        <v>44.038322620786388</v>
      </c>
      <c r="V129" s="77"/>
      <c r="W129" s="77" t="s">
        <v>93</v>
      </c>
      <c r="X129" s="77" t="s">
        <v>90</v>
      </c>
      <c r="Y129" s="76" t="s">
        <v>119</v>
      </c>
    </row>
    <row r="130" spans="1:25" x14ac:dyDescent="0.25">
      <c r="A130" s="89">
        <v>43561</v>
      </c>
      <c r="B130" s="88" t="s">
        <v>225</v>
      </c>
      <c r="C130" s="87">
        <v>410755</v>
      </c>
      <c r="D130" s="86">
        <v>2</v>
      </c>
      <c r="E130" s="87">
        <v>12381</v>
      </c>
      <c r="F130" s="87" t="s">
        <v>196</v>
      </c>
      <c r="G130" s="83" t="s">
        <v>122</v>
      </c>
      <c r="H130" s="87" t="s">
        <v>196</v>
      </c>
      <c r="I130" s="90" t="s">
        <v>199</v>
      </c>
      <c r="J130" s="77">
        <v>101876</v>
      </c>
      <c r="K130" s="77">
        <v>2</v>
      </c>
      <c r="L130" s="77" t="s">
        <v>92</v>
      </c>
      <c r="M130" s="77">
        <v>12</v>
      </c>
      <c r="N130" s="77" t="s">
        <v>89</v>
      </c>
      <c r="O130" s="77">
        <v>120</v>
      </c>
      <c r="P130" s="101" t="s">
        <v>92</v>
      </c>
      <c r="Q130" s="100">
        <v>1440</v>
      </c>
      <c r="R130" s="100">
        <f t="shared" si="8"/>
        <v>230.4</v>
      </c>
      <c r="S130" s="100">
        <f t="shared" si="9"/>
        <v>1670.4</v>
      </c>
      <c r="T130" s="77">
        <v>18.965299999999999</v>
      </c>
      <c r="U130" s="108">
        <f t="shared" si="10"/>
        <v>88.076645241572777</v>
      </c>
      <c r="V130" s="77"/>
      <c r="W130" s="77" t="s">
        <v>93</v>
      </c>
      <c r="X130" s="77" t="s">
        <v>90</v>
      </c>
      <c r="Y130" s="76" t="s">
        <v>200</v>
      </c>
    </row>
    <row r="131" spans="1:25" x14ac:dyDescent="0.25">
      <c r="A131" s="89">
        <v>43561</v>
      </c>
      <c r="B131" s="88" t="s">
        <v>225</v>
      </c>
      <c r="C131" s="87">
        <v>410755</v>
      </c>
      <c r="D131" s="86">
        <v>3</v>
      </c>
      <c r="E131" s="87">
        <v>12381</v>
      </c>
      <c r="F131" s="87" t="s">
        <v>196</v>
      </c>
      <c r="G131" s="83" t="s">
        <v>122</v>
      </c>
      <c r="H131" s="87" t="s">
        <v>196</v>
      </c>
      <c r="I131" s="90" t="s">
        <v>199</v>
      </c>
      <c r="J131" s="77">
        <v>101876</v>
      </c>
      <c r="K131" s="77">
        <v>3</v>
      </c>
      <c r="L131" s="77" t="s">
        <v>88</v>
      </c>
      <c r="M131" s="77">
        <v>196</v>
      </c>
      <c r="N131" s="77" t="s">
        <v>89</v>
      </c>
      <c r="O131" s="77">
        <v>120</v>
      </c>
      <c r="P131" s="101" t="s">
        <v>88</v>
      </c>
      <c r="Q131" s="100">
        <v>23520</v>
      </c>
      <c r="R131" s="100">
        <f t="shared" si="8"/>
        <v>3763.2000000000003</v>
      </c>
      <c r="S131" s="100">
        <f t="shared" si="9"/>
        <v>27283.200000000001</v>
      </c>
      <c r="T131" s="77">
        <v>18.965299999999999</v>
      </c>
      <c r="U131" s="108">
        <f t="shared" si="10"/>
        <v>1438.5852056123554</v>
      </c>
      <c r="V131" s="77"/>
      <c r="W131" s="77" t="s">
        <v>93</v>
      </c>
      <c r="X131" s="77" t="s">
        <v>90</v>
      </c>
      <c r="Y131" s="76" t="s">
        <v>201</v>
      </c>
    </row>
    <row r="132" spans="1:25" x14ac:dyDescent="0.25">
      <c r="A132" s="89">
        <v>43581</v>
      </c>
      <c r="B132" s="88" t="s">
        <v>225</v>
      </c>
      <c r="C132" s="87">
        <v>413078</v>
      </c>
      <c r="D132" s="86">
        <v>2</v>
      </c>
      <c r="E132" s="87">
        <v>23750</v>
      </c>
      <c r="F132" s="87" t="s">
        <v>166</v>
      </c>
      <c r="G132" s="83" t="s">
        <v>111</v>
      </c>
      <c r="H132" s="87" t="s">
        <v>166</v>
      </c>
      <c r="I132" s="90">
        <v>104908</v>
      </c>
      <c r="J132" s="77">
        <v>102158</v>
      </c>
      <c r="K132" s="77">
        <v>1</v>
      </c>
      <c r="L132" s="77" t="s">
        <v>92</v>
      </c>
      <c r="M132" s="77">
        <v>13</v>
      </c>
      <c r="N132" s="77" t="s">
        <v>89</v>
      </c>
      <c r="O132" s="77">
        <v>45</v>
      </c>
      <c r="P132" s="101" t="s">
        <v>92</v>
      </c>
      <c r="Q132" s="100">
        <v>585</v>
      </c>
      <c r="R132" s="100">
        <f t="shared" ref="R132:R153" si="11">Q132*T132</f>
        <v>11094.700499999999</v>
      </c>
      <c r="S132" s="100">
        <f t="shared" ref="S132:S153" si="12">R132</f>
        <v>11094.700499999999</v>
      </c>
      <c r="T132" s="77">
        <v>18.965299999999999</v>
      </c>
      <c r="U132" s="108">
        <f t="shared" si="10"/>
        <v>585</v>
      </c>
      <c r="V132" s="77"/>
      <c r="W132" s="77" t="s">
        <v>93</v>
      </c>
      <c r="X132" s="77" t="s">
        <v>94</v>
      </c>
      <c r="Y132" s="76" t="s">
        <v>202</v>
      </c>
    </row>
    <row r="133" spans="1:25" x14ac:dyDescent="0.25">
      <c r="A133" s="89">
        <v>43581</v>
      </c>
      <c r="B133" s="88" t="s">
        <v>225</v>
      </c>
      <c r="C133" s="87">
        <v>413079</v>
      </c>
      <c r="D133" s="86">
        <v>1</v>
      </c>
      <c r="E133" s="87">
        <v>23750</v>
      </c>
      <c r="F133" s="87" t="s">
        <v>166</v>
      </c>
      <c r="G133" s="83" t="s">
        <v>111</v>
      </c>
      <c r="H133" s="87" t="s">
        <v>166</v>
      </c>
      <c r="I133" s="90">
        <v>105089</v>
      </c>
      <c r="J133" s="77">
        <v>102158</v>
      </c>
      <c r="K133" s="77">
        <v>1</v>
      </c>
      <c r="L133" s="77" t="s">
        <v>92</v>
      </c>
      <c r="M133" s="77">
        <v>48</v>
      </c>
      <c r="N133" s="77" t="s">
        <v>89</v>
      </c>
      <c r="O133" s="77">
        <v>45</v>
      </c>
      <c r="P133" s="101" t="s">
        <v>92</v>
      </c>
      <c r="Q133" s="100">
        <v>2160</v>
      </c>
      <c r="R133" s="100">
        <f t="shared" si="11"/>
        <v>40965.047999999995</v>
      </c>
      <c r="S133" s="100">
        <f t="shared" si="12"/>
        <v>40965.047999999995</v>
      </c>
      <c r="T133" s="77">
        <v>18.965299999999999</v>
      </c>
      <c r="U133" s="108">
        <f t="shared" si="10"/>
        <v>2160</v>
      </c>
      <c r="V133" s="77"/>
      <c r="W133" s="77" t="s">
        <v>93</v>
      </c>
      <c r="X133" s="77" t="s">
        <v>94</v>
      </c>
      <c r="Y133" s="76" t="s">
        <v>202</v>
      </c>
    </row>
    <row r="134" spans="1:25" x14ac:dyDescent="0.25">
      <c r="A134" s="89">
        <v>43581</v>
      </c>
      <c r="B134" s="88" t="s">
        <v>225</v>
      </c>
      <c r="C134" s="87">
        <v>413080</v>
      </c>
      <c r="D134" s="86">
        <v>2</v>
      </c>
      <c r="E134" s="87">
        <v>23750</v>
      </c>
      <c r="F134" s="87" t="s">
        <v>166</v>
      </c>
      <c r="G134" s="83" t="s">
        <v>111</v>
      </c>
      <c r="H134" s="87" t="s">
        <v>166</v>
      </c>
      <c r="I134" s="90">
        <v>104953</v>
      </c>
      <c r="J134" s="77">
        <v>102158</v>
      </c>
      <c r="K134" s="77">
        <v>1</v>
      </c>
      <c r="L134" s="77" t="s">
        <v>92</v>
      </c>
      <c r="M134" s="77">
        <v>2</v>
      </c>
      <c r="N134" s="77" t="s">
        <v>89</v>
      </c>
      <c r="O134" s="77">
        <v>45</v>
      </c>
      <c r="P134" s="101" t="s">
        <v>92</v>
      </c>
      <c r="Q134" s="100">
        <v>90</v>
      </c>
      <c r="R134" s="100">
        <f t="shared" si="11"/>
        <v>1706.877</v>
      </c>
      <c r="S134" s="100">
        <f t="shared" si="12"/>
        <v>1706.877</v>
      </c>
      <c r="T134" s="77">
        <v>18.965299999999999</v>
      </c>
      <c r="U134" s="108">
        <f t="shared" si="10"/>
        <v>90</v>
      </c>
      <c r="V134" s="77"/>
      <c r="W134" s="77" t="s">
        <v>93</v>
      </c>
      <c r="X134" s="77" t="s">
        <v>94</v>
      </c>
      <c r="Y134" s="76" t="s">
        <v>202</v>
      </c>
    </row>
    <row r="135" spans="1:25" x14ac:dyDescent="0.25">
      <c r="A135" s="89">
        <v>43581</v>
      </c>
      <c r="B135" s="88" t="s">
        <v>225</v>
      </c>
      <c r="C135" s="87">
        <v>413079</v>
      </c>
      <c r="D135" s="86">
        <v>2</v>
      </c>
      <c r="E135" s="87">
        <v>23750</v>
      </c>
      <c r="F135" s="87" t="s">
        <v>166</v>
      </c>
      <c r="G135" s="83" t="s">
        <v>111</v>
      </c>
      <c r="H135" s="87" t="s">
        <v>166</v>
      </c>
      <c r="I135" s="90">
        <v>105089</v>
      </c>
      <c r="J135" s="77">
        <v>102158</v>
      </c>
      <c r="K135" s="77">
        <v>2</v>
      </c>
      <c r="L135" s="77" t="s">
        <v>174</v>
      </c>
      <c r="M135" s="77">
        <v>351</v>
      </c>
      <c r="N135" s="77" t="s">
        <v>89</v>
      </c>
      <c r="O135" s="77">
        <v>13.28</v>
      </c>
      <c r="P135" s="101" t="s">
        <v>174</v>
      </c>
      <c r="Q135" s="100">
        <v>4661.28</v>
      </c>
      <c r="R135" s="100">
        <f t="shared" si="11"/>
        <v>88402.573583999998</v>
      </c>
      <c r="S135" s="100">
        <f t="shared" si="12"/>
        <v>88402.573583999998</v>
      </c>
      <c r="T135" s="77">
        <v>18.965299999999999</v>
      </c>
      <c r="U135" s="108">
        <f t="shared" si="10"/>
        <v>4661.28</v>
      </c>
      <c r="V135" s="77"/>
      <c r="W135" s="77" t="s">
        <v>93</v>
      </c>
      <c r="X135" s="77" t="s">
        <v>94</v>
      </c>
      <c r="Y135" s="76" t="s">
        <v>203</v>
      </c>
    </row>
    <row r="136" spans="1:25" x14ac:dyDescent="0.25">
      <c r="A136" s="89">
        <v>43581</v>
      </c>
      <c r="B136" s="88" t="s">
        <v>225</v>
      </c>
      <c r="C136" s="87">
        <v>413080</v>
      </c>
      <c r="D136" s="86">
        <v>1</v>
      </c>
      <c r="E136" s="87">
        <v>23750</v>
      </c>
      <c r="F136" s="87" t="s">
        <v>166</v>
      </c>
      <c r="G136" s="83" t="s">
        <v>111</v>
      </c>
      <c r="H136" s="87" t="s">
        <v>166</v>
      </c>
      <c r="I136" s="90">
        <v>104953</v>
      </c>
      <c r="J136" s="77">
        <v>102158</v>
      </c>
      <c r="K136" s="77">
        <v>2</v>
      </c>
      <c r="L136" s="77" t="s">
        <v>174</v>
      </c>
      <c r="M136" s="77">
        <v>144</v>
      </c>
      <c r="N136" s="77" t="s">
        <v>89</v>
      </c>
      <c r="O136" s="77">
        <v>13.28</v>
      </c>
      <c r="P136" s="101" t="s">
        <v>174</v>
      </c>
      <c r="Q136" s="100">
        <v>1912.32</v>
      </c>
      <c r="R136" s="100">
        <f t="shared" si="11"/>
        <v>36267.722495999995</v>
      </c>
      <c r="S136" s="100">
        <f t="shared" si="12"/>
        <v>36267.722495999995</v>
      </c>
      <c r="T136" s="77">
        <v>18.965299999999999</v>
      </c>
      <c r="U136" s="108">
        <f t="shared" si="10"/>
        <v>1912.3199999999997</v>
      </c>
      <c r="V136" s="77"/>
      <c r="W136" s="77" t="s">
        <v>93</v>
      </c>
      <c r="X136" s="77" t="s">
        <v>94</v>
      </c>
      <c r="Y136" s="76" t="s">
        <v>203</v>
      </c>
    </row>
    <row r="137" spans="1:25" x14ac:dyDescent="0.25">
      <c r="A137" s="89">
        <v>43581</v>
      </c>
      <c r="B137" s="88" t="s">
        <v>225</v>
      </c>
      <c r="C137" s="87">
        <v>413078</v>
      </c>
      <c r="D137" s="86">
        <v>1</v>
      </c>
      <c r="E137" s="87">
        <v>23750</v>
      </c>
      <c r="F137" s="87" t="s">
        <v>166</v>
      </c>
      <c r="G137" s="83" t="s">
        <v>111</v>
      </c>
      <c r="H137" s="87" t="s">
        <v>166</v>
      </c>
      <c r="I137" s="90">
        <v>104908</v>
      </c>
      <c r="J137" s="77">
        <v>102158</v>
      </c>
      <c r="K137" s="77">
        <v>4</v>
      </c>
      <c r="L137" s="77" t="s">
        <v>174</v>
      </c>
      <c r="M137" s="77">
        <v>140</v>
      </c>
      <c r="N137" s="77" t="s">
        <v>89</v>
      </c>
      <c r="O137" s="77">
        <v>13.28</v>
      </c>
      <c r="P137" s="101" t="s">
        <v>174</v>
      </c>
      <c r="Q137" s="100">
        <v>1859.2</v>
      </c>
      <c r="R137" s="100">
        <f t="shared" si="11"/>
        <v>35260.285759999999</v>
      </c>
      <c r="S137" s="100">
        <f t="shared" si="12"/>
        <v>35260.285759999999</v>
      </c>
      <c r="T137" s="77">
        <v>18.965299999999999</v>
      </c>
      <c r="U137" s="108">
        <f t="shared" si="10"/>
        <v>1859.2</v>
      </c>
      <c r="V137" s="77"/>
      <c r="W137" s="77" t="s">
        <v>93</v>
      </c>
      <c r="X137" s="77" t="s">
        <v>94</v>
      </c>
      <c r="Y137" s="76" t="s">
        <v>204</v>
      </c>
    </row>
    <row r="138" spans="1:25" x14ac:dyDescent="0.25">
      <c r="A138" s="89">
        <v>43581</v>
      </c>
      <c r="B138" s="88" t="s">
        <v>225</v>
      </c>
      <c r="C138" s="87">
        <v>413078</v>
      </c>
      <c r="D138" s="86">
        <v>3</v>
      </c>
      <c r="E138" s="87">
        <v>23750</v>
      </c>
      <c r="F138" s="87" t="s">
        <v>166</v>
      </c>
      <c r="G138" s="83" t="s">
        <v>111</v>
      </c>
      <c r="H138" s="87" t="s">
        <v>166</v>
      </c>
      <c r="I138" s="90">
        <v>104908</v>
      </c>
      <c r="J138" s="77">
        <v>102158</v>
      </c>
      <c r="K138" s="77">
        <v>5</v>
      </c>
      <c r="L138" s="77" t="s">
        <v>92</v>
      </c>
      <c r="M138" s="77">
        <v>1</v>
      </c>
      <c r="N138" s="77" t="s">
        <v>89</v>
      </c>
      <c r="O138" s="77">
        <v>50</v>
      </c>
      <c r="P138" s="101" t="s">
        <v>92</v>
      </c>
      <c r="Q138" s="100">
        <v>50</v>
      </c>
      <c r="R138" s="100">
        <f t="shared" si="11"/>
        <v>948.26499999999999</v>
      </c>
      <c r="S138" s="100">
        <f t="shared" si="12"/>
        <v>948.26499999999999</v>
      </c>
      <c r="T138" s="77">
        <v>18.965299999999999</v>
      </c>
      <c r="U138" s="108">
        <f t="shared" si="10"/>
        <v>50</v>
      </c>
      <c r="V138" s="77"/>
      <c r="W138" s="77" t="s">
        <v>93</v>
      </c>
      <c r="X138" s="77" t="s">
        <v>94</v>
      </c>
      <c r="Y138" s="76" t="s">
        <v>205</v>
      </c>
    </row>
    <row r="139" spans="1:25" x14ac:dyDescent="0.25">
      <c r="A139" s="89">
        <v>43581</v>
      </c>
      <c r="B139" s="88" t="s">
        <v>225</v>
      </c>
      <c r="C139" s="87">
        <v>413078</v>
      </c>
      <c r="D139" s="86">
        <v>4</v>
      </c>
      <c r="E139" s="87">
        <v>23750</v>
      </c>
      <c r="F139" s="87" t="s">
        <v>166</v>
      </c>
      <c r="G139" s="83" t="s">
        <v>111</v>
      </c>
      <c r="H139" s="87" t="s">
        <v>166</v>
      </c>
      <c r="I139" s="90">
        <v>104908</v>
      </c>
      <c r="J139" s="77">
        <v>102158</v>
      </c>
      <c r="K139" s="77">
        <v>6</v>
      </c>
      <c r="L139" s="77" t="s">
        <v>92</v>
      </c>
      <c r="M139" s="77">
        <v>7</v>
      </c>
      <c r="N139" s="77" t="s">
        <v>89</v>
      </c>
      <c r="O139" s="77">
        <v>44.82</v>
      </c>
      <c r="P139" s="101" t="s">
        <v>92</v>
      </c>
      <c r="Q139" s="100">
        <v>313.74</v>
      </c>
      <c r="R139" s="100">
        <f t="shared" si="11"/>
        <v>5950.1732220000004</v>
      </c>
      <c r="S139" s="100">
        <f t="shared" si="12"/>
        <v>5950.1732220000004</v>
      </c>
      <c r="T139" s="77">
        <v>18.965299999999999</v>
      </c>
      <c r="U139" s="108">
        <f t="shared" si="10"/>
        <v>313.74</v>
      </c>
      <c r="V139" s="77"/>
      <c r="W139" s="77" t="s">
        <v>93</v>
      </c>
      <c r="X139" s="77" t="s">
        <v>94</v>
      </c>
      <c r="Y139" s="76" t="s">
        <v>206</v>
      </c>
    </row>
    <row r="140" spans="1:25" x14ac:dyDescent="0.25">
      <c r="A140" s="89">
        <v>43581</v>
      </c>
      <c r="B140" s="88" t="s">
        <v>225</v>
      </c>
      <c r="C140" s="87">
        <v>413079</v>
      </c>
      <c r="D140" s="86">
        <v>3</v>
      </c>
      <c r="E140" s="87">
        <v>23750</v>
      </c>
      <c r="F140" s="87" t="s">
        <v>166</v>
      </c>
      <c r="G140" s="83" t="s">
        <v>111</v>
      </c>
      <c r="H140" s="87" t="s">
        <v>166</v>
      </c>
      <c r="I140" s="90">
        <v>105089</v>
      </c>
      <c r="J140" s="77">
        <v>102158</v>
      </c>
      <c r="K140" s="77">
        <v>6</v>
      </c>
      <c r="L140" s="77" t="s">
        <v>92</v>
      </c>
      <c r="M140" s="77">
        <v>25</v>
      </c>
      <c r="N140" s="77" t="s">
        <v>89</v>
      </c>
      <c r="O140" s="77">
        <v>44.82</v>
      </c>
      <c r="P140" s="101" t="s">
        <v>92</v>
      </c>
      <c r="Q140" s="100">
        <v>1120.5</v>
      </c>
      <c r="R140" s="100">
        <f t="shared" si="11"/>
        <v>21250.61865</v>
      </c>
      <c r="S140" s="100">
        <f t="shared" si="12"/>
        <v>21250.61865</v>
      </c>
      <c r="T140" s="77">
        <v>18.965299999999999</v>
      </c>
      <c r="U140" s="108">
        <f t="shared" si="10"/>
        <v>1120.5</v>
      </c>
      <c r="V140" s="77"/>
      <c r="W140" s="77" t="s">
        <v>93</v>
      </c>
      <c r="X140" s="77" t="s">
        <v>94</v>
      </c>
      <c r="Y140" s="76" t="s">
        <v>206</v>
      </c>
    </row>
    <row r="141" spans="1:25" x14ac:dyDescent="0.25">
      <c r="A141" s="89">
        <v>43581</v>
      </c>
      <c r="B141" s="88" t="s">
        <v>225</v>
      </c>
      <c r="C141" s="87">
        <v>413078</v>
      </c>
      <c r="D141" s="86">
        <v>5</v>
      </c>
      <c r="E141" s="87">
        <v>23750</v>
      </c>
      <c r="F141" s="87" t="s">
        <v>166</v>
      </c>
      <c r="G141" s="83" t="s">
        <v>111</v>
      </c>
      <c r="H141" s="87" t="s">
        <v>166</v>
      </c>
      <c r="I141" s="90">
        <v>104908</v>
      </c>
      <c r="J141" s="77">
        <v>102158</v>
      </c>
      <c r="K141" s="77">
        <v>7</v>
      </c>
      <c r="L141" s="77" t="s">
        <v>92</v>
      </c>
      <c r="M141" s="77">
        <v>6</v>
      </c>
      <c r="N141" s="77" t="s">
        <v>89</v>
      </c>
      <c r="O141" s="77">
        <v>30.75</v>
      </c>
      <c r="P141" s="101" t="s">
        <v>92</v>
      </c>
      <c r="Q141" s="100">
        <v>184.5</v>
      </c>
      <c r="R141" s="100">
        <f t="shared" si="11"/>
        <v>3499.0978499999997</v>
      </c>
      <c r="S141" s="100">
        <f t="shared" si="12"/>
        <v>3499.0978499999997</v>
      </c>
      <c r="T141" s="77">
        <v>18.965299999999999</v>
      </c>
      <c r="U141" s="108">
        <f t="shared" si="10"/>
        <v>184.5</v>
      </c>
      <c r="V141" s="77"/>
      <c r="W141" s="77" t="s">
        <v>93</v>
      </c>
      <c r="X141" s="77" t="s">
        <v>94</v>
      </c>
      <c r="Y141" s="76" t="s">
        <v>207</v>
      </c>
    </row>
    <row r="142" spans="1:25" x14ac:dyDescent="0.25">
      <c r="A142" s="89">
        <v>43581</v>
      </c>
      <c r="B142" s="88" t="s">
        <v>225</v>
      </c>
      <c r="C142" s="87">
        <v>413079</v>
      </c>
      <c r="D142" s="86">
        <v>4</v>
      </c>
      <c r="E142" s="87">
        <v>23750</v>
      </c>
      <c r="F142" s="87" t="s">
        <v>166</v>
      </c>
      <c r="G142" s="83" t="s">
        <v>111</v>
      </c>
      <c r="H142" s="87" t="s">
        <v>166</v>
      </c>
      <c r="I142" s="90">
        <v>105089</v>
      </c>
      <c r="J142" s="77">
        <v>102158</v>
      </c>
      <c r="K142" s="77">
        <v>7</v>
      </c>
      <c r="L142" s="77" t="s">
        <v>92</v>
      </c>
      <c r="M142" s="77">
        <v>6</v>
      </c>
      <c r="N142" s="77" t="s">
        <v>89</v>
      </c>
      <c r="O142" s="77">
        <v>30.75</v>
      </c>
      <c r="P142" s="101" t="s">
        <v>92</v>
      </c>
      <c r="Q142" s="100">
        <v>184.5</v>
      </c>
      <c r="R142" s="100">
        <f t="shared" si="11"/>
        <v>3499.0978499999997</v>
      </c>
      <c r="S142" s="100">
        <f t="shared" si="12"/>
        <v>3499.0978499999997</v>
      </c>
      <c r="T142" s="77">
        <v>18.965299999999999</v>
      </c>
      <c r="U142" s="108">
        <f t="shared" si="10"/>
        <v>184.5</v>
      </c>
      <c r="V142" s="77"/>
      <c r="W142" s="77" t="s">
        <v>93</v>
      </c>
      <c r="X142" s="77" t="s">
        <v>94</v>
      </c>
      <c r="Y142" s="76" t="s">
        <v>207</v>
      </c>
    </row>
    <row r="143" spans="1:25" x14ac:dyDescent="0.25">
      <c r="A143" s="89">
        <v>43584</v>
      </c>
      <c r="B143" s="88" t="s">
        <v>225</v>
      </c>
      <c r="C143" s="87">
        <v>413127</v>
      </c>
      <c r="D143" s="86">
        <v>1</v>
      </c>
      <c r="E143" s="87">
        <v>23755</v>
      </c>
      <c r="F143" s="87" t="s">
        <v>208</v>
      </c>
      <c r="G143" s="83" t="s">
        <v>209</v>
      </c>
      <c r="H143" s="87" t="s">
        <v>208</v>
      </c>
      <c r="I143" s="90" t="s">
        <v>210</v>
      </c>
      <c r="J143" s="77">
        <v>101797</v>
      </c>
      <c r="K143" s="77">
        <v>1</v>
      </c>
      <c r="L143" s="77" t="s">
        <v>92</v>
      </c>
      <c r="M143" s="77">
        <v>0.19600000000000001</v>
      </c>
      <c r="N143" s="77" t="s">
        <v>89</v>
      </c>
      <c r="O143" s="77">
        <v>2000</v>
      </c>
      <c r="P143" s="101" t="s">
        <v>92</v>
      </c>
      <c r="Q143" s="100">
        <v>392</v>
      </c>
      <c r="R143" s="100">
        <f t="shared" si="11"/>
        <v>7434.3975999999993</v>
      </c>
      <c r="S143" s="100">
        <f t="shared" si="12"/>
        <v>7434.3975999999993</v>
      </c>
      <c r="T143" s="77">
        <v>18.965299999999999</v>
      </c>
      <c r="U143" s="108">
        <f t="shared" si="10"/>
        <v>392</v>
      </c>
      <c r="V143" s="77"/>
      <c r="W143" s="77" t="s">
        <v>93</v>
      </c>
      <c r="X143" s="77" t="s">
        <v>94</v>
      </c>
      <c r="Y143" s="76" t="s">
        <v>211</v>
      </c>
    </row>
    <row r="144" spans="1:25" x14ac:dyDescent="0.25">
      <c r="A144" s="89">
        <v>43584</v>
      </c>
      <c r="B144" s="88" t="s">
        <v>225</v>
      </c>
      <c r="C144" s="87">
        <v>413128</v>
      </c>
      <c r="D144" s="86">
        <v>1</v>
      </c>
      <c r="E144" s="87">
        <v>23755</v>
      </c>
      <c r="F144" s="87" t="s">
        <v>208</v>
      </c>
      <c r="G144" s="83" t="s">
        <v>209</v>
      </c>
      <c r="H144" s="87" t="s">
        <v>208</v>
      </c>
      <c r="I144" s="90" t="s">
        <v>212</v>
      </c>
      <c r="J144" s="77">
        <v>101797</v>
      </c>
      <c r="K144" s="77">
        <v>1</v>
      </c>
      <c r="L144" s="77" t="s">
        <v>92</v>
      </c>
      <c r="M144" s="77">
        <v>0.39744000000000002</v>
      </c>
      <c r="N144" s="77" t="s">
        <v>89</v>
      </c>
      <c r="O144" s="77">
        <v>2000</v>
      </c>
      <c r="P144" s="101" t="s">
        <v>92</v>
      </c>
      <c r="Q144" s="100">
        <v>794.88</v>
      </c>
      <c r="R144" s="100">
        <f t="shared" si="11"/>
        <v>15075.137664</v>
      </c>
      <c r="S144" s="100">
        <f t="shared" si="12"/>
        <v>15075.137664</v>
      </c>
      <c r="T144" s="77">
        <v>18.965299999999999</v>
      </c>
      <c r="U144" s="108">
        <f t="shared" si="10"/>
        <v>794.88</v>
      </c>
      <c r="V144" s="77"/>
      <c r="W144" s="77" t="s">
        <v>93</v>
      </c>
      <c r="X144" s="77" t="s">
        <v>94</v>
      </c>
      <c r="Y144" s="76" t="s">
        <v>211</v>
      </c>
    </row>
    <row r="145" spans="1:25" x14ac:dyDescent="0.25">
      <c r="A145" s="89">
        <v>43565</v>
      </c>
      <c r="B145" s="88" t="s">
        <v>225</v>
      </c>
      <c r="C145" s="87">
        <v>410883</v>
      </c>
      <c r="D145" s="86">
        <v>1</v>
      </c>
      <c r="E145" s="87">
        <v>23755</v>
      </c>
      <c r="F145" s="87" t="s">
        <v>208</v>
      </c>
      <c r="G145" s="83" t="s">
        <v>209</v>
      </c>
      <c r="H145" s="87" t="s">
        <v>208</v>
      </c>
      <c r="I145" s="90" t="s">
        <v>144</v>
      </c>
      <c r="J145" s="77">
        <v>102034</v>
      </c>
      <c r="K145" s="77">
        <v>1</v>
      </c>
      <c r="L145" s="77" t="s">
        <v>92</v>
      </c>
      <c r="M145" s="77">
        <v>1</v>
      </c>
      <c r="N145" s="77" t="s">
        <v>89</v>
      </c>
      <c r="O145" s="77">
        <v>6162.75</v>
      </c>
      <c r="P145" s="101" t="s">
        <v>92</v>
      </c>
      <c r="Q145" s="100">
        <v>6162.75</v>
      </c>
      <c r="R145" s="100">
        <f t="shared" si="11"/>
        <v>116878.402575</v>
      </c>
      <c r="S145" s="100">
        <f t="shared" si="12"/>
        <v>116878.402575</v>
      </c>
      <c r="T145" s="77">
        <v>18.965299999999999</v>
      </c>
      <c r="U145" s="108">
        <f t="shared" si="10"/>
        <v>6162.75</v>
      </c>
      <c r="V145" s="77"/>
      <c r="W145" s="77" t="s">
        <v>93</v>
      </c>
      <c r="X145" s="77" t="s">
        <v>94</v>
      </c>
      <c r="Y145" s="76" t="s">
        <v>213</v>
      </c>
    </row>
    <row r="146" spans="1:25" x14ac:dyDescent="0.25">
      <c r="A146" s="89">
        <v>43565</v>
      </c>
      <c r="B146" s="88" t="s">
        <v>225</v>
      </c>
      <c r="C146" s="87">
        <v>410885</v>
      </c>
      <c r="D146" s="86">
        <v>1</v>
      </c>
      <c r="E146" s="87">
        <v>23755</v>
      </c>
      <c r="F146" s="87" t="s">
        <v>208</v>
      </c>
      <c r="G146" s="83" t="s">
        <v>209</v>
      </c>
      <c r="H146" s="87" t="s">
        <v>208</v>
      </c>
      <c r="I146" s="90" t="s">
        <v>146</v>
      </c>
      <c r="J146" s="77">
        <v>102034</v>
      </c>
      <c r="K146" s="77">
        <v>2</v>
      </c>
      <c r="L146" s="77" t="s">
        <v>92</v>
      </c>
      <c r="M146" s="77">
        <v>1</v>
      </c>
      <c r="N146" s="77" t="s">
        <v>89</v>
      </c>
      <c r="O146" s="77">
        <v>2835.25</v>
      </c>
      <c r="P146" s="101" t="s">
        <v>92</v>
      </c>
      <c r="Q146" s="100">
        <v>2835.25</v>
      </c>
      <c r="R146" s="100">
        <f t="shared" si="11"/>
        <v>53771.366824999997</v>
      </c>
      <c r="S146" s="100">
        <f t="shared" si="12"/>
        <v>53771.366824999997</v>
      </c>
      <c r="T146" s="77">
        <v>18.965299999999999</v>
      </c>
      <c r="U146" s="108">
        <f t="shared" si="10"/>
        <v>2835.25</v>
      </c>
      <c r="V146" s="77"/>
      <c r="W146" s="77" t="s">
        <v>93</v>
      </c>
      <c r="X146" s="77" t="s">
        <v>94</v>
      </c>
      <c r="Y146" s="76" t="s">
        <v>214</v>
      </c>
    </row>
    <row r="147" spans="1:25" x14ac:dyDescent="0.25">
      <c r="A147" s="89">
        <v>43565</v>
      </c>
      <c r="B147" s="88" t="s">
        <v>225</v>
      </c>
      <c r="C147" s="87">
        <v>410887</v>
      </c>
      <c r="D147" s="86">
        <v>1</v>
      </c>
      <c r="E147" s="87">
        <v>23755</v>
      </c>
      <c r="F147" s="87" t="s">
        <v>208</v>
      </c>
      <c r="G147" s="83" t="s">
        <v>209</v>
      </c>
      <c r="H147" s="87" t="s">
        <v>208</v>
      </c>
      <c r="I147" s="90" t="s">
        <v>152</v>
      </c>
      <c r="J147" s="77">
        <v>102034</v>
      </c>
      <c r="K147" s="77">
        <v>3</v>
      </c>
      <c r="L147" s="77" t="s">
        <v>92</v>
      </c>
      <c r="M147" s="77">
        <v>1</v>
      </c>
      <c r="N147" s="77" t="s">
        <v>89</v>
      </c>
      <c r="O147" s="77">
        <v>3295.13</v>
      </c>
      <c r="P147" s="101" t="s">
        <v>92</v>
      </c>
      <c r="Q147" s="100">
        <v>3295.13</v>
      </c>
      <c r="R147" s="100">
        <f t="shared" si="11"/>
        <v>62493.128988999997</v>
      </c>
      <c r="S147" s="100">
        <f t="shared" si="12"/>
        <v>62493.128988999997</v>
      </c>
      <c r="T147" s="77">
        <v>18.965299999999999</v>
      </c>
      <c r="U147" s="108">
        <f t="shared" si="10"/>
        <v>3295.13</v>
      </c>
      <c r="V147" s="77"/>
      <c r="W147" s="77" t="s">
        <v>93</v>
      </c>
      <c r="X147" s="77" t="s">
        <v>94</v>
      </c>
      <c r="Y147" s="76" t="s">
        <v>215</v>
      </c>
    </row>
    <row r="148" spans="1:25" x14ac:dyDescent="0.25">
      <c r="A148" s="89">
        <v>43565</v>
      </c>
      <c r="B148" s="88" t="s">
        <v>225</v>
      </c>
      <c r="C148" s="87">
        <v>410884</v>
      </c>
      <c r="D148" s="86">
        <v>1</v>
      </c>
      <c r="E148" s="87">
        <v>23755</v>
      </c>
      <c r="F148" s="87" t="s">
        <v>208</v>
      </c>
      <c r="G148" s="83" t="s">
        <v>209</v>
      </c>
      <c r="H148" s="87" t="s">
        <v>208</v>
      </c>
      <c r="I148" s="90" t="s">
        <v>148</v>
      </c>
      <c r="J148" s="77">
        <v>102034</v>
      </c>
      <c r="K148" s="77">
        <v>4</v>
      </c>
      <c r="L148" s="77" t="s">
        <v>92</v>
      </c>
      <c r="M148" s="77">
        <v>1</v>
      </c>
      <c r="N148" s="77" t="s">
        <v>89</v>
      </c>
      <c r="O148" s="77">
        <v>6745.94</v>
      </c>
      <c r="P148" s="101" t="s">
        <v>92</v>
      </c>
      <c r="Q148" s="100">
        <v>6745.94</v>
      </c>
      <c r="R148" s="100">
        <f t="shared" si="11"/>
        <v>127938.77588199999</v>
      </c>
      <c r="S148" s="100">
        <f t="shared" si="12"/>
        <v>127938.77588199999</v>
      </c>
      <c r="T148" s="77">
        <v>18.965299999999999</v>
      </c>
      <c r="U148" s="108">
        <f t="shared" si="10"/>
        <v>6745.94</v>
      </c>
      <c r="V148" s="77"/>
      <c r="W148" s="77" t="s">
        <v>93</v>
      </c>
      <c r="X148" s="77" t="s">
        <v>94</v>
      </c>
      <c r="Y148" s="76" t="s">
        <v>216</v>
      </c>
    </row>
    <row r="149" spans="1:25" x14ac:dyDescent="0.25">
      <c r="A149" s="89">
        <v>43565</v>
      </c>
      <c r="B149" s="88" t="s">
        <v>225</v>
      </c>
      <c r="C149" s="87">
        <v>410886</v>
      </c>
      <c r="D149" s="86">
        <v>1</v>
      </c>
      <c r="E149" s="87">
        <v>23755</v>
      </c>
      <c r="F149" s="87" t="s">
        <v>208</v>
      </c>
      <c r="G149" s="83" t="s">
        <v>209</v>
      </c>
      <c r="H149" s="87" t="s">
        <v>208</v>
      </c>
      <c r="I149" s="90" t="s">
        <v>150</v>
      </c>
      <c r="J149" s="77">
        <v>102034</v>
      </c>
      <c r="K149" s="77">
        <v>5</v>
      </c>
      <c r="L149" s="77" t="s">
        <v>92</v>
      </c>
      <c r="M149" s="77">
        <v>1</v>
      </c>
      <c r="N149" s="77" t="s">
        <v>89</v>
      </c>
      <c r="O149" s="77">
        <v>4440</v>
      </c>
      <c r="P149" s="101" t="s">
        <v>92</v>
      </c>
      <c r="Q149" s="100">
        <v>4440</v>
      </c>
      <c r="R149" s="100">
        <f t="shared" si="11"/>
        <v>84205.932000000001</v>
      </c>
      <c r="S149" s="100">
        <f t="shared" si="12"/>
        <v>84205.932000000001</v>
      </c>
      <c r="T149" s="77">
        <v>18.965299999999999</v>
      </c>
      <c r="U149" s="108">
        <f t="shared" si="10"/>
        <v>4440</v>
      </c>
      <c r="V149" s="77"/>
      <c r="W149" s="77" t="s">
        <v>93</v>
      </c>
      <c r="X149" s="77" t="s">
        <v>94</v>
      </c>
      <c r="Y149" s="76" t="s">
        <v>217</v>
      </c>
    </row>
    <row r="150" spans="1:25" x14ac:dyDescent="0.25">
      <c r="A150" s="89">
        <v>43565</v>
      </c>
      <c r="B150" s="88" t="s">
        <v>225</v>
      </c>
      <c r="C150" s="87">
        <v>410888</v>
      </c>
      <c r="D150" s="86">
        <v>1</v>
      </c>
      <c r="E150" s="87">
        <v>23755</v>
      </c>
      <c r="F150" s="87" t="s">
        <v>208</v>
      </c>
      <c r="G150" s="83" t="s">
        <v>209</v>
      </c>
      <c r="H150" s="87" t="s">
        <v>208</v>
      </c>
      <c r="I150" s="90" t="s">
        <v>142</v>
      </c>
      <c r="J150" s="77">
        <v>102034</v>
      </c>
      <c r="K150" s="77">
        <v>6</v>
      </c>
      <c r="L150" s="77" t="s">
        <v>92</v>
      </c>
      <c r="M150" s="77">
        <v>1</v>
      </c>
      <c r="N150" s="77" t="s">
        <v>89</v>
      </c>
      <c r="O150" s="77">
        <v>3158.06</v>
      </c>
      <c r="P150" s="101" t="s">
        <v>92</v>
      </c>
      <c r="Q150" s="100">
        <v>3158.06</v>
      </c>
      <c r="R150" s="100">
        <f t="shared" si="11"/>
        <v>59893.555317999999</v>
      </c>
      <c r="S150" s="100">
        <f t="shared" si="12"/>
        <v>59893.555317999999</v>
      </c>
      <c r="T150" s="77">
        <v>18.965299999999999</v>
      </c>
      <c r="U150" s="108">
        <f t="shared" si="10"/>
        <v>3158.06</v>
      </c>
      <c r="V150" s="77"/>
      <c r="W150" s="77" t="s">
        <v>93</v>
      </c>
      <c r="X150" s="77" t="s">
        <v>94</v>
      </c>
      <c r="Y150" s="76" t="s">
        <v>218</v>
      </c>
    </row>
    <row r="151" spans="1:25" x14ac:dyDescent="0.25">
      <c r="A151" s="89">
        <v>43565</v>
      </c>
      <c r="B151" s="88" t="s">
        <v>225</v>
      </c>
      <c r="C151" s="87">
        <v>410880</v>
      </c>
      <c r="D151" s="86">
        <v>1</v>
      </c>
      <c r="E151" s="87">
        <v>23755</v>
      </c>
      <c r="F151" s="87" t="s">
        <v>208</v>
      </c>
      <c r="G151" s="83" t="s">
        <v>209</v>
      </c>
      <c r="H151" s="87" t="s">
        <v>208</v>
      </c>
      <c r="I151" s="90" t="s">
        <v>219</v>
      </c>
      <c r="J151" s="77">
        <v>102034</v>
      </c>
      <c r="K151" s="77">
        <v>7</v>
      </c>
      <c r="L151" s="77" t="s">
        <v>92</v>
      </c>
      <c r="M151" s="77">
        <v>1</v>
      </c>
      <c r="N151" s="77" t="s">
        <v>89</v>
      </c>
      <c r="O151" s="77">
        <v>1840.38</v>
      </c>
      <c r="P151" s="101" t="s">
        <v>92</v>
      </c>
      <c r="Q151" s="100">
        <v>1840.38</v>
      </c>
      <c r="R151" s="100">
        <f t="shared" si="11"/>
        <v>34903.358813999999</v>
      </c>
      <c r="S151" s="100">
        <f t="shared" si="12"/>
        <v>34903.358813999999</v>
      </c>
      <c r="T151" s="77">
        <v>18.965299999999999</v>
      </c>
      <c r="U151" s="108">
        <f t="shared" si="10"/>
        <v>1840.38</v>
      </c>
      <c r="V151" s="77"/>
      <c r="W151" s="77" t="s">
        <v>93</v>
      </c>
      <c r="X151" s="77" t="s">
        <v>94</v>
      </c>
      <c r="Y151" s="76" t="s">
        <v>220</v>
      </c>
    </row>
    <row r="152" spans="1:25" x14ac:dyDescent="0.25">
      <c r="A152" s="89">
        <v>43565</v>
      </c>
      <c r="B152" s="88" t="s">
        <v>225</v>
      </c>
      <c r="C152" s="87">
        <v>410882</v>
      </c>
      <c r="D152" s="86">
        <v>1</v>
      </c>
      <c r="E152" s="87">
        <v>23755</v>
      </c>
      <c r="F152" s="87" t="s">
        <v>208</v>
      </c>
      <c r="G152" s="83" t="s">
        <v>209</v>
      </c>
      <c r="H152" s="87" t="s">
        <v>208</v>
      </c>
      <c r="I152" s="90" t="s">
        <v>221</v>
      </c>
      <c r="J152" s="77">
        <v>102034</v>
      </c>
      <c r="K152" s="77">
        <v>8</v>
      </c>
      <c r="L152" s="77" t="s">
        <v>92</v>
      </c>
      <c r="M152" s="77">
        <v>1</v>
      </c>
      <c r="N152" s="77" t="s">
        <v>89</v>
      </c>
      <c r="O152" s="77">
        <v>3002.92</v>
      </c>
      <c r="P152" s="101" t="s">
        <v>92</v>
      </c>
      <c r="Q152" s="100">
        <v>3002.92</v>
      </c>
      <c r="R152" s="100">
        <f t="shared" si="11"/>
        <v>56951.278676000002</v>
      </c>
      <c r="S152" s="100">
        <f t="shared" si="12"/>
        <v>56951.278676000002</v>
      </c>
      <c r="T152" s="77">
        <v>18.965299999999999</v>
      </c>
      <c r="U152" s="108">
        <f t="shared" si="10"/>
        <v>3002.92</v>
      </c>
      <c r="V152" s="77"/>
      <c r="W152" s="77" t="s">
        <v>93</v>
      </c>
      <c r="X152" s="77" t="s">
        <v>94</v>
      </c>
      <c r="Y152" s="76" t="s">
        <v>222</v>
      </c>
    </row>
    <row r="153" spans="1:25" x14ac:dyDescent="0.25">
      <c r="A153" s="89">
        <v>43565</v>
      </c>
      <c r="B153" s="88" t="s">
        <v>225</v>
      </c>
      <c r="C153" s="87">
        <v>410881</v>
      </c>
      <c r="D153" s="86">
        <v>1</v>
      </c>
      <c r="E153" s="87">
        <v>23755</v>
      </c>
      <c r="F153" s="87" t="s">
        <v>208</v>
      </c>
      <c r="G153" s="83" t="s">
        <v>209</v>
      </c>
      <c r="H153" s="87" t="s">
        <v>208</v>
      </c>
      <c r="I153" s="90" t="s">
        <v>223</v>
      </c>
      <c r="J153" s="77">
        <v>102034</v>
      </c>
      <c r="K153" s="77">
        <v>9</v>
      </c>
      <c r="L153" s="77" t="s">
        <v>92</v>
      </c>
      <c r="M153" s="77">
        <v>1</v>
      </c>
      <c r="N153" s="77" t="s">
        <v>89</v>
      </c>
      <c r="O153" s="77">
        <v>7017.88</v>
      </c>
      <c r="P153" s="101" t="s">
        <v>92</v>
      </c>
      <c r="Q153" s="100">
        <v>7017.88</v>
      </c>
      <c r="R153" s="100">
        <f t="shared" si="11"/>
        <v>133096.19956400001</v>
      </c>
      <c r="S153" s="100">
        <f t="shared" si="12"/>
        <v>133096.19956400001</v>
      </c>
      <c r="T153" s="77">
        <v>18.965299999999999</v>
      </c>
      <c r="U153" s="108">
        <f t="shared" si="10"/>
        <v>7017.880000000001</v>
      </c>
      <c r="V153" s="77"/>
      <c r="W153" s="77" t="s">
        <v>93</v>
      </c>
      <c r="X153" s="77" t="s">
        <v>94</v>
      </c>
      <c r="Y153" s="76" t="s">
        <v>224</v>
      </c>
    </row>
    <row r="154" spans="1:25" x14ac:dyDescent="0.25">
      <c r="A154" s="89">
        <v>43609</v>
      </c>
      <c r="B154" s="88" t="s">
        <v>253</v>
      </c>
      <c r="C154" s="87">
        <v>416354</v>
      </c>
      <c r="D154" s="86">
        <v>1</v>
      </c>
      <c r="E154" s="87">
        <v>11334</v>
      </c>
      <c r="F154" s="87" t="s">
        <v>172</v>
      </c>
      <c r="G154" s="83"/>
      <c r="H154" s="87" t="s">
        <v>172</v>
      </c>
      <c r="I154" s="90">
        <v>342</v>
      </c>
      <c r="J154" s="83">
        <v>102436</v>
      </c>
      <c r="K154" s="83">
        <v>1</v>
      </c>
      <c r="L154" s="83" t="s">
        <v>102</v>
      </c>
      <c r="M154" s="83">
        <v>9</v>
      </c>
      <c r="N154" s="83"/>
      <c r="O154" s="82">
        <v>1135</v>
      </c>
      <c r="P154" s="81" t="s">
        <v>102</v>
      </c>
      <c r="Q154" s="80">
        <v>10215</v>
      </c>
      <c r="R154" s="79">
        <f t="shared" ref="R154:R197" si="13">+Q154*0.16</f>
        <v>1634.4</v>
      </c>
      <c r="S154" s="79">
        <f t="shared" ref="S154:S197" si="14">Q154+R154</f>
        <v>11849.4</v>
      </c>
      <c r="T154" s="77">
        <v>19.191600000000001</v>
      </c>
      <c r="U154" s="109">
        <f t="shared" si="10"/>
        <v>617.42637403864182</v>
      </c>
      <c r="V154" s="77"/>
      <c r="W154" s="77">
        <v>20625200</v>
      </c>
      <c r="X154" s="77" t="s">
        <v>90</v>
      </c>
      <c r="Y154" s="76" t="s">
        <v>226</v>
      </c>
    </row>
    <row r="155" spans="1:25" x14ac:dyDescent="0.25">
      <c r="A155" s="89">
        <v>43605</v>
      </c>
      <c r="B155" s="88" t="s">
        <v>253</v>
      </c>
      <c r="C155" s="87">
        <v>415662</v>
      </c>
      <c r="D155" s="86">
        <v>1</v>
      </c>
      <c r="E155" s="87">
        <v>11975</v>
      </c>
      <c r="F155" s="87" t="s">
        <v>97</v>
      </c>
      <c r="G155" s="83"/>
      <c r="H155" s="87" t="s">
        <v>97</v>
      </c>
      <c r="I155" s="90">
        <v>6267</v>
      </c>
      <c r="J155" s="83">
        <v>102039</v>
      </c>
      <c r="K155" s="83">
        <v>2</v>
      </c>
      <c r="L155" s="83" t="s">
        <v>174</v>
      </c>
      <c r="M155" s="83">
        <v>39</v>
      </c>
      <c r="N155" s="83"/>
      <c r="O155" s="82">
        <v>100</v>
      </c>
      <c r="P155" s="81" t="s">
        <v>174</v>
      </c>
      <c r="Q155" s="80">
        <v>3900</v>
      </c>
      <c r="R155" s="79">
        <f t="shared" si="13"/>
        <v>624</v>
      </c>
      <c r="S155" s="79">
        <f t="shared" si="14"/>
        <v>4524</v>
      </c>
      <c r="T155" s="77">
        <v>19.191600000000001</v>
      </c>
      <c r="U155" s="109">
        <f t="shared" si="10"/>
        <v>235.72813105733758</v>
      </c>
      <c r="V155" s="77"/>
      <c r="W155" s="77">
        <v>20625200</v>
      </c>
      <c r="X155" s="77" t="s">
        <v>90</v>
      </c>
      <c r="Y155" s="76" t="s">
        <v>227</v>
      </c>
    </row>
    <row r="156" spans="1:25" x14ac:dyDescent="0.25">
      <c r="A156" s="89">
        <v>43605</v>
      </c>
      <c r="B156" s="88" t="s">
        <v>253</v>
      </c>
      <c r="C156" s="87">
        <v>415663</v>
      </c>
      <c r="D156" s="86">
        <v>1</v>
      </c>
      <c r="E156" s="87">
        <v>11975</v>
      </c>
      <c r="F156" s="87" t="s">
        <v>97</v>
      </c>
      <c r="G156" s="83"/>
      <c r="H156" s="87" t="s">
        <v>97</v>
      </c>
      <c r="I156" s="90">
        <v>6266</v>
      </c>
      <c r="J156" s="83">
        <v>102039</v>
      </c>
      <c r="K156" s="83">
        <v>2</v>
      </c>
      <c r="L156" s="83" t="s">
        <v>174</v>
      </c>
      <c r="M156" s="83">
        <v>19.5</v>
      </c>
      <c r="N156" s="83"/>
      <c r="O156" s="82">
        <v>100</v>
      </c>
      <c r="P156" s="81" t="s">
        <v>174</v>
      </c>
      <c r="Q156" s="80">
        <v>1950</v>
      </c>
      <c r="R156" s="79">
        <f t="shared" si="13"/>
        <v>312</v>
      </c>
      <c r="S156" s="79">
        <f t="shared" si="14"/>
        <v>2262</v>
      </c>
      <c r="T156" s="77">
        <v>19.191600000000001</v>
      </c>
      <c r="U156" s="109">
        <f t="shared" si="10"/>
        <v>117.86406552866879</v>
      </c>
      <c r="V156" s="77"/>
      <c r="W156" s="77">
        <v>20625200</v>
      </c>
      <c r="X156" s="77" t="s">
        <v>90</v>
      </c>
      <c r="Y156" s="76" t="s">
        <v>227</v>
      </c>
    </row>
    <row r="157" spans="1:25" x14ac:dyDescent="0.25">
      <c r="A157" s="89">
        <v>43605</v>
      </c>
      <c r="B157" s="88" t="s">
        <v>253</v>
      </c>
      <c r="C157" s="87">
        <v>415664</v>
      </c>
      <c r="D157" s="86">
        <v>1</v>
      </c>
      <c r="E157" s="87">
        <v>11975</v>
      </c>
      <c r="F157" s="87" t="s">
        <v>97</v>
      </c>
      <c r="G157" s="83"/>
      <c r="H157" s="87" t="s">
        <v>97</v>
      </c>
      <c r="I157" s="90">
        <v>6547</v>
      </c>
      <c r="J157" s="83">
        <v>102039</v>
      </c>
      <c r="K157" s="83">
        <v>2</v>
      </c>
      <c r="L157" s="83" t="s">
        <v>174</v>
      </c>
      <c r="M157" s="83">
        <v>36.9</v>
      </c>
      <c r="N157" s="83"/>
      <c r="O157" s="82">
        <v>100</v>
      </c>
      <c r="P157" s="81" t="s">
        <v>174</v>
      </c>
      <c r="Q157" s="80">
        <v>3690</v>
      </c>
      <c r="R157" s="79">
        <f t="shared" si="13"/>
        <v>590.4</v>
      </c>
      <c r="S157" s="79">
        <f t="shared" si="14"/>
        <v>4280.3999999999996</v>
      </c>
      <c r="T157" s="77">
        <v>19.191600000000001</v>
      </c>
      <c r="U157" s="109">
        <f t="shared" si="10"/>
        <v>223.03507784655784</v>
      </c>
      <c r="V157" s="77"/>
      <c r="W157" s="77">
        <v>20625200</v>
      </c>
      <c r="X157" s="77" t="s">
        <v>90</v>
      </c>
      <c r="Y157" s="76" t="s">
        <v>227</v>
      </c>
    </row>
    <row r="158" spans="1:25" x14ac:dyDescent="0.25">
      <c r="A158" s="89">
        <v>43605</v>
      </c>
      <c r="B158" s="88" t="s">
        <v>253</v>
      </c>
      <c r="C158" s="87">
        <v>415665</v>
      </c>
      <c r="D158" s="86">
        <v>1</v>
      </c>
      <c r="E158" s="87">
        <v>11975</v>
      </c>
      <c r="F158" s="87" t="s">
        <v>97</v>
      </c>
      <c r="G158" s="83"/>
      <c r="H158" s="87" t="s">
        <v>97</v>
      </c>
      <c r="I158" s="90">
        <v>6600</v>
      </c>
      <c r="J158" s="83">
        <v>102039</v>
      </c>
      <c r="K158" s="83">
        <v>2</v>
      </c>
      <c r="L158" s="83" t="s">
        <v>174</v>
      </c>
      <c r="M158" s="83">
        <v>17.5</v>
      </c>
      <c r="N158" s="83"/>
      <c r="O158" s="82">
        <v>100</v>
      </c>
      <c r="P158" s="81" t="s">
        <v>174</v>
      </c>
      <c r="Q158" s="80">
        <v>1750</v>
      </c>
      <c r="R158" s="79">
        <f t="shared" si="13"/>
        <v>280</v>
      </c>
      <c r="S158" s="79">
        <f t="shared" si="14"/>
        <v>2030</v>
      </c>
      <c r="T158" s="77">
        <v>19.191600000000001</v>
      </c>
      <c r="U158" s="109">
        <f t="shared" si="10"/>
        <v>105.77544342316429</v>
      </c>
      <c r="V158" s="77"/>
      <c r="W158" s="77">
        <v>20625200</v>
      </c>
      <c r="X158" s="77" t="s">
        <v>90</v>
      </c>
      <c r="Y158" s="76" t="s">
        <v>227</v>
      </c>
    </row>
    <row r="159" spans="1:25" x14ac:dyDescent="0.25">
      <c r="A159" s="89"/>
      <c r="B159" s="88" t="s">
        <v>253</v>
      </c>
      <c r="C159" s="87"/>
      <c r="D159" s="86"/>
      <c r="E159" s="87">
        <v>10948</v>
      </c>
      <c r="F159" s="99" t="s">
        <v>228</v>
      </c>
      <c r="G159" s="83"/>
      <c r="H159" s="87" t="s">
        <v>91</v>
      </c>
      <c r="I159" s="90"/>
      <c r="J159" s="83">
        <v>99706</v>
      </c>
      <c r="K159" s="83"/>
      <c r="L159" s="83"/>
      <c r="M159" s="83"/>
      <c r="N159" s="83"/>
      <c r="O159" s="82"/>
      <c r="P159" s="81"/>
      <c r="Q159" s="80">
        <v>490</v>
      </c>
      <c r="R159" s="79">
        <f t="shared" si="13"/>
        <v>78.400000000000006</v>
      </c>
      <c r="S159" s="79">
        <f t="shared" si="14"/>
        <v>568.4</v>
      </c>
      <c r="T159" s="77">
        <v>19.191600000000001</v>
      </c>
      <c r="U159" s="109">
        <f t="shared" si="10"/>
        <v>29.617124158486</v>
      </c>
      <c r="V159" s="77"/>
      <c r="W159" s="77"/>
      <c r="X159" s="77"/>
      <c r="Y159" s="76"/>
    </row>
    <row r="160" spans="1:25" x14ac:dyDescent="0.25">
      <c r="A160" s="89"/>
      <c r="B160" s="88" t="s">
        <v>253</v>
      </c>
      <c r="C160" s="87"/>
      <c r="D160" s="86"/>
      <c r="E160" s="87">
        <v>10948</v>
      </c>
      <c r="F160" s="99" t="s">
        <v>228</v>
      </c>
      <c r="G160" s="83"/>
      <c r="H160" s="87" t="s">
        <v>91</v>
      </c>
      <c r="I160" s="90"/>
      <c r="J160" s="83">
        <v>101612</v>
      </c>
      <c r="K160" s="83"/>
      <c r="L160" s="83"/>
      <c r="M160" s="83"/>
      <c r="N160" s="83"/>
      <c r="O160" s="82"/>
      <c r="P160" s="81"/>
      <c r="Q160" s="80">
        <v>380.24261603375527</v>
      </c>
      <c r="R160" s="79">
        <f t="shared" si="13"/>
        <v>60.838818565400842</v>
      </c>
      <c r="S160" s="79">
        <f t="shared" si="14"/>
        <v>441.08143459915613</v>
      </c>
      <c r="T160" s="77">
        <v>19.191600000000001</v>
      </c>
      <c r="U160" s="109">
        <f t="shared" si="10"/>
        <v>22.983046468202552</v>
      </c>
      <c r="V160" s="77"/>
      <c r="W160" s="77"/>
      <c r="X160" s="77"/>
      <c r="Y160" s="76"/>
    </row>
    <row r="161" spans="1:25" x14ac:dyDescent="0.25">
      <c r="A161" s="89"/>
      <c r="B161" s="88" t="s">
        <v>253</v>
      </c>
      <c r="C161" s="87"/>
      <c r="D161" s="86"/>
      <c r="E161" s="87">
        <v>10948</v>
      </c>
      <c r="F161" s="99" t="s">
        <v>228</v>
      </c>
      <c r="G161" s="83"/>
      <c r="H161" s="87" t="s">
        <v>91</v>
      </c>
      <c r="I161" s="90"/>
      <c r="J161" s="83">
        <v>100819</v>
      </c>
      <c r="K161" s="83"/>
      <c r="L161" s="83"/>
      <c r="M161" s="83"/>
      <c r="N161" s="83"/>
      <c r="O161" s="82"/>
      <c r="P161" s="81"/>
      <c r="Q161" s="80">
        <v>376.8776371308017</v>
      </c>
      <c r="R161" s="79">
        <f t="shared" si="13"/>
        <v>60.300421940928274</v>
      </c>
      <c r="S161" s="79">
        <f t="shared" si="14"/>
        <v>437.17805907172999</v>
      </c>
      <c r="T161" s="77">
        <v>19.191600000000001</v>
      </c>
      <c r="U161" s="109">
        <f t="shared" si="10"/>
        <v>22.77965667644855</v>
      </c>
      <c r="V161" s="77"/>
      <c r="W161" s="77"/>
      <c r="X161" s="77"/>
      <c r="Y161" s="76"/>
    </row>
    <row r="162" spans="1:25" x14ac:dyDescent="0.25">
      <c r="A162" s="89"/>
      <c r="B162" s="88" t="s">
        <v>253</v>
      </c>
      <c r="C162" s="87"/>
      <c r="D162" s="86"/>
      <c r="E162" s="87">
        <v>10948</v>
      </c>
      <c r="F162" s="99" t="s">
        <v>228</v>
      </c>
      <c r="G162" s="83"/>
      <c r="H162" s="87" t="s">
        <v>91</v>
      </c>
      <c r="I162" s="90"/>
      <c r="J162" s="83">
        <v>101612</v>
      </c>
      <c r="K162" s="83"/>
      <c r="L162" s="83"/>
      <c r="M162" s="83"/>
      <c r="N162" s="83"/>
      <c r="O162" s="82"/>
      <c r="P162" s="81"/>
      <c r="Q162" s="80">
        <v>646.07594936708858</v>
      </c>
      <c r="R162" s="79">
        <f t="shared" si="13"/>
        <v>103.37215189873417</v>
      </c>
      <c r="S162" s="79">
        <f t="shared" si="14"/>
        <v>749.44810126582274</v>
      </c>
      <c r="T162" s="77">
        <v>19.191600000000001</v>
      </c>
      <c r="U162" s="109">
        <f t="shared" si="10"/>
        <v>39.050840016768937</v>
      </c>
      <c r="V162" s="77"/>
      <c r="W162" s="77"/>
      <c r="X162" s="77"/>
      <c r="Y162" s="76"/>
    </row>
    <row r="163" spans="1:25" x14ac:dyDescent="0.25">
      <c r="A163" s="89"/>
      <c r="B163" s="88" t="s">
        <v>253</v>
      </c>
      <c r="C163" s="87"/>
      <c r="D163" s="86"/>
      <c r="E163" s="87">
        <v>10948</v>
      </c>
      <c r="F163" s="99" t="s">
        <v>228</v>
      </c>
      <c r="G163" s="83"/>
      <c r="H163" s="87" t="s">
        <v>91</v>
      </c>
      <c r="I163" s="90"/>
      <c r="J163" s="83">
        <v>101612</v>
      </c>
      <c r="K163" s="83"/>
      <c r="L163" s="83"/>
      <c r="M163" s="83"/>
      <c r="N163" s="83"/>
      <c r="O163" s="82"/>
      <c r="P163" s="81"/>
      <c r="Q163" s="80">
        <v>174.9789029535865</v>
      </c>
      <c r="R163" s="79">
        <f t="shared" si="13"/>
        <v>27.996624472573842</v>
      </c>
      <c r="S163" s="79">
        <f t="shared" si="14"/>
        <v>202.97552742616034</v>
      </c>
      <c r="T163" s="77">
        <v>19.191600000000001</v>
      </c>
      <c r="U163" s="109">
        <f t="shared" si="10"/>
        <v>10.576269171208255</v>
      </c>
      <c r="V163" s="77"/>
      <c r="W163" s="77"/>
      <c r="X163" s="77"/>
      <c r="Y163" s="76"/>
    </row>
    <row r="164" spans="1:25" x14ac:dyDescent="0.25">
      <c r="A164" s="89"/>
      <c r="B164" s="88" t="s">
        <v>253</v>
      </c>
      <c r="C164" s="87"/>
      <c r="D164" s="86"/>
      <c r="E164" s="87">
        <v>11975</v>
      </c>
      <c r="F164" s="87" t="s">
        <v>97</v>
      </c>
      <c r="G164" s="83"/>
      <c r="H164" s="87" t="s">
        <v>97</v>
      </c>
      <c r="I164" s="90"/>
      <c r="J164" s="83">
        <v>99706</v>
      </c>
      <c r="K164" s="83"/>
      <c r="L164" s="83"/>
      <c r="M164" s="83"/>
      <c r="N164" s="83"/>
      <c r="O164" s="82"/>
      <c r="P164" s="81"/>
      <c r="Q164" s="80">
        <v>390.74</v>
      </c>
      <c r="R164" s="79">
        <f t="shared" si="13"/>
        <v>62.5184</v>
      </c>
      <c r="S164" s="79">
        <f t="shared" si="14"/>
        <v>453.25839999999999</v>
      </c>
      <c r="T164" s="77">
        <v>19.191600000000001</v>
      </c>
      <c r="U164" s="109">
        <f t="shared" si="10"/>
        <v>23.617541007524125</v>
      </c>
      <c r="V164" s="77"/>
      <c r="W164" s="77"/>
      <c r="X164" s="77"/>
      <c r="Y164" s="76"/>
    </row>
    <row r="165" spans="1:25" x14ac:dyDescent="0.25">
      <c r="A165" s="89">
        <v>43602</v>
      </c>
      <c r="B165" s="88" t="s">
        <v>253</v>
      </c>
      <c r="C165" s="87">
        <v>415389</v>
      </c>
      <c r="D165" s="86">
        <v>1</v>
      </c>
      <c r="E165" s="87">
        <v>12124</v>
      </c>
      <c r="F165" s="87" t="s">
        <v>134</v>
      </c>
      <c r="G165" s="83"/>
      <c r="H165" s="87" t="s">
        <v>134</v>
      </c>
      <c r="I165" s="90">
        <v>2128</v>
      </c>
      <c r="J165" s="83">
        <v>102256</v>
      </c>
      <c r="K165" s="83">
        <v>1</v>
      </c>
      <c r="L165" s="83" t="s">
        <v>174</v>
      </c>
      <c r="M165" s="83">
        <v>1945</v>
      </c>
      <c r="N165" s="83"/>
      <c r="O165" s="82">
        <v>80</v>
      </c>
      <c r="P165" s="81" t="s">
        <v>174</v>
      </c>
      <c r="Q165" s="80">
        <v>155600</v>
      </c>
      <c r="R165" s="79">
        <f t="shared" si="13"/>
        <v>24896</v>
      </c>
      <c r="S165" s="79">
        <f t="shared" si="14"/>
        <v>180496</v>
      </c>
      <c r="T165" s="77">
        <v>19.191600000000001</v>
      </c>
      <c r="U165" s="109">
        <f t="shared" si="10"/>
        <v>9404.9479980824945</v>
      </c>
      <c r="V165" s="77"/>
      <c r="W165" s="77">
        <v>20625200</v>
      </c>
      <c r="X165" s="77" t="s">
        <v>90</v>
      </c>
      <c r="Y165" s="76" t="s">
        <v>175</v>
      </c>
    </row>
    <row r="166" spans="1:25" x14ac:dyDescent="0.25">
      <c r="A166" s="89">
        <v>43616</v>
      </c>
      <c r="B166" s="88" t="s">
        <v>253</v>
      </c>
      <c r="C166" s="87">
        <v>417176</v>
      </c>
      <c r="D166" s="86">
        <v>1</v>
      </c>
      <c r="E166" s="87">
        <v>12207</v>
      </c>
      <c r="F166" s="87" t="s">
        <v>101</v>
      </c>
      <c r="G166" s="83"/>
      <c r="H166" s="87" t="s">
        <v>101</v>
      </c>
      <c r="I166" s="90">
        <v>15027</v>
      </c>
      <c r="J166" s="83">
        <v>102036</v>
      </c>
      <c r="K166" s="83">
        <v>1</v>
      </c>
      <c r="L166" s="83" t="s">
        <v>174</v>
      </c>
      <c r="M166" s="83">
        <v>1264</v>
      </c>
      <c r="N166" s="83"/>
      <c r="O166" s="82">
        <v>80</v>
      </c>
      <c r="P166" s="81" t="s">
        <v>174</v>
      </c>
      <c r="Q166" s="80">
        <v>101120</v>
      </c>
      <c r="R166" s="79">
        <f t="shared" si="13"/>
        <v>16179.2</v>
      </c>
      <c r="S166" s="79">
        <f t="shared" si="14"/>
        <v>117299.2</v>
      </c>
      <c r="T166" s="77">
        <v>19.191600000000001</v>
      </c>
      <c r="U166" s="109">
        <f t="shared" si="10"/>
        <v>6112.0073365430708</v>
      </c>
      <c r="V166" s="77"/>
      <c r="W166" s="77">
        <v>20625200</v>
      </c>
      <c r="X166" s="77" t="s">
        <v>90</v>
      </c>
      <c r="Y166" s="76" t="s">
        <v>175</v>
      </c>
    </row>
    <row r="167" spans="1:25" x14ac:dyDescent="0.25">
      <c r="A167" s="89">
        <v>43616</v>
      </c>
      <c r="B167" s="88" t="s">
        <v>253</v>
      </c>
      <c r="C167" s="87">
        <v>417144</v>
      </c>
      <c r="D167" s="86">
        <v>1</v>
      </c>
      <c r="E167" s="87">
        <v>12207</v>
      </c>
      <c r="F167" s="87" t="s">
        <v>101</v>
      </c>
      <c r="G167" s="83"/>
      <c r="H167" s="87" t="s">
        <v>101</v>
      </c>
      <c r="I167" s="90">
        <v>15028</v>
      </c>
      <c r="J167" s="83">
        <v>102036</v>
      </c>
      <c r="K167" s="83">
        <v>2</v>
      </c>
      <c r="L167" s="83" t="s">
        <v>174</v>
      </c>
      <c r="M167" s="83">
        <v>1692</v>
      </c>
      <c r="N167" s="83"/>
      <c r="O167" s="82">
        <v>80</v>
      </c>
      <c r="P167" s="81" t="s">
        <v>174</v>
      </c>
      <c r="Q167" s="80">
        <v>135360</v>
      </c>
      <c r="R167" s="79">
        <f t="shared" si="13"/>
        <v>21657.600000000002</v>
      </c>
      <c r="S167" s="79">
        <f t="shared" si="14"/>
        <v>157017.60000000001</v>
      </c>
      <c r="T167" s="77">
        <v>19.191600000000001</v>
      </c>
      <c r="U167" s="109">
        <f t="shared" si="10"/>
        <v>8181.5794410054395</v>
      </c>
      <c r="V167" s="77"/>
      <c r="W167" s="77">
        <v>20625200</v>
      </c>
      <c r="X167" s="77" t="s">
        <v>90</v>
      </c>
      <c r="Y167" s="76" t="s">
        <v>176</v>
      </c>
    </row>
    <row r="168" spans="1:25" x14ac:dyDescent="0.25">
      <c r="A168" s="89">
        <v>43616</v>
      </c>
      <c r="B168" s="88" t="s">
        <v>253</v>
      </c>
      <c r="C168" s="87">
        <v>417177</v>
      </c>
      <c r="D168" s="86">
        <v>1</v>
      </c>
      <c r="E168" s="87">
        <v>12207</v>
      </c>
      <c r="F168" s="87" t="s">
        <v>101</v>
      </c>
      <c r="G168" s="83"/>
      <c r="H168" s="87" t="s">
        <v>101</v>
      </c>
      <c r="I168" s="90">
        <v>15026</v>
      </c>
      <c r="J168" s="83">
        <v>102036</v>
      </c>
      <c r="K168" s="83">
        <v>2</v>
      </c>
      <c r="L168" s="83" t="s">
        <v>174</v>
      </c>
      <c r="M168" s="83">
        <v>40</v>
      </c>
      <c r="N168" s="83"/>
      <c r="O168" s="82">
        <v>80</v>
      </c>
      <c r="P168" s="81" t="s">
        <v>174</v>
      </c>
      <c r="Q168" s="80">
        <v>3200</v>
      </c>
      <c r="R168" s="79">
        <f t="shared" si="13"/>
        <v>512</v>
      </c>
      <c r="S168" s="79">
        <f t="shared" si="14"/>
        <v>3712</v>
      </c>
      <c r="T168" s="77">
        <v>19.191600000000001</v>
      </c>
      <c r="U168" s="109">
        <f t="shared" si="10"/>
        <v>193.41795368807186</v>
      </c>
      <c r="V168" s="77"/>
      <c r="W168" s="77">
        <v>20625200</v>
      </c>
      <c r="X168" s="77" t="s">
        <v>90</v>
      </c>
      <c r="Y168" s="76" t="s">
        <v>176</v>
      </c>
    </row>
    <row r="169" spans="1:25" x14ac:dyDescent="0.25">
      <c r="A169" s="89">
        <v>43615</v>
      </c>
      <c r="B169" s="88" t="s">
        <v>253</v>
      </c>
      <c r="C169" s="87">
        <v>416953</v>
      </c>
      <c r="D169" s="86">
        <v>1</v>
      </c>
      <c r="E169" s="87">
        <v>12207</v>
      </c>
      <c r="F169" s="87" t="s">
        <v>101</v>
      </c>
      <c r="G169" s="83"/>
      <c r="H169" s="87" t="s">
        <v>101</v>
      </c>
      <c r="I169" s="90">
        <v>15030</v>
      </c>
      <c r="J169" s="83">
        <v>102036</v>
      </c>
      <c r="K169" s="83">
        <v>1</v>
      </c>
      <c r="L169" s="83" t="s">
        <v>174</v>
      </c>
      <c r="M169" s="83">
        <v>594</v>
      </c>
      <c r="N169" s="83"/>
      <c r="O169" s="82">
        <v>80</v>
      </c>
      <c r="P169" s="81" t="s">
        <v>174</v>
      </c>
      <c r="Q169" s="80">
        <v>47520</v>
      </c>
      <c r="R169" s="79">
        <f t="shared" si="13"/>
        <v>7603.2</v>
      </c>
      <c r="S169" s="79">
        <f t="shared" si="14"/>
        <v>55123.199999999997</v>
      </c>
      <c r="T169" s="77">
        <v>19.191600000000001</v>
      </c>
      <c r="U169" s="109">
        <f t="shared" si="10"/>
        <v>2872.2566122678668</v>
      </c>
      <c r="V169" s="77"/>
      <c r="W169" s="77">
        <v>20625200</v>
      </c>
      <c r="X169" s="77" t="s">
        <v>90</v>
      </c>
      <c r="Y169" s="76" t="s">
        <v>175</v>
      </c>
    </row>
    <row r="170" spans="1:25" x14ac:dyDescent="0.25">
      <c r="A170" s="89">
        <v>43612</v>
      </c>
      <c r="B170" s="88" t="s">
        <v>253</v>
      </c>
      <c r="C170" s="87">
        <v>416565</v>
      </c>
      <c r="D170" s="86">
        <v>1</v>
      </c>
      <c r="E170" s="87">
        <v>12207</v>
      </c>
      <c r="F170" s="87" t="s">
        <v>101</v>
      </c>
      <c r="G170" s="83"/>
      <c r="H170" s="87" t="s">
        <v>101</v>
      </c>
      <c r="I170" s="90">
        <v>14965</v>
      </c>
      <c r="J170" s="83">
        <v>102036</v>
      </c>
      <c r="K170" s="83">
        <v>1</v>
      </c>
      <c r="L170" s="83" t="s">
        <v>174</v>
      </c>
      <c r="M170" s="83">
        <v>761</v>
      </c>
      <c r="N170" s="83"/>
      <c r="O170" s="82">
        <v>80</v>
      </c>
      <c r="P170" s="81" t="s">
        <v>174</v>
      </c>
      <c r="Q170" s="80">
        <v>60880</v>
      </c>
      <c r="R170" s="79">
        <f t="shared" si="13"/>
        <v>9740.8000000000011</v>
      </c>
      <c r="S170" s="79">
        <f t="shared" si="14"/>
        <v>70620.800000000003</v>
      </c>
      <c r="T170" s="77">
        <v>19.191600000000001</v>
      </c>
      <c r="U170" s="109">
        <f t="shared" si="10"/>
        <v>3679.7765689155672</v>
      </c>
      <c r="V170" s="77"/>
      <c r="W170" s="77">
        <v>20625200</v>
      </c>
      <c r="X170" s="77" t="s">
        <v>90</v>
      </c>
      <c r="Y170" s="76" t="s">
        <v>175</v>
      </c>
    </row>
    <row r="171" spans="1:25" x14ac:dyDescent="0.25">
      <c r="A171" s="89">
        <v>43610</v>
      </c>
      <c r="B171" s="88" t="s">
        <v>253</v>
      </c>
      <c r="C171" s="87">
        <v>416438</v>
      </c>
      <c r="D171" s="86">
        <v>1</v>
      </c>
      <c r="E171" s="87">
        <v>12207</v>
      </c>
      <c r="F171" s="87" t="s">
        <v>101</v>
      </c>
      <c r="G171" s="83"/>
      <c r="H171" s="87" t="s">
        <v>101</v>
      </c>
      <c r="I171" s="90">
        <v>14952</v>
      </c>
      <c r="J171" s="83">
        <v>102036</v>
      </c>
      <c r="K171" s="83">
        <v>1</v>
      </c>
      <c r="L171" s="83" t="s">
        <v>174</v>
      </c>
      <c r="M171" s="83">
        <v>1240</v>
      </c>
      <c r="N171" s="83"/>
      <c r="O171" s="82">
        <v>80</v>
      </c>
      <c r="P171" s="81" t="s">
        <v>174</v>
      </c>
      <c r="Q171" s="80">
        <v>99200</v>
      </c>
      <c r="R171" s="79">
        <f t="shared" si="13"/>
        <v>15872</v>
      </c>
      <c r="S171" s="79">
        <f t="shared" si="14"/>
        <v>115072</v>
      </c>
      <c r="T171" s="77">
        <v>19.191600000000001</v>
      </c>
      <c r="U171" s="109">
        <f t="shared" si="10"/>
        <v>5995.9565643302276</v>
      </c>
      <c r="V171" s="77"/>
      <c r="W171" s="77">
        <v>20625200</v>
      </c>
      <c r="X171" s="77" t="s">
        <v>90</v>
      </c>
      <c r="Y171" s="76" t="s">
        <v>175</v>
      </c>
    </row>
    <row r="172" spans="1:25" x14ac:dyDescent="0.25">
      <c r="A172" s="89">
        <v>43610</v>
      </c>
      <c r="B172" s="88" t="s">
        <v>253</v>
      </c>
      <c r="C172" s="87">
        <v>416439</v>
      </c>
      <c r="D172" s="86">
        <v>1</v>
      </c>
      <c r="E172" s="87">
        <v>12207</v>
      </c>
      <c r="F172" s="87" t="s">
        <v>101</v>
      </c>
      <c r="G172" s="83"/>
      <c r="H172" s="87" t="s">
        <v>101</v>
      </c>
      <c r="I172" s="90">
        <v>14951</v>
      </c>
      <c r="J172" s="83">
        <v>102036</v>
      </c>
      <c r="K172" s="83">
        <v>1</v>
      </c>
      <c r="L172" s="83" t="s">
        <v>174</v>
      </c>
      <c r="M172" s="83">
        <v>48</v>
      </c>
      <c r="N172" s="83"/>
      <c r="O172" s="82">
        <v>80</v>
      </c>
      <c r="P172" s="81" t="s">
        <v>174</v>
      </c>
      <c r="Q172" s="80">
        <v>3840</v>
      </c>
      <c r="R172" s="79">
        <f t="shared" si="13"/>
        <v>614.4</v>
      </c>
      <c r="S172" s="79">
        <f t="shared" si="14"/>
        <v>4454.3999999999996</v>
      </c>
      <c r="T172" s="77">
        <v>19.191600000000001</v>
      </c>
      <c r="U172" s="109">
        <f t="shared" si="10"/>
        <v>232.1015444256862</v>
      </c>
      <c r="V172" s="77"/>
      <c r="W172" s="77">
        <v>20625200</v>
      </c>
      <c r="X172" s="77" t="s">
        <v>90</v>
      </c>
      <c r="Y172" s="76" t="s">
        <v>175</v>
      </c>
    </row>
    <row r="173" spans="1:25" x14ac:dyDescent="0.25">
      <c r="A173" s="89">
        <v>43610</v>
      </c>
      <c r="B173" s="88" t="s">
        <v>253</v>
      </c>
      <c r="C173" s="87">
        <v>416440</v>
      </c>
      <c r="D173" s="86">
        <v>1</v>
      </c>
      <c r="E173" s="87">
        <v>12207</v>
      </c>
      <c r="F173" s="87" t="s">
        <v>101</v>
      </c>
      <c r="G173" s="83"/>
      <c r="H173" s="87" t="s">
        <v>101</v>
      </c>
      <c r="I173" s="90">
        <v>14955</v>
      </c>
      <c r="J173" s="83">
        <v>102036</v>
      </c>
      <c r="K173" s="83">
        <v>1</v>
      </c>
      <c r="L173" s="83" t="s">
        <v>174</v>
      </c>
      <c r="M173" s="83">
        <v>480</v>
      </c>
      <c r="N173" s="83"/>
      <c r="O173" s="82">
        <v>80</v>
      </c>
      <c r="P173" s="81" t="s">
        <v>174</v>
      </c>
      <c r="Q173" s="80">
        <v>38400</v>
      </c>
      <c r="R173" s="79">
        <f t="shared" si="13"/>
        <v>6144</v>
      </c>
      <c r="S173" s="79">
        <f t="shared" si="14"/>
        <v>44544</v>
      </c>
      <c r="T173" s="77">
        <v>19.191600000000001</v>
      </c>
      <c r="U173" s="109">
        <f t="shared" si="10"/>
        <v>2321.0154442568623</v>
      </c>
      <c r="V173" s="77"/>
      <c r="W173" s="77">
        <v>20625200</v>
      </c>
      <c r="X173" s="77" t="s">
        <v>90</v>
      </c>
      <c r="Y173" s="76" t="s">
        <v>175</v>
      </c>
    </row>
    <row r="174" spans="1:25" x14ac:dyDescent="0.25">
      <c r="A174" s="89">
        <v>43608</v>
      </c>
      <c r="B174" s="88" t="s">
        <v>253</v>
      </c>
      <c r="C174" s="87">
        <v>416157</v>
      </c>
      <c r="D174" s="86">
        <v>1</v>
      </c>
      <c r="E174" s="87">
        <v>12207</v>
      </c>
      <c r="F174" s="87" t="s">
        <v>101</v>
      </c>
      <c r="G174" s="83"/>
      <c r="H174" s="87" t="s">
        <v>101</v>
      </c>
      <c r="I174" s="90">
        <v>14953</v>
      </c>
      <c r="J174" s="83">
        <v>102036</v>
      </c>
      <c r="K174" s="83">
        <v>1</v>
      </c>
      <c r="L174" s="83" t="s">
        <v>174</v>
      </c>
      <c r="M174" s="83">
        <v>1806</v>
      </c>
      <c r="N174" s="83"/>
      <c r="O174" s="82">
        <v>80</v>
      </c>
      <c r="P174" s="81" t="s">
        <v>174</v>
      </c>
      <c r="Q174" s="80">
        <v>144480</v>
      </c>
      <c r="R174" s="79">
        <f t="shared" si="13"/>
        <v>23116.799999999999</v>
      </c>
      <c r="S174" s="79">
        <f t="shared" si="14"/>
        <v>167596.79999999999</v>
      </c>
      <c r="T174" s="77">
        <v>19.191600000000001</v>
      </c>
      <c r="U174" s="109">
        <f t="shared" si="10"/>
        <v>8732.820609016444</v>
      </c>
      <c r="V174" s="77"/>
      <c r="W174" s="77">
        <v>20625200</v>
      </c>
      <c r="X174" s="77" t="s">
        <v>90</v>
      </c>
      <c r="Y174" s="76" t="s">
        <v>175</v>
      </c>
    </row>
    <row r="175" spans="1:25" x14ac:dyDescent="0.25">
      <c r="A175" s="89">
        <v>43603</v>
      </c>
      <c r="B175" s="88" t="s">
        <v>253</v>
      </c>
      <c r="C175" s="87">
        <v>415497</v>
      </c>
      <c r="D175" s="86">
        <v>1</v>
      </c>
      <c r="E175" s="87">
        <v>12207</v>
      </c>
      <c r="F175" s="87" t="s">
        <v>101</v>
      </c>
      <c r="G175" s="83"/>
      <c r="H175" s="87" t="s">
        <v>101</v>
      </c>
      <c r="I175" s="90">
        <v>14871</v>
      </c>
      <c r="J175" s="83">
        <v>102036</v>
      </c>
      <c r="K175" s="83">
        <v>1</v>
      </c>
      <c r="L175" s="83" t="s">
        <v>174</v>
      </c>
      <c r="M175" s="83">
        <v>1653</v>
      </c>
      <c r="N175" s="83"/>
      <c r="O175" s="82">
        <v>80</v>
      </c>
      <c r="P175" s="81" t="s">
        <v>174</v>
      </c>
      <c r="Q175" s="80">
        <v>132240</v>
      </c>
      <c r="R175" s="79">
        <f t="shared" si="13"/>
        <v>21158.400000000001</v>
      </c>
      <c r="S175" s="79">
        <f t="shared" si="14"/>
        <v>153398.39999999999</v>
      </c>
      <c r="T175" s="77">
        <v>19.191600000000001</v>
      </c>
      <c r="U175" s="109">
        <f t="shared" si="10"/>
        <v>7992.9969361595695</v>
      </c>
      <c r="V175" s="77"/>
      <c r="W175" s="77">
        <v>20625200</v>
      </c>
      <c r="X175" s="77" t="s">
        <v>90</v>
      </c>
      <c r="Y175" s="76" t="s">
        <v>175</v>
      </c>
    </row>
    <row r="176" spans="1:25" x14ac:dyDescent="0.25">
      <c r="A176" s="89">
        <v>43601</v>
      </c>
      <c r="B176" s="88" t="s">
        <v>253</v>
      </c>
      <c r="C176" s="87">
        <v>415245</v>
      </c>
      <c r="D176" s="86">
        <v>1</v>
      </c>
      <c r="E176" s="87">
        <v>12207</v>
      </c>
      <c r="F176" s="87" t="s">
        <v>101</v>
      </c>
      <c r="G176" s="83"/>
      <c r="H176" s="87" t="s">
        <v>101</v>
      </c>
      <c r="I176" s="90">
        <v>14868</v>
      </c>
      <c r="J176" s="83">
        <v>102036</v>
      </c>
      <c r="K176" s="83">
        <v>1</v>
      </c>
      <c r="L176" s="83" t="s">
        <v>174</v>
      </c>
      <c r="M176" s="83">
        <v>744</v>
      </c>
      <c r="N176" s="83"/>
      <c r="O176" s="82">
        <v>80</v>
      </c>
      <c r="P176" s="81" t="s">
        <v>174</v>
      </c>
      <c r="Q176" s="80">
        <v>59520</v>
      </c>
      <c r="R176" s="79">
        <f t="shared" si="13"/>
        <v>9523.2000000000007</v>
      </c>
      <c r="S176" s="79">
        <f t="shared" si="14"/>
        <v>69043.199999999997</v>
      </c>
      <c r="T176" s="77">
        <v>19.191600000000001</v>
      </c>
      <c r="U176" s="109">
        <f t="shared" si="10"/>
        <v>3597.5739385981365</v>
      </c>
      <c r="V176" s="77"/>
      <c r="W176" s="77">
        <v>20625200</v>
      </c>
      <c r="X176" s="77" t="s">
        <v>90</v>
      </c>
      <c r="Y176" s="76" t="s">
        <v>175</v>
      </c>
    </row>
    <row r="177" spans="1:25" x14ac:dyDescent="0.25">
      <c r="A177" s="89">
        <v>43601</v>
      </c>
      <c r="B177" s="88" t="s">
        <v>253</v>
      </c>
      <c r="C177" s="87">
        <v>415301</v>
      </c>
      <c r="D177" s="86">
        <v>1</v>
      </c>
      <c r="E177" s="87">
        <v>12207</v>
      </c>
      <c r="F177" s="87" t="s">
        <v>101</v>
      </c>
      <c r="G177" s="83"/>
      <c r="H177" s="87" t="s">
        <v>101</v>
      </c>
      <c r="I177" s="90">
        <v>14870</v>
      </c>
      <c r="J177" s="83">
        <v>102036</v>
      </c>
      <c r="K177" s="83">
        <v>1</v>
      </c>
      <c r="L177" s="83" t="s">
        <v>174</v>
      </c>
      <c r="M177" s="83">
        <v>1231</v>
      </c>
      <c r="N177" s="83"/>
      <c r="O177" s="82">
        <v>80</v>
      </c>
      <c r="P177" s="81" t="s">
        <v>174</v>
      </c>
      <c r="Q177" s="80">
        <v>98480</v>
      </c>
      <c r="R177" s="79">
        <f t="shared" si="13"/>
        <v>15756.800000000001</v>
      </c>
      <c r="S177" s="79">
        <f t="shared" si="14"/>
        <v>114236.8</v>
      </c>
      <c r="T177" s="77">
        <v>19.191600000000001</v>
      </c>
      <c r="U177" s="109">
        <f t="shared" si="10"/>
        <v>5952.4375247504113</v>
      </c>
      <c r="V177" s="77"/>
      <c r="W177" s="77">
        <v>20625200</v>
      </c>
      <c r="X177" s="77" t="s">
        <v>90</v>
      </c>
      <c r="Y177" s="76" t="s">
        <v>175</v>
      </c>
    </row>
    <row r="178" spans="1:25" x14ac:dyDescent="0.25">
      <c r="A178" s="89">
        <v>43601</v>
      </c>
      <c r="B178" s="88" t="s">
        <v>253</v>
      </c>
      <c r="C178" s="87">
        <v>415302</v>
      </c>
      <c r="D178" s="86">
        <v>1</v>
      </c>
      <c r="E178" s="87">
        <v>12207</v>
      </c>
      <c r="F178" s="87" t="s">
        <v>101</v>
      </c>
      <c r="G178" s="83"/>
      <c r="H178" s="87" t="s">
        <v>101</v>
      </c>
      <c r="I178" s="90">
        <v>14869</v>
      </c>
      <c r="J178" s="83">
        <v>102036</v>
      </c>
      <c r="K178" s="83">
        <v>1</v>
      </c>
      <c r="L178" s="83" t="s">
        <v>174</v>
      </c>
      <c r="M178" s="83">
        <v>322</v>
      </c>
      <c r="N178" s="83"/>
      <c r="O178" s="82">
        <v>80</v>
      </c>
      <c r="P178" s="81" t="s">
        <v>174</v>
      </c>
      <c r="Q178" s="80">
        <v>25760</v>
      </c>
      <c r="R178" s="79">
        <f t="shared" si="13"/>
        <v>4121.6000000000004</v>
      </c>
      <c r="S178" s="79">
        <f t="shared" si="14"/>
        <v>29881.599999999999</v>
      </c>
      <c r="T178" s="77">
        <v>19.191600000000001</v>
      </c>
      <c r="U178" s="109">
        <f t="shared" si="10"/>
        <v>1557.0145271889783</v>
      </c>
      <c r="V178" s="77"/>
      <c r="W178" s="77">
        <v>20625200</v>
      </c>
      <c r="X178" s="77" t="s">
        <v>90</v>
      </c>
      <c r="Y178" s="76" t="s">
        <v>175</v>
      </c>
    </row>
    <row r="179" spans="1:25" x14ac:dyDescent="0.25">
      <c r="A179" s="89">
        <v>43601</v>
      </c>
      <c r="B179" s="88" t="s">
        <v>253</v>
      </c>
      <c r="C179" s="87">
        <v>415303</v>
      </c>
      <c r="D179" s="86">
        <v>1</v>
      </c>
      <c r="E179" s="87">
        <v>12207</v>
      </c>
      <c r="F179" s="87" t="s">
        <v>101</v>
      </c>
      <c r="G179" s="83"/>
      <c r="H179" s="87" t="s">
        <v>101</v>
      </c>
      <c r="I179" s="90">
        <v>14819</v>
      </c>
      <c r="J179" s="83">
        <v>102036</v>
      </c>
      <c r="K179" s="83">
        <v>1</v>
      </c>
      <c r="L179" s="83" t="s">
        <v>174</v>
      </c>
      <c r="M179" s="83">
        <v>1080</v>
      </c>
      <c r="N179" s="83"/>
      <c r="O179" s="82">
        <v>80</v>
      </c>
      <c r="P179" s="81" t="s">
        <v>174</v>
      </c>
      <c r="Q179" s="80">
        <v>86400</v>
      </c>
      <c r="R179" s="79">
        <f t="shared" si="13"/>
        <v>13824</v>
      </c>
      <c r="S179" s="79">
        <f t="shared" si="14"/>
        <v>100224</v>
      </c>
      <c r="T179" s="77">
        <v>19.191600000000001</v>
      </c>
      <c r="U179" s="109">
        <f t="shared" si="10"/>
        <v>5222.2847495779397</v>
      </c>
      <c r="V179" s="77"/>
      <c r="W179" s="77">
        <v>20625200</v>
      </c>
      <c r="X179" s="77" t="s">
        <v>90</v>
      </c>
      <c r="Y179" s="76" t="s">
        <v>175</v>
      </c>
    </row>
    <row r="180" spans="1:25" x14ac:dyDescent="0.25">
      <c r="A180" s="89">
        <v>43601</v>
      </c>
      <c r="B180" s="88" t="s">
        <v>253</v>
      </c>
      <c r="C180" s="87">
        <v>415304</v>
      </c>
      <c r="D180" s="86">
        <v>1</v>
      </c>
      <c r="E180" s="87">
        <v>12207</v>
      </c>
      <c r="F180" s="87" t="s">
        <v>101</v>
      </c>
      <c r="G180" s="83"/>
      <c r="H180" s="87" t="s">
        <v>101</v>
      </c>
      <c r="I180" s="90">
        <v>14818</v>
      </c>
      <c r="J180" s="83">
        <v>102036</v>
      </c>
      <c r="K180" s="83">
        <v>1</v>
      </c>
      <c r="L180" s="83" t="s">
        <v>174</v>
      </c>
      <c r="M180" s="83">
        <v>224</v>
      </c>
      <c r="N180" s="83"/>
      <c r="O180" s="82">
        <v>80</v>
      </c>
      <c r="P180" s="81" t="s">
        <v>174</v>
      </c>
      <c r="Q180" s="80">
        <v>17920</v>
      </c>
      <c r="R180" s="79">
        <f t="shared" si="13"/>
        <v>2867.2000000000003</v>
      </c>
      <c r="S180" s="79">
        <f t="shared" si="14"/>
        <v>20787.2</v>
      </c>
      <c r="T180" s="77">
        <v>19.191600000000001</v>
      </c>
      <c r="U180" s="109">
        <f t="shared" si="10"/>
        <v>1083.1405406532024</v>
      </c>
      <c r="V180" s="77"/>
      <c r="W180" s="77">
        <v>20625200</v>
      </c>
      <c r="X180" s="77" t="s">
        <v>90</v>
      </c>
      <c r="Y180" s="76" t="s">
        <v>175</v>
      </c>
    </row>
    <row r="181" spans="1:25" x14ac:dyDescent="0.25">
      <c r="A181" s="89">
        <v>43599</v>
      </c>
      <c r="B181" s="88" t="s">
        <v>253</v>
      </c>
      <c r="C181" s="87">
        <v>414824</v>
      </c>
      <c r="D181" s="86">
        <v>1</v>
      </c>
      <c r="E181" s="87">
        <v>12207</v>
      </c>
      <c r="F181" s="87" t="s">
        <v>101</v>
      </c>
      <c r="G181" s="83"/>
      <c r="H181" s="87" t="s">
        <v>101</v>
      </c>
      <c r="I181" s="90">
        <v>14820</v>
      </c>
      <c r="J181" s="83">
        <v>102036</v>
      </c>
      <c r="K181" s="83">
        <v>1</v>
      </c>
      <c r="L181" s="83" t="s">
        <v>174</v>
      </c>
      <c r="M181" s="83">
        <v>1651</v>
      </c>
      <c r="N181" s="83"/>
      <c r="O181" s="82">
        <v>80</v>
      </c>
      <c r="P181" s="81" t="s">
        <v>174</v>
      </c>
      <c r="Q181" s="80">
        <v>132080</v>
      </c>
      <c r="R181" s="79">
        <f t="shared" si="13"/>
        <v>21132.799999999999</v>
      </c>
      <c r="S181" s="79">
        <f t="shared" si="14"/>
        <v>153212.79999999999</v>
      </c>
      <c r="T181" s="77">
        <v>19.191600000000001</v>
      </c>
      <c r="U181" s="109">
        <f t="shared" ref="U181:U244" si="15">S181/T181</f>
        <v>7983.3260384751648</v>
      </c>
      <c r="V181" s="77"/>
      <c r="W181" s="77">
        <v>20625200</v>
      </c>
      <c r="X181" s="77" t="s">
        <v>90</v>
      </c>
      <c r="Y181" s="76" t="s">
        <v>175</v>
      </c>
    </row>
    <row r="182" spans="1:25" x14ac:dyDescent="0.25">
      <c r="A182" s="89">
        <v>43599</v>
      </c>
      <c r="B182" s="88" t="s">
        <v>253</v>
      </c>
      <c r="C182" s="87">
        <v>414825</v>
      </c>
      <c r="D182" s="86">
        <v>1</v>
      </c>
      <c r="E182" s="87">
        <v>12207</v>
      </c>
      <c r="F182" s="87" t="s">
        <v>101</v>
      </c>
      <c r="G182" s="83"/>
      <c r="H182" s="87" t="s">
        <v>101</v>
      </c>
      <c r="I182" s="90">
        <v>14703</v>
      </c>
      <c r="J182" s="83">
        <v>102036</v>
      </c>
      <c r="K182" s="83">
        <v>1</v>
      </c>
      <c r="L182" s="83" t="s">
        <v>174</v>
      </c>
      <c r="M182" s="83">
        <v>1749</v>
      </c>
      <c r="N182" s="83"/>
      <c r="O182" s="82">
        <v>80</v>
      </c>
      <c r="P182" s="81" t="s">
        <v>174</v>
      </c>
      <c r="Q182" s="80">
        <v>139920</v>
      </c>
      <c r="R182" s="79">
        <f t="shared" si="13"/>
        <v>22387.200000000001</v>
      </c>
      <c r="S182" s="79">
        <f t="shared" si="14"/>
        <v>162307.20000000001</v>
      </c>
      <c r="T182" s="77">
        <v>19.191600000000001</v>
      </c>
      <c r="U182" s="109">
        <f t="shared" si="15"/>
        <v>8457.2000250109431</v>
      </c>
      <c r="V182" s="77"/>
      <c r="W182" s="77">
        <v>20625200</v>
      </c>
      <c r="X182" s="77" t="s">
        <v>90</v>
      </c>
      <c r="Y182" s="76" t="s">
        <v>175</v>
      </c>
    </row>
    <row r="183" spans="1:25" x14ac:dyDescent="0.25">
      <c r="A183" s="89">
        <v>43599</v>
      </c>
      <c r="B183" s="88" t="s">
        <v>253</v>
      </c>
      <c r="C183" s="87">
        <v>414826</v>
      </c>
      <c r="D183" s="86">
        <v>1</v>
      </c>
      <c r="E183" s="87">
        <v>12207</v>
      </c>
      <c r="F183" s="87" t="s">
        <v>101</v>
      </c>
      <c r="G183" s="83"/>
      <c r="H183" s="87" t="s">
        <v>101</v>
      </c>
      <c r="I183" s="90">
        <v>14817</v>
      </c>
      <c r="J183" s="83">
        <v>102036</v>
      </c>
      <c r="K183" s="83">
        <v>1</v>
      </c>
      <c r="L183" s="83" t="s">
        <v>174</v>
      </c>
      <c r="M183" s="83">
        <v>574</v>
      </c>
      <c r="N183" s="83"/>
      <c r="O183" s="82">
        <v>80</v>
      </c>
      <c r="P183" s="81" t="s">
        <v>174</v>
      </c>
      <c r="Q183" s="80">
        <v>45920</v>
      </c>
      <c r="R183" s="79">
        <f t="shared" si="13"/>
        <v>7347.2</v>
      </c>
      <c r="S183" s="79">
        <f t="shared" si="14"/>
        <v>53267.199999999997</v>
      </c>
      <c r="T183" s="77">
        <v>19.191600000000001</v>
      </c>
      <c r="U183" s="109">
        <f t="shared" si="15"/>
        <v>2775.5476354238308</v>
      </c>
      <c r="V183" s="77"/>
      <c r="W183" s="77">
        <v>20625200</v>
      </c>
      <c r="X183" s="77" t="s">
        <v>90</v>
      </c>
      <c r="Y183" s="76" t="s">
        <v>175</v>
      </c>
    </row>
    <row r="184" spans="1:25" x14ac:dyDescent="0.25">
      <c r="A184" s="89">
        <v>43591</v>
      </c>
      <c r="B184" s="88" t="s">
        <v>253</v>
      </c>
      <c r="C184" s="87">
        <v>413897</v>
      </c>
      <c r="D184" s="86">
        <v>1</v>
      </c>
      <c r="E184" s="87">
        <v>12207</v>
      </c>
      <c r="F184" s="87" t="s">
        <v>101</v>
      </c>
      <c r="G184" s="83"/>
      <c r="H184" s="87" t="s">
        <v>101</v>
      </c>
      <c r="I184" s="90">
        <v>14700</v>
      </c>
      <c r="J184" s="83">
        <v>102036</v>
      </c>
      <c r="K184" s="83">
        <v>1</v>
      </c>
      <c r="L184" s="83" t="s">
        <v>174</v>
      </c>
      <c r="M184" s="83">
        <v>596</v>
      </c>
      <c r="N184" s="83"/>
      <c r="O184" s="82">
        <v>80</v>
      </c>
      <c r="P184" s="81" t="s">
        <v>174</v>
      </c>
      <c r="Q184" s="80">
        <v>47680</v>
      </c>
      <c r="R184" s="79">
        <f t="shared" si="13"/>
        <v>7628.8</v>
      </c>
      <c r="S184" s="79">
        <f t="shared" si="14"/>
        <v>55308.800000000003</v>
      </c>
      <c r="T184" s="77">
        <v>19.191600000000001</v>
      </c>
      <c r="U184" s="109">
        <f t="shared" si="15"/>
        <v>2881.9275099522706</v>
      </c>
      <c r="V184" s="77"/>
      <c r="W184" s="77">
        <v>20625200</v>
      </c>
      <c r="X184" s="77" t="s">
        <v>90</v>
      </c>
      <c r="Y184" s="76" t="s">
        <v>175</v>
      </c>
    </row>
    <row r="185" spans="1:25" x14ac:dyDescent="0.25">
      <c r="A185" s="89">
        <v>43588</v>
      </c>
      <c r="B185" s="88" t="s">
        <v>253</v>
      </c>
      <c r="C185" s="87">
        <v>413729</v>
      </c>
      <c r="D185" s="86">
        <v>1</v>
      </c>
      <c r="E185" s="87">
        <v>12207</v>
      </c>
      <c r="F185" s="87" t="s">
        <v>101</v>
      </c>
      <c r="G185" s="83"/>
      <c r="H185" s="87" t="s">
        <v>101</v>
      </c>
      <c r="I185" s="90">
        <v>14543</v>
      </c>
      <c r="J185" s="83">
        <v>102036</v>
      </c>
      <c r="K185" s="83">
        <v>1</v>
      </c>
      <c r="L185" s="83" t="s">
        <v>174</v>
      </c>
      <c r="M185" s="83">
        <v>1132</v>
      </c>
      <c r="N185" s="83"/>
      <c r="O185" s="82">
        <v>80</v>
      </c>
      <c r="P185" s="81" t="s">
        <v>174</v>
      </c>
      <c r="Q185" s="80">
        <v>90560</v>
      </c>
      <c r="R185" s="79">
        <f t="shared" si="13"/>
        <v>14489.6</v>
      </c>
      <c r="S185" s="79">
        <f t="shared" si="14"/>
        <v>105049.60000000001</v>
      </c>
      <c r="T185" s="77">
        <v>19.191600000000001</v>
      </c>
      <c r="U185" s="109">
        <f t="shared" si="15"/>
        <v>5473.7280893724337</v>
      </c>
      <c r="V185" s="77"/>
      <c r="W185" s="77">
        <v>20625200</v>
      </c>
      <c r="X185" s="77" t="s">
        <v>90</v>
      </c>
      <c r="Y185" s="76" t="s">
        <v>175</v>
      </c>
    </row>
    <row r="186" spans="1:25" x14ac:dyDescent="0.25">
      <c r="A186" s="89">
        <v>43588</v>
      </c>
      <c r="B186" s="88" t="s">
        <v>253</v>
      </c>
      <c r="C186" s="87">
        <v>413749</v>
      </c>
      <c r="D186" s="86">
        <v>1</v>
      </c>
      <c r="E186" s="87">
        <v>12207</v>
      </c>
      <c r="F186" s="87" t="s">
        <v>101</v>
      </c>
      <c r="G186" s="83"/>
      <c r="H186" s="87" t="s">
        <v>101</v>
      </c>
      <c r="I186" s="90">
        <v>14701</v>
      </c>
      <c r="J186" s="83">
        <v>102036</v>
      </c>
      <c r="K186" s="83">
        <v>2</v>
      </c>
      <c r="L186" s="83" t="s">
        <v>174</v>
      </c>
      <c r="M186" s="83">
        <v>272</v>
      </c>
      <c r="N186" s="83"/>
      <c r="O186" s="82">
        <v>80</v>
      </c>
      <c r="P186" s="81" t="s">
        <v>174</v>
      </c>
      <c r="Q186" s="80">
        <v>21760</v>
      </c>
      <c r="R186" s="79">
        <f t="shared" si="13"/>
        <v>3481.6</v>
      </c>
      <c r="S186" s="79">
        <f t="shared" si="14"/>
        <v>25241.599999999999</v>
      </c>
      <c r="T186" s="77">
        <v>19.191600000000001</v>
      </c>
      <c r="U186" s="109">
        <f t="shared" si="15"/>
        <v>1315.2420850788885</v>
      </c>
      <c r="V186" s="77"/>
      <c r="W186" s="77">
        <v>20625200</v>
      </c>
      <c r="X186" s="77" t="s">
        <v>90</v>
      </c>
      <c r="Y186" s="76" t="s">
        <v>176</v>
      </c>
    </row>
    <row r="187" spans="1:25" x14ac:dyDescent="0.25">
      <c r="A187" s="89">
        <v>43588</v>
      </c>
      <c r="B187" s="88" t="s">
        <v>253</v>
      </c>
      <c r="C187" s="87">
        <v>413750</v>
      </c>
      <c r="D187" s="86">
        <v>1</v>
      </c>
      <c r="E187" s="87">
        <v>12207</v>
      </c>
      <c r="F187" s="87" t="s">
        <v>101</v>
      </c>
      <c r="G187" s="83"/>
      <c r="H187" s="87" t="s">
        <v>101</v>
      </c>
      <c r="I187" s="90">
        <v>14702</v>
      </c>
      <c r="J187" s="83">
        <v>102036</v>
      </c>
      <c r="K187" s="83">
        <v>2</v>
      </c>
      <c r="L187" s="83" t="s">
        <v>174</v>
      </c>
      <c r="M187" s="83">
        <v>1269</v>
      </c>
      <c r="N187" s="83"/>
      <c r="O187" s="82">
        <v>80</v>
      </c>
      <c r="P187" s="81" t="s">
        <v>174</v>
      </c>
      <c r="Q187" s="80">
        <v>101520</v>
      </c>
      <c r="R187" s="79">
        <f t="shared" si="13"/>
        <v>16243.2</v>
      </c>
      <c r="S187" s="79">
        <f t="shared" si="14"/>
        <v>117763.2</v>
      </c>
      <c r="T187" s="77">
        <v>19.191600000000001</v>
      </c>
      <c r="U187" s="109">
        <f t="shared" si="15"/>
        <v>6136.1845807540794</v>
      </c>
      <c r="V187" s="77"/>
      <c r="W187" s="77">
        <v>20625200</v>
      </c>
      <c r="X187" s="77" t="s">
        <v>90</v>
      </c>
      <c r="Y187" s="76" t="s">
        <v>176</v>
      </c>
    </row>
    <row r="188" spans="1:25" x14ac:dyDescent="0.25">
      <c r="A188" s="89">
        <v>43612</v>
      </c>
      <c r="B188" s="88" t="s">
        <v>253</v>
      </c>
      <c r="C188" s="87">
        <v>416561</v>
      </c>
      <c r="D188" s="86">
        <v>1</v>
      </c>
      <c r="E188" s="87">
        <v>12376</v>
      </c>
      <c r="F188" s="87" t="s">
        <v>161</v>
      </c>
      <c r="G188" s="83"/>
      <c r="H188" s="87" t="s">
        <v>161</v>
      </c>
      <c r="I188" s="90" t="s">
        <v>229</v>
      </c>
      <c r="J188" s="83">
        <v>101612</v>
      </c>
      <c r="K188" s="83">
        <v>1</v>
      </c>
      <c r="L188" s="83" t="s">
        <v>88</v>
      </c>
      <c r="M188" s="83">
        <v>7.5</v>
      </c>
      <c r="N188" s="83"/>
      <c r="O188" s="82">
        <v>110</v>
      </c>
      <c r="P188" s="81" t="s">
        <v>88</v>
      </c>
      <c r="Q188" s="80">
        <v>825</v>
      </c>
      <c r="R188" s="79">
        <f t="shared" si="13"/>
        <v>132</v>
      </c>
      <c r="S188" s="79">
        <f t="shared" si="14"/>
        <v>957</v>
      </c>
      <c r="T188" s="77">
        <v>19.191600000000001</v>
      </c>
      <c r="U188" s="109">
        <f t="shared" si="15"/>
        <v>49.865566185206028</v>
      </c>
      <c r="V188" s="77"/>
      <c r="W188" s="77">
        <v>20625200</v>
      </c>
      <c r="X188" s="77" t="s">
        <v>90</v>
      </c>
      <c r="Y188" s="76" t="s">
        <v>181</v>
      </c>
    </row>
    <row r="189" spans="1:25" x14ac:dyDescent="0.25">
      <c r="A189" s="89">
        <v>43612</v>
      </c>
      <c r="B189" s="88" t="s">
        <v>253</v>
      </c>
      <c r="C189" s="87">
        <v>416562</v>
      </c>
      <c r="D189" s="86">
        <v>1</v>
      </c>
      <c r="E189" s="87">
        <v>12376</v>
      </c>
      <c r="F189" s="87" t="s">
        <v>161</v>
      </c>
      <c r="G189" s="83"/>
      <c r="H189" s="87" t="s">
        <v>161</v>
      </c>
      <c r="I189" s="90" t="s">
        <v>230</v>
      </c>
      <c r="J189" s="83">
        <v>101612</v>
      </c>
      <c r="K189" s="83">
        <v>1</v>
      </c>
      <c r="L189" s="83" t="s">
        <v>88</v>
      </c>
      <c r="M189" s="83">
        <v>8</v>
      </c>
      <c r="N189" s="83"/>
      <c r="O189" s="82">
        <v>110</v>
      </c>
      <c r="P189" s="81" t="s">
        <v>88</v>
      </c>
      <c r="Q189" s="80">
        <v>880</v>
      </c>
      <c r="R189" s="79">
        <f t="shared" si="13"/>
        <v>140.80000000000001</v>
      </c>
      <c r="S189" s="79">
        <f t="shared" si="14"/>
        <v>1020.8</v>
      </c>
      <c r="T189" s="77">
        <v>19.191600000000001</v>
      </c>
      <c r="U189" s="109">
        <f t="shared" si="15"/>
        <v>53.189937264219758</v>
      </c>
      <c r="V189" s="77"/>
      <c r="W189" s="77">
        <v>20625200</v>
      </c>
      <c r="X189" s="77" t="s">
        <v>90</v>
      </c>
      <c r="Y189" s="76" t="s">
        <v>181</v>
      </c>
    </row>
    <row r="190" spans="1:25" x14ac:dyDescent="0.25">
      <c r="A190" s="89">
        <v>43612</v>
      </c>
      <c r="B190" s="88" t="s">
        <v>253</v>
      </c>
      <c r="C190" s="87">
        <v>416563</v>
      </c>
      <c r="D190" s="86">
        <v>1</v>
      </c>
      <c r="E190" s="87">
        <v>12376</v>
      </c>
      <c r="F190" s="87" t="s">
        <v>161</v>
      </c>
      <c r="G190" s="83"/>
      <c r="H190" s="87" t="s">
        <v>161</v>
      </c>
      <c r="I190" s="90" t="s">
        <v>231</v>
      </c>
      <c r="J190" s="83">
        <v>101612</v>
      </c>
      <c r="K190" s="83">
        <v>1</v>
      </c>
      <c r="L190" s="83" t="s">
        <v>88</v>
      </c>
      <c r="M190" s="83">
        <v>40</v>
      </c>
      <c r="N190" s="83"/>
      <c r="O190" s="82">
        <v>110</v>
      </c>
      <c r="P190" s="81" t="s">
        <v>88</v>
      </c>
      <c r="Q190" s="80">
        <v>4400</v>
      </c>
      <c r="R190" s="79">
        <f t="shared" si="13"/>
        <v>704</v>
      </c>
      <c r="S190" s="79">
        <f t="shared" si="14"/>
        <v>5104</v>
      </c>
      <c r="T190" s="77">
        <v>19.191600000000001</v>
      </c>
      <c r="U190" s="109">
        <f t="shared" si="15"/>
        <v>265.9496863210988</v>
      </c>
      <c r="V190" s="77"/>
      <c r="W190" s="77">
        <v>20625200</v>
      </c>
      <c r="X190" s="77" t="s">
        <v>90</v>
      </c>
      <c r="Y190" s="76" t="s">
        <v>181</v>
      </c>
    </row>
    <row r="191" spans="1:25" x14ac:dyDescent="0.25">
      <c r="A191" s="89">
        <v>43612</v>
      </c>
      <c r="B191" s="88" t="s">
        <v>253</v>
      </c>
      <c r="C191" s="87">
        <v>416564</v>
      </c>
      <c r="D191" s="86">
        <v>1</v>
      </c>
      <c r="E191" s="87">
        <v>12376</v>
      </c>
      <c r="F191" s="87" t="s">
        <v>161</v>
      </c>
      <c r="G191" s="83"/>
      <c r="H191" s="87" t="s">
        <v>161</v>
      </c>
      <c r="I191" s="90" t="s">
        <v>232</v>
      </c>
      <c r="J191" s="83">
        <v>101612</v>
      </c>
      <c r="K191" s="83">
        <v>1</v>
      </c>
      <c r="L191" s="83" t="s">
        <v>88</v>
      </c>
      <c r="M191" s="83">
        <v>10.5</v>
      </c>
      <c r="N191" s="83"/>
      <c r="O191" s="82">
        <v>110</v>
      </c>
      <c r="P191" s="81" t="s">
        <v>88</v>
      </c>
      <c r="Q191" s="80">
        <v>1155</v>
      </c>
      <c r="R191" s="79">
        <f t="shared" si="13"/>
        <v>184.8</v>
      </c>
      <c r="S191" s="79">
        <f t="shared" si="14"/>
        <v>1339.8</v>
      </c>
      <c r="T191" s="77">
        <v>19.191600000000001</v>
      </c>
      <c r="U191" s="109">
        <f t="shared" si="15"/>
        <v>69.811792659288429</v>
      </c>
      <c r="V191" s="77"/>
      <c r="W191" s="77">
        <v>20625200</v>
      </c>
      <c r="X191" s="77" t="s">
        <v>90</v>
      </c>
      <c r="Y191" s="76" t="s">
        <v>181</v>
      </c>
    </row>
    <row r="192" spans="1:25" x14ac:dyDescent="0.25">
      <c r="A192" s="89">
        <v>43591</v>
      </c>
      <c r="B192" s="88" t="s">
        <v>253</v>
      </c>
      <c r="C192" s="87">
        <v>413856</v>
      </c>
      <c r="D192" s="86">
        <v>1</v>
      </c>
      <c r="E192" s="87">
        <v>12376</v>
      </c>
      <c r="F192" s="87" t="s">
        <v>161</v>
      </c>
      <c r="G192" s="83"/>
      <c r="H192" s="87" t="s">
        <v>161</v>
      </c>
      <c r="I192" s="90">
        <v>49825</v>
      </c>
      <c r="J192" s="83">
        <v>101612</v>
      </c>
      <c r="K192" s="83">
        <v>1</v>
      </c>
      <c r="L192" s="83" t="s">
        <v>88</v>
      </c>
      <c r="M192" s="83">
        <v>56</v>
      </c>
      <c r="N192" s="83"/>
      <c r="O192" s="82">
        <v>110</v>
      </c>
      <c r="P192" s="81" t="s">
        <v>88</v>
      </c>
      <c r="Q192" s="80">
        <v>6160</v>
      </c>
      <c r="R192" s="79">
        <f t="shared" si="13"/>
        <v>985.6</v>
      </c>
      <c r="S192" s="79">
        <f t="shared" si="14"/>
        <v>7145.6</v>
      </c>
      <c r="T192" s="77">
        <v>19.191600000000001</v>
      </c>
      <c r="U192" s="109">
        <f t="shared" si="15"/>
        <v>372.32956084953832</v>
      </c>
      <c r="V192" s="77"/>
      <c r="W192" s="77">
        <v>20625200</v>
      </c>
      <c r="X192" s="77" t="s">
        <v>90</v>
      </c>
      <c r="Y192" s="76" t="s">
        <v>181</v>
      </c>
    </row>
    <row r="193" spans="1:25" x14ac:dyDescent="0.25">
      <c r="A193" s="89">
        <v>43591</v>
      </c>
      <c r="B193" s="88" t="s">
        <v>253</v>
      </c>
      <c r="C193" s="87">
        <v>413895</v>
      </c>
      <c r="D193" s="86">
        <v>1</v>
      </c>
      <c r="E193" s="87">
        <v>12376</v>
      </c>
      <c r="F193" s="87" t="s">
        <v>161</v>
      </c>
      <c r="G193" s="83"/>
      <c r="H193" s="87" t="s">
        <v>161</v>
      </c>
      <c r="I193" s="90" t="s">
        <v>233</v>
      </c>
      <c r="J193" s="83">
        <v>101612</v>
      </c>
      <c r="K193" s="83">
        <v>1</v>
      </c>
      <c r="L193" s="83" t="s">
        <v>88</v>
      </c>
      <c r="M193" s="83">
        <v>10</v>
      </c>
      <c r="N193" s="83"/>
      <c r="O193" s="82">
        <v>110</v>
      </c>
      <c r="P193" s="81" t="s">
        <v>88</v>
      </c>
      <c r="Q193" s="80">
        <v>1100</v>
      </c>
      <c r="R193" s="79">
        <f t="shared" si="13"/>
        <v>176</v>
      </c>
      <c r="S193" s="79">
        <f t="shared" si="14"/>
        <v>1276</v>
      </c>
      <c r="T193" s="77">
        <v>19.191600000000001</v>
      </c>
      <c r="U193" s="109">
        <f t="shared" si="15"/>
        <v>66.487421580274699</v>
      </c>
      <c r="V193" s="77"/>
      <c r="W193" s="77">
        <v>20625200</v>
      </c>
      <c r="X193" s="77" t="s">
        <v>90</v>
      </c>
      <c r="Y193" s="76" t="s">
        <v>181</v>
      </c>
    </row>
    <row r="194" spans="1:25" x14ac:dyDescent="0.25">
      <c r="A194" s="89">
        <v>43591</v>
      </c>
      <c r="B194" s="88" t="s">
        <v>253</v>
      </c>
      <c r="C194" s="87">
        <v>413896</v>
      </c>
      <c r="D194" s="86">
        <v>1</v>
      </c>
      <c r="E194" s="87">
        <v>12376</v>
      </c>
      <c r="F194" s="87" t="s">
        <v>161</v>
      </c>
      <c r="G194" s="83"/>
      <c r="H194" s="87" t="s">
        <v>161</v>
      </c>
      <c r="I194" s="90" t="s">
        <v>234</v>
      </c>
      <c r="J194" s="83">
        <v>101612</v>
      </c>
      <c r="K194" s="83">
        <v>1</v>
      </c>
      <c r="L194" s="83" t="s">
        <v>88</v>
      </c>
      <c r="M194" s="83">
        <v>16</v>
      </c>
      <c r="N194" s="83"/>
      <c r="O194" s="82">
        <v>110</v>
      </c>
      <c r="P194" s="81" t="s">
        <v>88</v>
      </c>
      <c r="Q194" s="80">
        <v>1760</v>
      </c>
      <c r="R194" s="79">
        <f t="shared" si="13"/>
        <v>281.60000000000002</v>
      </c>
      <c r="S194" s="79">
        <f t="shared" si="14"/>
        <v>2041.6</v>
      </c>
      <c r="T194" s="77">
        <v>19.191600000000001</v>
      </c>
      <c r="U194" s="109">
        <f t="shared" si="15"/>
        <v>106.37987452843952</v>
      </c>
      <c r="V194" s="77"/>
      <c r="W194" s="77">
        <v>20625200</v>
      </c>
      <c r="X194" s="77" t="s">
        <v>90</v>
      </c>
      <c r="Y194" s="76" t="s">
        <v>181</v>
      </c>
    </row>
    <row r="195" spans="1:25" x14ac:dyDescent="0.25">
      <c r="A195" s="89"/>
      <c r="B195" s="88" t="s">
        <v>253</v>
      </c>
      <c r="C195" s="87"/>
      <c r="D195" s="86"/>
      <c r="E195" s="87">
        <v>12376</v>
      </c>
      <c r="F195" s="29" t="s">
        <v>235</v>
      </c>
      <c r="G195" s="83"/>
      <c r="H195" s="87" t="s">
        <v>161</v>
      </c>
      <c r="I195"/>
      <c r="J195">
        <v>101612</v>
      </c>
      <c r="O195" s="5"/>
      <c r="P195" s="28"/>
      <c r="Q195" s="80">
        <v>3062.4</v>
      </c>
      <c r="R195" s="79">
        <f t="shared" si="13"/>
        <v>489.98400000000004</v>
      </c>
      <c r="S195" s="79">
        <f t="shared" si="14"/>
        <v>3552.384</v>
      </c>
      <c r="T195" s="77">
        <v>19.191600000000001</v>
      </c>
      <c r="U195" s="109">
        <f t="shared" si="15"/>
        <v>185.10098167948476</v>
      </c>
      <c r="V195" s="77"/>
      <c r="W195" s="77"/>
      <c r="X195" s="77"/>
      <c r="Y195" s="76"/>
    </row>
    <row r="196" spans="1:25" x14ac:dyDescent="0.25">
      <c r="A196" s="89">
        <v>43602</v>
      </c>
      <c r="B196" s="88" t="s">
        <v>253</v>
      </c>
      <c r="C196" s="87">
        <v>415381</v>
      </c>
      <c r="D196" s="86">
        <v>1</v>
      </c>
      <c r="E196" s="87">
        <v>12381</v>
      </c>
      <c r="F196" s="87" t="s">
        <v>196</v>
      </c>
      <c r="G196" s="83"/>
      <c r="H196" s="87" t="s">
        <v>196</v>
      </c>
      <c r="I196" s="90" t="s">
        <v>236</v>
      </c>
      <c r="J196" s="83">
        <v>102234</v>
      </c>
      <c r="K196" s="83">
        <v>1</v>
      </c>
      <c r="L196" s="83" t="s">
        <v>92</v>
      </c>
      <c r="M196" s="83">
        <v>1</v>
      </c>
      <c r="N196" s="83"/>
      <c r="O196" s="82">
        <v>26460</v>
      </c>
      <c r="P196" s="81" t="s">
        <v>92</v>
      </c>
      <c r="Q196" s="80">
        <v>26460</v>
      </c>
      <c r="R196" s="79">
        <f t="shared" si="13"/>
        <v>4233.6000000000004</v>
      </c>
      <c r="S196" s="79">
        <f t="shared" si="14"/>
        <v>30693.599999999999</v>
      </c>
      <c r="T196" s="77">
        <v>19.191600000000001</v>
      </c>
      <c r="U196" s="109">
        <f t="shared" si="15"/>
        <v>1599.3247045582441</v>
      </c>
      <c r="V196" s="77"/>
      <c r="W196" s="77">
        <v>20625200</v>
      </c>
      <c r="X196" s="77" t="s">
        <v>90</v>
      </c>
      <c r="Y196" s="76" t="s">
        <v>237</v>
      </c>
    </row>
    <row r="197" spans="1:25" x14ac:dyDescent="0.25">
      <c r="A197" s="89">
        <v>43587</v>
      </c>
      <c r="B197" s="88" t="s">
        <v>253</v>
      </c>
      <c r="C197" s="87">
        <v>413491</v>
      </c>
      <c r="D197" s="86">
        <v>1</v>
      </c>
      <c r="E197" s="87">
        <v>12381</v>
      </c>
      <c r="F197" s="87" t="s">
        <v>196</v>
      </c>
      <c r="G197" s="83"/>
      <c r="H197" s="87" t="s">
        <v>196</v>
      </c>
      <c r="I197" s="90" t="s">
        <v>197</v>
      </c>
      <c r="J197" s="83">
        <v>102233</v>
      </c>
      <c r="K197" s="83">
        <v>1</v>
      </c>
      <c r="L197" s="83" t="s">
        <v>92</v>
      </c>
      <c r="M197" s="83">
        <v>1</v>
      </c>
      <c r="N197" s="83"/>
      <c r="O197" s="82">
        <v>5707.2</v>
      </c>
      <c r="P197" s="81" t="s">
        <v>92</v>
      </c>
      <c r="Q197" s="80">
        <v>5707.2</v>
      </c>
      <c r="R197" s="79">
        <f t="shared" si="13"/>
        <v>913.15200000000004</v>
      </c>
      <c r="S197" s="79">
        <f t="shared" si="14"/>
        <v>6620.3519999999999</v>
      </c>
      <c r="T197" s="77">
        <v>19.191600000000001</v>
      </c>
      <c r="U197" s="109">
        <f t="shared" si="15"/>
        <v>344.96092040267615</v>
      </c>
      <c r="V197" s="77"/>
      <c r="W197" s="77">
        <v>20625200</v>
      </c>
      <c r="X197" s="77" t="s">
        <v>90</v>
      </c>
      <c r="Y197" s="76" t="s">
        <v>198</v>
      </c>
    </row>
    <row r="198" spans="1:25" x14ac:dyDescent="0.25">
      <c r="A198" s="89">
        <v>43614</v>
      </c>
      <c r="B198" s="88" t="s">
        <v>253</v>
      </c>
      <c r="C198" s="87">
        <v>416792</v>
      </c>
      <c r="D198" s="86">
        <v>1</v>
      </c>
      <c r="E198" s="87">
        <v>21077</v>
      </c>
      <c r="F198" s="87" t="s">
        <v>99</v>
      </c>
      <c r="G198" s="83"/>
      <c r="H198" s="87" t="s">
        <v>99</v>
      </c>
      <c r="I198" s="90" t="s">
        <v>238</v>
      </c>
      <c r="J198" s="83">
        <v>102591</v>
      </c>
      <c r="K198" s="83">
        <v>1</v>
      </c>
      <c r="L198" s="83" t="s">
        <v>88</v>
      </c>
      <c r="M198" s="83">
        <v>22.75</v>
      </c>
      <c r="N198" s="83"/>
      <c r="O198" s="82">
        <v>26.9</v>
      </c>
      <c r="P198" s="81" t="s">
        <v>88</v>
      </c>
      <c r="Q198" s="80">
        <v>611.98</v>
      </c>
      <c r="R198" s="79">
        <f t="shared" ref="R198:R229" si="16">+Q198*0</f>
        <v>0</v>
      </c>
      <c r="S198" s="79">
        <f t="shared" ref="S198:S229" si="17">Q198*T198</f>
        <v>11744.875368000001</v>
      </c>
      <c r="T198" s="77">
        <v>19.191600000000001</v>
      </c>
      <c r="U198" s="109">
        <f t="shared" si="15"/>
        <v>611.98</v>
      </c>
      <c r="V198" s="77"/>
      <c r="W198" s="77">
        <v>20625200</v>
      </c>
      <c r="X198" s="77" t="s">
        <v>94</v>
      </c>
      <c r="Y198" s="76" t="s">
        <v>239</v>
      </c>
    </row>
    <row r="199" spans="1:25" x14ac:dyDescent="0.25">
      <c r="A199" s="89">
        <v>43614</v>
      </c>
      <c r="B199" s="88" t="s">
        <v>253</v>
      </c>
      <c r="C199" s="87">
        <v>416792</v>
      </c>
      <c r="D199" s="86">
        <v>2</v>
      </c>
      <c r="E199" s="87">
        <v>21077</v>
      </c>
      <c r="F199" s="87" t="s">
        <v>99</v>
      </c>
      <c r="G199" s="83"/>
      <c r="H199" s="87" t="s">
        <v>99</v>
      </c>
      <c r="I199" s="90" t="s">
        <v>238</v>
      </c>
      <c r="J199" s="83">
        <v>102591</v>
      </c>
      <c r="K199" s="83">
        <v>2</v>
      </c>
      <c r="L199" s="83" t="s">
        <v>88</v>
      </c>
      <c r="M199" s="83">
        <v>2.25</v>
      </c>
      <c r="N199" s="83"/>
      <c r="O199" s="82">
        <v>37.659999999999997</v>
      </c>
      <c r="P199" s="81" t="s">
        <v>88</v>
      </c>
      <c r="Q199" s="80">
        <v>84.74</v>
      </c>
      <c r="R199" s="79">
        <f t="shared" si="16"/>
        <v>0</v>
      </c>
      <c r="S199" s="79">
        <f t="shared" si="17"/>
        <v>1626.296184</v>
      </c>
      <c r="T199" s="77">
        <v>19.191600000000001</v>
      </c>
      <c r="U199" s="109">
        <f t="shared" si="15"/>
        <v>84.74</v>
      </c>
      <c r="V199" s="77"/>
      <c r="W199" s="77">
        <v>20625200</v>
      </c>
      <c r="X199" s="77" t="s">
        <v>94</v>
      </c>
      <c r="Y199" s="76" t="s">
        <v>240</v>
      </c>
    </row>
    <row r="200" spans="1:25" x14ac:dyDescent="0.25">
      <c r="A200" s="89">
        <v>43614</v>
      </c>
      <c r="B200" s="88" t="s">
        <v>253</v>
      </c>
      <c r="C200" s="87">
        <v>417015</v>
      </c>
      <c r="D200" s="86">
        <v>3</v>
      </c>
      <c r="E200" s="87">
        <v>23750</v>
      </c>
      <c r="F200" s="87" t="s">
        <v>166</v>
      </c>
      <c r="G200" s="83"/>
      <c r="H200" s="87" t="s">
        <v>166</v>
      </c>
      <c r="I200" s="90">
        <v>105438</v>
      </c>
      <c r="J200" s="83">
        <v>102158</v>
      </c>
      <c r="K200" s="83">
        <v>1</v>
      </c>
      <c r="L200" s="83" t="s">
        <v>92</v>
      </c>
      <c r="M200" s="83">
        <v>76</v>
      </c>
      <c r="N200" s="83"/>
      <c r="O200" s="82">
        <v>45</v>
      </c>
      <c r="P200" s="81" t="s">
        <v>92</v>
      </c>
      <c r="Q200" s="80">
        <v>3420</v>
      </c>
      <c r="R200" s="79">
        <f t="shared" si="16"/>
        <v>0</v>
      </c>
      <c r="S200" s="79">
        <f t="shared" si="17"/>
        <v>65635.271999999997</v>
      </c>
      <c r="T200" s="77">
        <v>19.191600000000001</v>
      </c>
      <c r="U200" s="109">
        <f t="shared" si="15"/>
        <v>3419.9999999999995</v>
      </c>
      <c r="V200" s="77"/>
      <c r="W200" s="77">
        <v>20625200</v>
      </c>
      <c r="X200" s="77" t="s">
        <v>94</v>
      </c>
      <c r="Y200" s="76" t="s">
        <v>202</v>
      </c>
    </row>
    <row r="201" spans="1:25" x14ac:dyDescent="0.25">
      <c r="A201" s="89">
        <v>43614</v>
      </c>
      <c r="B201" s="88" t="s">
        <v>253</v>
      </c>
      <c r="C201" s="87">
        <v>417016</v>
      </c>
      <c r="D201" s="86">
        <v>3</v>
      </c>
      <c r="E201" s="87">
        <v>23750</v>
      </c>
      <c r="F201" s="87" t="s">
        <v>166</v>
      </c>
      <c r="G201" s="83"/>
      <c r="H201" s="87" t="s">
        <v>166</v>
      </c>
      <c r="I201" s="90">
        <v>105441</v>
      </c>
      <c r="J201" s="83">
        <v>102158</v>
      </c>
      <c r="K201" s="83">
        <v>1</v>
      </c>
      <c r="L201" s="83" t="s">
        <v>92</v>
      </c>
      <c r="M201" s="83">
        <v>76</v>
      </c>
      <c r="N201" s="83"/>
      <c r="O201" s="82">
        <v>45</v>
      </c>
      <c r="P201" s="81" t="s">
        <v>92</v>
      </c>
      <c r="Q201" s="80">
        <v>3420</v>
      </c>
      <c r="R201" s="79">
        <f t="shared" si="16"/>
        <v>0</v>
      </c>
      <c r="S201" s="79">
        <f t="shared" si="17"/>
        <v>65635.271999999997</v>
      </c>
      <c r="T201" s="77">
        <v>19.191600000000001</v>
      </c>
      <c r="U201" s="109">
        <f t="shared" si="15"/>
        <v>3419.9999999999995</v>
      </c>
      <c r="V201" s="77"/>
      <c r="W201" s="77">
        <v>20625200</v>
      </c>
      <c r="X201" s="77" t="s">
        <v>94</v>
      </c>
      <c r="Y201" s="76" t="s">
        <v>202</v>
      </c>
    </row>
    <row r="202" spans="1:25" x14ac:dyDescent="0.25">
      <c r="A202" s="89">
        <v>43614</v>
      </c>
      <c r="B202" s="88" t="s">
        <v>253</v>
      </c>
      <c r="C202" s="87">
        <v>417017</v>
      </c>
      <c r="D202" s="86">
        <v>3</v>
      </c>
      <c r="E202" s="87">
        <v>23750</v>
      </c>
      <c r="F202" s="87" t="s">
        <v>166</v>
      </c>
      <c r="G202" s="83"/>
      <c r="H202" s="87" t="s">
        <v>166</v>
      </c>
      <c r="I202" s="90">
        <v>105440</v>
      </c>
      <c r="J202" s="83">
        <v>102158</v>
      </c>
      <c r="K202" s="83">
        <v>1</v>
      </c>
      <c r="L202" s="83" t="s">
        <v>92</v>
      </c>
      <c r="M202" s="83">
        <v>114</v>
      </c>
      <c r="N202" s="83"/>
      <c r="O202" s="82">
        <v>45</v>
      </c>
      <c r="P202" s="81" t="s">
        <v>92</v>
      </c>
      <c r="Q202" s="80">
        <v>5130</v>
      </c>
      <c r="R202" s="79">
        <f t="shared" si="16"/>
        <v>0</v>
      </c>
      <c r="S202" s="79">
        <f t="shared" si="17"/>
        <v>98452.90800000001</v>
      </c>
      <c r="T202" s="77">
        <v>19.191600000000001</v>
      </c>
      <c r="U202" s="109">
        <f t="shared" si="15"/>
        <v>5130</v>
      </c>
      <c r="V202" s="77"/>
      <c r="W202" s="77">
        <v>20625200</v>
      </c>
      <c r="X202" s="77" t="s">
        <v>94</v>
      </c>
      <c r="Y202" s="76" t="s">
        <v>202</v>
      </c>
    </row>
    <row r="203" spans="1:25" x14ac:dyDescent="0.25">
      <c r="A203" s="89">
        <v>43614</v>
      </c>
      <c r="B203" s="88" t="s">
        <v>253</v>
      </c>
      <c r="C203" s="87">
        <v>417015</v>
      </c>
      <c r="D203" s="86">
        <v>1</v>
      </c>
      <c r="E203" s="87">
        <v>23750</v>
      </c>
      <c r="F203" s="87" t="s">
        <v>166</v>
      </c>
      <c r="G203" s="83"/>
      <c r="H203" s="87" t="s">
        <v>166</v>
      </c>
      <c r="I203" s="90">
        <v>105438</v>
      </c>
      <c r="J203" s="83">
        <v>102158</v>
      </c>
      <c r="K203" s="83">
        <v>2</v>
      </c>
      <c r="L203" s="83" t="s">
        <v>174</v>
      </c>
      <c r="M203" s="83">
        <v>880</v>
      </c>
      <c r="N203" s="83"/>
      <c r="O203" s="82">
        <v>13.28</v>
      </c>
      <c r="P203" s="81" t="s">
        <v>174</v>
      </c>
      <c r="Q203" s="80">
        <v>11686.4</v>
      </c>
      <c r="R203" s="79">
        <f t="shared" si="16"/>
        <v>0</v>
      </c>
      <c r="S203" s="79">
        <f t="shared" si="17"/>
        <v>224280.71424</v>
      </c>
      <c r="T203" s="77">
        <v>19.191600000000001</v>
      </c>
      <c r="U203" s="109">
        <f t="shared" si="15"/>
        <v>11686.4</v>
      </c>
      <c r="V203" s="77"/>
      <c r="W203" s="77">
        <v>20625200</v>
      </c>
      <c r="X203" s="77" t="s">
        <v>94</v>
      </c>
      <c r="Y203" s="76" t="s">
        <v>203</v>
      </c>
    </row>
    <row r="204" spans="1:25" x14ac:dyDescent="0.25">
      <c r="A204" s="89">
        <v>43614</v>
      </c>
      <c r="B204" s="88" t="s">
        <v>253</v>
      </c>
      <c r="C204" s="87">
        <v>417016</v>
      </c>
      <c r="D204" s="86">
        <v>1</v>
      </c>
      <c r="E204" s="87">
        <v>23750</v>
      </c>
      <c r="F204" s="87" t="s">
        <v>166</v>
      </c>
      <c r="G204" s="83"/>
      <c r="H204" s="87" t="s">
        <v>166</v>
      </c>
      <c r="I204" s="90">
        <v>105441</v>
      </c>
      <c r="J204" s="83">
        <v>102158</v>
      </c>
      <c r="K204" s="83">
        <v>2</v>
      </c>
      <c r="L204" s="83" t="s">
        <v>174</v>
      </c>
      <c r="M204" s="83">
        <v>720</v>
      </c>
      <c r="N204" s="83"/>
      <c r="O204" s="82">
        <v>13.28</v>
      </c>
      <c r="P204" s="81" t="s">
        <v>174</v>
      </c>
      <c r="Q204" s="80">
        <v>9561.6</v>
      </c>
      <c r="R204" s="79">
        <f t="shared" si="16"/>
        <v>0</v>
      </c>
      <c r="S204" s="79">
        <f t="shared" si="17"/>
        <v>183502.40256000002</v>
      </c>
      <c r="T204" s="77">
        <v>19.191600000000001</v>
      </c>
      <c r="U204" s="109">
        <f t="shared" si="15"/>
        <v>9561.6</v>
      </c>
      <c r="V204" s="77"/>
      <c r="W204" s="77">
        <v>20625200</v>
      </c>
      <c r="X204" s="77" t="s">
        <v>94</v>
      </c>
      <c r="Y204" s="76" t="s">
        <v>203</v>
      </c>
    </row>
    <row r="205" spans="1:25" x14ac:dyDescent="0.25">
      <c r="A205" s="89">
        <v>43614</v>
      </c>
      <c r="B205" s="88" t="s">
        <v>253</v>
      </c>
      <c r="C205" s="87">
        <v>417017</v>
      </c>
      <c r="D205" s="86">
        <v>1</v>
      </c>
      <c r="E205" s="87">
        <v>23750</v>
      </c>
      <c r="F205" s="87" t="s">
        <v>166</v>
      </c>
      <c r="G205" s="83"/>
      <c r="H205" s="87" t="s">
        <v>166</v>
      </c>
      <c r="I205" s="90">
        <v>105440</v>
      </c>
      <c r="J205" s="83">
        <v>102158</v>
      </c>
      <c r="K205" s="83">
        <v>2</v>
      </c>
      <c r="L205" s="83" t="s">
        <v>174</v>
      </c>
      <c r="M205" s="83">
        <v>1214</v>
      </c>
      <c r="N205" s="83"/>
      <c r="O205" s="82">
        <v>13.28</v>
      </c>
      <c r="P205" s="81" t="s">
        <v>174</v>
      </c>
      <c r="Q205" s="80">
        <v>16121.92</v>
      </c>
      <c r="R205" s="79">
        <f t="shared" si="16"/>
        <v>0</v>
      </c>
      <c r="S205" s="79">
        <f t="shared" si="17"/>
        <v>309405.43987200002</v>
      </c>
      <c r="T205" s="77">
        <v>19.191600000000001</v>
      </c>
      <c r="U205" s="109">
        <f t="shared" si="15"/>
        <v>16121.92</v>
      </c>
      <c r="V205" s="77"/>
      <c r="W205" s="77">
        <v>20625200</v>
      </c>
      <c r="X205" s="77" t="s">
        <v>94</v>
      </c>
      <c r="Y205" s="76" t="s">
        <v>203</v>
      </c>
    </row>
    <row r="206" spans="1:25" x14ac:dyDescent="0.25">
      <c r="A206" s="89">
        <v>43614</v>
      </c>
      <c r="B206" s="88" t="s">
        <v>253</v>
      </c>
      <c r="C206" s="87">
        <v>417015</v>
      </c>
      <c r="D206" s="86">
        <v>2</v>
      </c>
      <c r="E206" s="87">
        <v>23750</v>
      </c>
      <c r="F206" s="87" t="s">
        <v>166</v>
      </c>
      <c r="G206" s="83"/>
      <c r="H206" s="87" t="s">
        <v>166</v>
      </c>
      <c r="I206" s="90">
        <v>105438</v>
      </c>
      <c r="J206" s="83">
        <v>102158</v>
      </c>
      <c r="K206" s="83">
        <v>6</v>
      </c>
      <c r="L206" s="83" t="s">
        <v>92</v>
      </c>
      <c r="M206" s="83">
        <v>40</v>
      </c>
      <c r="N206" s="83"/>
      <c r="O206" s="82">
        <v>44.82</v>
      </c>
      <c r="P206" s="81" t="s">
        <v>92</v>
      </c>
      <c r="Q206" s="80">
        <v>1792.8</v>
      </c>
      <c r="R206" s="79">
        <f t="shared" si="16"/>
        <v>0</v>
      </c>
      <c r="S206" s="79">
        <f t="shared" si="17"/>
        <v>34406.70048</v>
      </c>
      <c r="T206" s="77">
        <v>19.191600000000001</v>
      </c>
      <c r="U206" s="109">
        <f t="shared" si="15"/>
        <v>1792.8</v>
      </c>
      <c r="V206" s="77"/>
      <c r="W206" s="77">
        <v>20625200</v>
      </c>
      <c r="X206" s="77" t="s">
        <v>94</v>
      </c>
      <c r="Y206" s="76" t="s">
        <v>206</v>
      </c>
    </row>
    <row r="207" spans="1:25" x14ac:dyDescent="0.25">
      <c r="A207" s="89">
        <v>43614</v>
      </c>
      <c r="B207" s="88" t="s">
        <v>253</v>
      </c>
      <c r="C207" s="87">
        <v>417016</v>
      </c>
      <c r="D207" s="86">
        <v>2</v>
      </c>
      <c r="E207" s="87">
        <v>23750</v>
      </c>
      <c r="F207" s="87" t="s">
        <v>166</v>
      </c>
      <c r="G207" s="83"/>
      <c r="H207" s="87" t="s">
        <v>166</v>
      </c>
      <c r="I207" s="90">
        <v>105441</v>
      </c>
      <c r="J207" s="83">
        <v>102158</v>
      </c>
      <c r="K207" s="83">
        <v>6</v>
      </c>
      <c r="L207" s="83" t="s">
        <v>92</v>
      </c>
      <c r="M207" s="83">
        <v>38</v>
      </c>
      <c r="N207" s="83"/>
      <c r="O207" s="82">
        <v>44.82</v>
      </c>
      <c r="P207" s="81" t="s">
        <v>92</v>
      </c>
      <c r="Q207" s="80">
        <v>1703.16</v>
      </c>
      <c r="R207" s="79">
        <f t="shared" si="16"/>
        <v>0</v>
      </c>
      <c r="S207" s="79">
        <f t="shared" si="17"/>
        <v>32686.365456000003</v>
      </c>
      <c r="T207" s="77">
        <v>19.191600000000001</v>
      </c>
      <c r="U207" s="109">
        <f t="shared" si="15"/>
        <v>1703.16</v>
      </c>
      <c r="V207" s="77"/>
      <c r="W207" s="77">
        <v>20625200</v>
      </c>
      <c r="X207" s="77" t="s">
        <v>94</v>
      </c>
      <c r="Y207" s="76" t="s">
        <v>206</v>
      </c>
    </row>
    <row r="208" spans="1:25" x14ac:dyDescent="0.25">
      <c r="A208" s="89">
        <v>43614</v>
      </c>
      <c r="B208" s="88" t="s">
        <v>253</v>
      </c>
      <c r="C208" s="87">
        <v>417017</v>
      </c>
      <c r="D208" s="86">
        <v>2</v>
      </c>
      <c r="E208" s="87">
        <v>23750</v>
      </c>
      <c r="F208" s="87" t="s">
        <v>166</v>
      </c>
      <c r="G208" s="83"/>
      <c r="H208" s="87" t="s">
        <v>166</v>
      </c>
      <c r="I208" s="90">
        <v>105440</v>
      </c>
      <c r="J208" s="83">
        <v>102158</v>
      </c>
      <c r="K208" s="83">
        <v>6</v>
      </c>
      <c r="L208" s="83" t="s">
        <v>92</v>
      </c>
      <c r="M208" s="83">
        <v>57</v>
      </c>
      <c r="N208" s="83"/>
      <c r="O208" s="82">
        <v>44.82</v>
      </c>
      <c r="P208" s="81" t="s">
        <v>92</v>
      </c>
      <c r="Q208" s="80">
        <v>2554.7399999999998</v>
      </c>
      <c r="R208" s="79">
        <f t="shared" si="16"/>
        <v>0</v>
      </c>
      <c r="S208" s="79">
        <f t="shared" si="17"/>
        <v>49029.548183999999</v>
      </c>
      <c r="T208" s="77">
        <v>19.191600000000001</v>
      </c>
      <c r="U208" s="109">
        <f t="shared" si="15"/>
        <v>2554.7399999999998</v>
      </c>
      <c r="V208" s="77"/>
      <c r="W208" s="77">
        <v>20625200</v>
      </c>
      <c r="X208" s="77" t="s">
        <v>94</v>
      </c>
      <c r="Y208" s="76" t="s">
        <v>206</v>
      </c>
    </row>
    <row r="209" spans="1:25" x14ac:dyDescent="0.25">
      <c r="A209" s="89">
        <v>43614</v>
      </c>
      <c r="B209" s="88" t="s">
        <v>253</v>
      </c>
      <c r="C209" s="87">
        <v>417015</v>
      </c>
      <c r="D209" s="86">
        <v>4</v>
      </c>
      <c r="E209" s="87">
        <v>23750</v>
      </c>
      <c r="F209" s="87" t="s">
        <v>166</v>
      </c>
      <c r="G209" s="83"/>
      <c r="H209" s="87" t="s">
        <v>166</v>
      </c>
      <c r="I209" s="90">
        <v>105438</v>
      </c>
      <c r="J209" s="83">
        <v>102158</v>
      </c>
      <c r="K209" s="83">
        <v>7</v>
      </c>
      <c r="L209" s="83" t="s">
        <v>92</v>
      </c>
      <c r="M209" s="83">
        <v>18</v>
      </c>
      <c r="N209" s="83"/>
      <c r="O209" s="82">
        <v>30.75</v>
      </c>
      <c r="P209" s="81" t="s">
        <v>92</v>
      </c>
      <c r="Q209" s="80">
        <v>553.5</v>
      </c>
      <c r="R209" s="79">
        <f t="shared" si="16"/>
        <v>0</v>
      </c>
      <c r="S209" s="79">
        <f t="shared" si="17"/>
        <v>10622.5506</v>
      </c>
      <c r="T209" s="77">
        <v>19.191600000000001</v>
      </c>
      <c r="U209" s="109">
        <f t="shared" si="15"/>
        <v>553.5</v>
      </c>
      <c r="V209" s="77"/>
      <c r="W209" s="77">
        <v>20625200</v>
      </c>
      <c r="X209" s="77" t="s">
        <v>94</v>
      </c>
      <c r="Y209" s="76" t="s">
        <v>207</v>
      </c>
    </row>
    <row r="210" spans="1:25" x14ac:dyDescent="0.25">
      <c r="A210" s="89">
        <v>43614</v>
      </c>
      <c r="B210" s="88" t="s">
        <v>253</v>
      </c>
      <c r="C210" s="87">
        <v>417016</v>
      </c>
      <c r="D210" s="86">
        <v>4</v>
      </c>
      <c r="E210" s="87">
        <v>23750</v>
      </c>
      <c r="F210" s="87" t="s">
        <v>166</v>
      </c>
      <c r="G210" s="83"/>
      <c r="H210" s="87" t="s">
        <v>166</v>
      </c>
      <c r="I210" s="90">
        <v>105441</v>
      </c>
      <c r="J210" s="83">
        <v>102158</v>
      </c>
      <c r="K210" s="83">
        <v>7</v>
      </c>
      <c r="L210" s="83" t="s">
        <v>92</v>
      </c>
      <c r="M210" s="83">
        <v>18</v>
      </c>
      <c r="N210" s="83"/>
      <c r="O210" s="82">
        <v>30.75</v>
      </c>
      <c r="P210" s="81" t="s">
        <v>92</v>
      </c>
      <c r="Q210" s="80">
        <v>553.5</v>
      </c>
      <c r="R210" s="79">
        <f t="shared" si="16"/>
        <v>0</v>
      </c>
      <c r="S210" s="79">
        <f t="shared" si="17"/>
        <v>10622.5506</v>
      </c>
      <c r="T210" s="77">
        <v>19.191600000000001</v>
      </c>
      <c r="U210" s="109">
        <f t="shared" si="15"/>
        <v>553.5</v>
      </c>
      <c r="V210" s="77"/>
      <c r="W210" s="77">
        <v>20625200</v>
      </c>
      <c r="X210" s="77" t="s">
        <v>94</v>
      </c>
      <c r="Y210" s="76" t="s">
        <v>207</v>
      </c>
    </row>
    <row r="211" spans="1:25" x14ac:dyDescent="0.25">
      <c r="A211" s="89">
        <v>43614</v>
      </c>
      <c r="B211" s="88" t="s">
        <v>253</v>
      </c>
      <c r="C211" s="87">
        <v>417017</v>
      </c>
      <c r="D211" s="86">
        <v>4</v>
      </c>
      <c r="E211" s="87">
        <v>23750</v>
      </c>
      <c r="F211" s="87" t="s">
        <v>166</v>
      </c>
      <c r="G211" s="83"/>
      <c r="H211" s="87" t="s">
        <v>166</v>
      </c>
      <c r="I211" s="90">
        <v>105440</v>
      </c>
      <c r="J211" s="83">
        <v>102158</v>
      </c>
      <c r="K211" s="83">
        <v>7</v>
      </c>
      <c r="L211" s="83" t="s">
        <v>92</v>
      </c>
      <c r="M211" s="83">
        <v>28</v>
      </c>
      <c r="N211" s="83"/>
      <c r="O211" s="82">
        <v>30.75</v>
      </c>
      <c r="P211" s="81" t="s">
        <v>92</v>
      </c>
      <c r="Q211" s="80">
        <v>861</v>
      </c>
      <c r="R211" s="79">
        <f t="shared" si="16"/>
        <v>0</v>
      </c>
      <c r="S211" s="79">
        <f t="shared" si="17"/>
        <v>16523.9676</v>
      </c>
      <c r="T211" s="77">
        <v>19.191600000000001</v>
      </c>
      <c r="U211" s="109">
        <f t="shared" si="15"/>
        <v>861</v>
      </c>
      <c r="V211" s="77"/>
      <c r="W211" s="77">
        <v>20625200</v>
      </c>
      <c r="X211" s="77" t="s">
        <v>94</v>
      </c>
      <c r="Y211" s="76" t="s">
        <v>207</v>
      </c>
    </row>
    <row r="212" spans="1:25" x14ac:dyDescent="0.25">
      <c r="A212" s="89"/>
      <c r="B212" s="88" t="s">
        <v>253</v>
      </c>
      <c r="C212" s="87"/>
      <c r="D212" s="86"/>
      <c r="E212" s="87">
        <v>23750</v>
      </c>
      <c r="F212" s="99" t="s">
        <v>241</v>
      </c>
      <c r="G212" s="83"/>
      <c r="H212" s="87" t="s">
        <v>166</v>
      </c>
      <c r="I212" s="90" t="s">
        <v>242</v>
      </c>
      <c r="J212" s="83" t="s">
        <v>243</v>
      </c>
      <c r="K212" s="83"/>
      <c r="L212" s="83" t="s">
        <v>92</v>
      </c>
      <c r="M212" s="83"/>
      <c r="N212" s="83"/>
      <c r="O212" s="82"/>
      <c r="P212" s="83" t="s">
        <v>92</v>
      </c>
      <c r="Q212" s="80">
        <v>28057.27</v>
      </c>
      <c r="R212" s="79">
        <f t="shared" si="16"/>
        <v>0</v>
      </c>
      <c r="S212" s="79">
        <f t="shared" si="17"/>
        <v>538463.902932</v>
      </c>
      <c r="T212" s="77">
        <v>19.191600000000001</v>
      </c>
      <c r="U212" s="109">
        <f t="shared" si="15"/>
        <v>28057.269999999997</v>
      </c>
      <c r="V212" s="77"/>
      <c r="W212" s="77"/>
      <c r="X212" s="77"/>
      <c r="Y212" s="76"/>
    </row>
    <row r="213" spans="1:25" x14ac:dyDescent="0.25">
      <c r="A213" s="89"/>
      <c r="B213" s="88" t="s">
        <v>253</v>
      </c>
      <c r="C213" s="87"/>
      <c r="D213" s="86"/>
      <c r="E213" s="87">
        <v>23750</v>
      </c>
      <c r="F213" s="99" t="s">
        <v>241</v>
      </c>
      <c r="G213" s="83"/>
      <c r="H213" s="87" t="s">
        <v>166</v>
      </c>
      <c r="I213" s="90" t="s">
        <v>244</v>
      </c>
      <c r="J213" s="83" t="s">
        <v>243</v>
      </c>
      <c r="K213" s="83"/>
      <c r="L213" s="83" t="s">
        <v>92</v>
      </c>
      <c r="M213" s="83"/>
      <c r="N213" s="83"/>
      <c r="O213" s="82"/>
      <c r="P213" s="83" t="s">
        <v>92</v>
      </c>
      <c r="Q213" s="80">
        <v>28057.27</v>
      </c>
      <c r="R213" s="79">
        <f t="shared" si="16"/>
        <v>0</v>
      </c>
      <c r="S213" s="79">
        <f t="shared" si="17"/>
        <v>538463.902932</v>
      </c>
      <c r="T213" s="77">
        <v>19.191600000000001</v>
      </c>
      <c r="U213" s="109">
        <f t="shared" si="15"/>
        <v>28057.269999999997</v>
      </c>
      <c r="V213" s="77"/>
      <c r="W213" s="77"/>
      <c r="X213" s="77"/>
      <c r="Y213" s="76"/>
    </row>
    <row r="214" spans="1:25" x14ac:dyDescent="0.25">
      <c r="A214" s="89"/>
      <c r="B214" s="88" t="s">
        <v>253</v>
      </c>
      <c r="C214" s="87"/>
      <c r="D214" s="86"/>
      <c r="E214" s="87">
        <v>23750</v>
      </c>
      <c r="F214" s="99" t="s">
        <v>241</v>
      </c>
      <c r="G214" s="83"/>
      <c r="H214" s="87" t="s">
        <v>166</v>
      </c>
      <c r="I214" s="90" t="s">
        <v>245</v>
      </c>
      <c r="J214" s="83"/>
      <c r="K214" s="83"/>
      <c r="L214" s="83" t="s">
        <v>92</v>
      </c>
      <c r="M214" s="83"/>
      <c r="N214" s="83"/>
      <c r="O214" s="82"/>
      <c r="P214" s="83" t="s">
        <v>92</v>
      </c>
      <c r="Q214" s="80">
        <v>15740.880000000001</v>
      </c>
      <c r="R214" s="79">
        <f t="shared" si="16"/>
        <v>0</v>
      </c>
      <c r="S214" s="79">
        <f t="shared" si="17"/>
        <v>302092.67260800005</v>
      </c>
      <c r="T214" s="77">
        <v>19.191600000000001</v>
      </c>
      <c r="U214" s="109">
        <f t="shared" si="15"/>
        <v>15740.880000000001</v>
      </c>
      <c r="V214" s="77"/>
      <c r="W214" s="77"/>
      <c r="X214" s="77"/>
      <c r="Y214" s="76"/>
    </row>
    <row r="215" spans="1:25" x14ac:dyDescent="0.25">
      <c r="A215" s="89"/>
      <c r="B215" s="88" t="s">
        <v>253</v>
      </c>
      <c r="C215" s="87"/>
      <c r="D215" s="86"/>
      <c r="E215" s="87">
        <v>23750</v>
      </c>
      <c r="F215" s="99" t="s">
        <v>241</v>
      </c>
      <c r="G215" s="83"/>
      <c r="H215" s="87" t="s">
        <v>166</v>
      </c>
      <c r="I215" s="90">
        <v>105169</v>
      </c>
      <c r="J215" s="83"/>
      <c r="K215" s="83"/>
      <c r="L215" s="83" t="s">
        <v>92</v>
      </c>
      <c r="M215" s="83"/>
      <c r="N215" s="83"/>
      <c r="O215" s="82"/>
      <c r="P215" s="83" t="s">
        <v>92</v>
      </c>
      <c r="Q215" s="80">
        <v>4345.8900000000003</v>
      </c>
      <c r="R215" s="79">
        <f t="shared" si="16"/>
        <v>0</v>
      </c>
      <c r="S215" s="79">
        <f t="shared" si="17"/>
        <v>83404.582524000012</v>
      </c>
      <c r="T215" s="77">
        <v>19.191600000000001</v>
      </c>
      <c r="U215" s="109">
        <f t="shared" si="15"/>
        <v>4345.8900000000003</v>
      </c>
      <c r="V215" s="77"/>
      <c r="W215" s="77"/>
      <c r="X215" s="77"/>
      <c r="Y215" s="76"/>
    </row>
    <row r="216" spans="1:25" x14ac:dyDescent="0.25">
      <c r="A216" s="89"/>
      <c r="B216" s="88" t="s">
        <v>253</v>
      </c>
      <c r="C216" s="87"/>
      <c r="D216" s="86"/>
      <c r="E216" s="87">
        <v>23750</v>
      </c>
      <c r="F216" s="99" t="s">
        <v>241</v>
      </c>
      <c r="G216" s="83"/>
      <c r="H216" s="87" t="s">
        <v>166</v>
      </c>
      <c r="I216" s="90">
        <v>105212</v>
      </c>
      <c r="J216" s="83"/>
      <c r="K216" s="83"/>
      <c r="L216" s="83" t="s">
        <v>92</v>
      </c>
      <c r="M216" s="83"/>
      <c r="N216" s="83"/>
      <c r="O216" s="82"/>
      <c r="P216" s="83" t="s">
        <v>92</v>
      </c>
      <c r="Q216" s="80">
        <v>6166.41</v>
      </c>
      <c r="R216" s="79">
        <f t="shared" si="16"/>
        <v>0</v>
      </c>
      <c r="S216" s="79">
        <f t="shared" si="17"/>
        <v>118343.274156</v>
      </c>
      <c r="T216" s="77">
        <v>19.191600000000001</v>
      </c>
      <c r="U216" s="109">
        <f t="shared" si="15"/>
        <v>6166.41</v>
      </c>
      <c r="V216" s="77"/>
      <c r="W216" s="77"/>
      <c r="X216" s="77"/>
      <c r="Y216" s="76"/>
    </row>
    <row r="217" spans="1:25" x14ac:dyDescent="0.25">
      <c r="A217" s="89"/>
      <c r="B217" s="88" t="s">
        <v>253</v>
      </c>
      <c r="C217" s="87"/>
      <c r="D217" s="86"/>
      <c r="E217" s="87">
        <v>23750</v>
      </c>
      <c r="F217" s="99" t="s">
        <v>241</v>
      </c>
      <c r="G217" s="83"/>
      <c r="H217" s="87" t="s">
        <v>166</v>
      </c>
      <c r="I217" s="90"/>
      <c r="J217" s="83"/>
      <c r="K217" s="83"/>
      <c r="L217" s="83" t="s">
        <v>92</v>
      </c>
      <c r="M217" s="83"/>
      <c r="N217" s="83"/>
      <c r="O217" s="82"/>
      <c r="P217" s="83" t="s">
        <v>92</v>
      </c>
      <c r="Q217" s="80"/>
      <c r="R217" s="79">
        <f t="shared" si="16"/>
        <v>0</v>
      </c>
      <c r="S217" s="79">
        <f t="shared" si="17"/>
        <v>0</v>
      </c>
      <c r="T217" s="77">
        <v>19.191600000000001</v>
      </c>
      <c r="U217" s="109">
        <f t="shared" si="15"/>
        <v>0</v>
      </c>
      <c r="V217" s="77"/>
      <c r="W217" s="77"/>
      <c r="X217" s="77"/>
      <c r="Y217" s="76"/>
    </row>
    <row r="218" spans="1:25" x14ac:dyDescent="0.25">
      <c r="A218" s="89"/>
      <c r="B218" s="88" t="s">
        <v>253</v>
      </c>
      <c r="C218" s="87"/>
      <c r="D218" s="86"/>
      <c r="E218" s="87">
        <v>23750</v>
      </c>
      <c r="F218" s="99" t="s">
        <v>241</v>
      </c>
      <c r="G218" s="83"/>
      <c r="H218" s="87" t="s">
        <v>166</v>
      </c>
      <c r="I218" s="90">
        <v>105065</v>
      </c>
      <c r="J218" s="83"/>
      <c r="K218" s="83"/>
      <c r="L218" s="83" t="s">
        <v>92</v>
      </c>
      <c r="M218" s="83"/>
      <c r="N218" s="83"/>
      <c r="O218" s="82"/>
      <c r="P218" s="83" t="s">
        <v>92</v>
      </c>
      <c r="Q218" s="80">
        <v>13991.52</v>
      </c>
      <c r="R218" s="79">
        <f t="shared" si="16"/>
        <v>0</v>
      </c>
      <c r="S218" s="79">
        <f t="shared" si="17"/>
        <v>268519.65523200005</v>
      </c>
      <c r="T218" s="77">
        <v>19.191600000000001</v>
      </c>
      <c r="U218" s="109">
        <f t="shared" si="15"/>
        <v>13991.520000000002</v>
      </c>
      <c r="V218" s="77"/>
      <c r="W218" s="77"/>
      <c r="X218" s="77"/>
      <c r="Y218" s="76"/>
    </row>
    <row r="219" spans="1:25" x14ac:dyDescent="0.25">
      <c r="A219" s="89"/>
      <c r="B219" s="88" t="s">
        <v>253</v>
      </c>
      <c r="C219" s="87"/>
      <c r="D219" s="86"/>
      <c r="E219" s="87"/>
      <c r="F219" s="99" t="s">
        <v>403</v>
      </c>
      <c r="G219" s="83"/>
      <c r="H219" s="87" t="s">
        <v>403</v>
      </c>
      <c r="I219" s="90" t="s">
        <v>246</v>
      </c>
      <c r="J219" s="83"/>
      <c r="K219" s="83">
        <v>121</v>
      </c>
      <c r="L219" s="83" t="s">
        <v>92</v>
      </c>
      <c r="M219" s="83"/>
      <c r="N219" s="83"/>
      <c r="O219" s="82"/>
      <c r="P219" s="81" t="s">
        <v>92</v>
      </c>
      <c r="Q219" s="80">
        <v>817.26</v>
      </c>
      <c r="R219" s="79">
        <f t="shared" si="16"/>
        <v>0</v>
      </c>
      <c r="S219" s="79">
        <f t="shared" si="17"/>
        <v>15684.527016</v>
      </c>
      <c r="T219" s="77">
        <v>19.191600000000001</v>
      </c>
      <c r="U219" s="109">
        <f t="shared" si="15"/>
        <v>817.26</v>
      </c>
      <c r="V219" s="77"/>
      <c r="W219" s="77"/>
      <c r="X219" s="77"/>
      <c r="Y219" s="76"/>
    </row>
    <row r="220" spans="1:25" x14ac:dyDescent="0.25">
      <c r="A220" s="89"/>
      <c r="B220" s="88" t="s">
        <v>253</v>
      </c>
      <c r="C220" s="87"/>
      <c r="D220" s="86"/>
      <c r="E220" s="87"/>
      <c r="F220" s="99" t="s">
        <v>247</v>
      </c>
      <c r="G220" s="83"/>
      <c r="H220" s="87" t="s">
        <v>247</v>
      </c>
      <c r="I220" s="86"/>
      <c r="J220" s="87">
        <v>102256</v>
      </c>
      <c r="K220" s="90"/>
      <c r="L220" s="83" t="s">
        <v>92</v>
      </c>
      <c r="M220" s="87"/>
      <c r="N220" s="83"/>
      <c r="O220" s="83"/>
      <c r="P220" s="81" t="s">
        <v>92</v>
      </c>
      <c r="Q220" s="80">
        <v>9323.188652833951</v>
      </c>
      <c r="R220" s="79">
        <f t="shared" si="16"/>
        <v>0</v>
      </c>
      <c r="S220" s="79">
        <f t="shared" si="17"/>
        <v>178926.90734972808</v>
      </c>
      <c r="T220" s="77">
        <v>19.191600000000001</v>
      </c>
      <c r="U220" s="109">
        <f t="shared" si="15"/>
        <v>9323.188652833951</v>
      </c>
      <c r="V220" s="79"/>
      <c r="W220" s="79"/>
      <c r="X220" s="77"/>
      <c r="Y220" s="78"/>
    </row>
    <row r="221" spans="1:25" x14ac:dyDescent="0.25">
      <c r="A221" s="89"/>
      <c r="B221" s="88" t="s">
        <v>253</v>
      </c>
      <c r="C221" s="87"/>
      <c r="D221" s="86"/>
      <c r="E221" s="87"/>
      <c r="F221" s="99" t="s">
        <v>248</v>
      </c>
      <c r="G221" s="83"/>
      <c r="H221" s="87" t="s">
        <v>248</v>
      </c>
      <c r="I221" s="86"/>
      <c r="J221" s="87">
        <v>101876</v>
      </c>
      <c r="K221" s="90"/>
      <c r="L221" s="83" t="s">
        <v>92</v>
      </c>
      <c r="M221" s="87"/>
      <c r="N221" s="83"/>
      <c r="O221" s="83"/>
      <c r="P221" s="81" t="s">
        <v>92</v>
      </c>
      <c r="Q221" s="80">
        <v>1364.16</v>
      </c>
      <c r="R221" s="79">
        <f t="shared" si="16"/>
        <v>0</v>
      </c>
      <c r="S221" s="79">
        <f t="shared" si="17"/>
        <v>26180.413056000005</v>
      </c>
      <c r="T221" s="77">
        <v>19.191600000000001</v>
      </c>
      <c r="U221" s="109">
        <f t="shared" si="15"/>
        <v>1364.16</v>
      </c>
      <c r="V221" s="79"/>
      <c r="W221" s="79"/>
      <c r="X221" s="77"/>
      <c r="Y221" s="78"/>
    </row>
    <row r="222" spans="1:25" x14ac:dyDescent="0.25">
      <c r="A222" s="89"/>
      <c r="B222" s="88" t="s">
        <v>253</v>
      </c>
      <c r="C222" s="87"/>
      <c r="D222" s="86"/>
      <c r="E222" s="87"/>
      <c r="F222" s="99" t="s">
        <v>248</v>
      </c>
      <c r="G222" s="83"/>
      <c r="H222" s="87" t="s">
        <v>248</v>
      </c>
      <c r="I222" s="86"/>
      <c r="J222" s="87">
        <v>101876</v>
      </c>
      <c r="K222" s="90"/>
      <c r="L222" s="83" t="s">
        <v>92</v>
      </c>
      <c r="M222" s="87"/>
      <c r="N222" s="83"/>
      <c r="O222" s="83"/>
      <c r="P222" s="81" t="s">
        <v>92</v>
      </c>
      <c r="Q222" s="80">
        <v>9117.6</v>
      </c>
      <c r="R222" s="79">
        <f t="shared" si="16"/>
        <v>0</v>
      </c>
      <c r="S222" s="79">
        <f t="shared" si="17"/>
        <v>174981.33216000002</v>
      </c>
      <c r="T222" s="77">
        <v>19.191600000000001</v>
      </c>
      <c r="U222" s="109">
        <f t="shared" si="15"/>
        <v>9117.6</v>
      </c>
      <c r="V222" s="79"/>
      <c r="W222" s="79"/>
      <c r="X222" s="77"/>
      <c r="Y222" s="78"/>
    </row>
    <row r="223" spans="1:25" x14ac:dyDescent="0.25">
      <c r="A223" s="89"/>
      <c r="B223" s="88" t="s">
        <v>253</v>
      </c>
      <c r="C223" s="87"/>
      <c r="D223" s="86"/>
      <c r="E223" s="87">
        <v>22567</v>
      </c>
      <c r="F223" s="99" t="s">
        <v>249</v>
      </c>
      <c r="G223" s="83"/>
      <c r="H223" s="87" t="s">
        <v>96</v>
      </c>
      <c r="I223" s="86"/>
      <c r="J223" s="87" t="s">
        <v>250</v>
      </c>
      <c r="K223" s="90"/>
      <c r="L223" s="83" t="s">
        <v>92</v>
      </c>
      <c r="M223" s="87"/>
      <c r="N223" s="83"/>
      <c r="O223" s="83"/>
      <c r="P223" s="81" t="s">
        <v>92</v>
      </c>
      <c r="Q223" s="80">
        <v>2320</v>
      </c>
      <c r="R223" s="79">
        <f t="shared" si="16"/>
        <v>0</v>
      </c>
      <c r="S223" s="79">
        <f t="shared" si="17"/>
        <v>44524.512000000002</v>
      </c>
      <c r="T223" s="77">
        <v>19.191600000000001</v>
      </c>
      <c r="U223" s="109">
        <f t="shared" si="15"/>
        <v>2320</v>
      </c>
      <c r="V223" s="79"/>
      <c r="W223" s="79"/>
      <c r="X223" s="77"/>
      <c r="Y223" s="78"/>
    </row>
    <row r="224" spans="1:25" x14ac:dyDescent="0.25">
      <c r="A224" s="89"/>
      <c r="B224" s="88" t="s">
        <v>253</v>
      </c>
      <c r="C224" s="87"/>
      <c r="D224" s="86"/>
      <c r="E224" s="87">
        <v>22567</v>
      </c>
      <c r="F224" s="99" t="s">
        <v>249</v>
      </c>
      <c r="G224" s="83"/>
      <c r="H224" s="87" t="s">
        <v>96</v>
      </c>
      <c r="I224" s="86"/>
      <c r="J224" s="87"/>
      <c r="K224" s="90"/>
      <c r="L224" s="83" t="s">
        <v>92</v>
      </c>
      <c r="M224" s="87"/>
      <c r="N224" s="83"/>
      <c r="O224" s="83"/>
      <c r="P224" s="81" t="s">
        <v>92</v>
      </c>
      <c r="Q224" s="80">
        <v>2320</v>
      </c>
      <c r="R224" s="79">
        <f t="shared" si="16"/>
        <v>0</v>
      </c>
      <c r="S224" s="79">
        <f t="shared" si="17"/>
        <v>44524.512000000002</v>
      </c>
      <c r="T224" s="77">
        <v>19.191600000000001</v>
      </c>
      <c r="U224" s="109">
        <f t="shared" si="15"/>
        <v>2320</v>
      </c>
      <c r="V224" s="79"/>
      <c r="W224" s="79"/>
      <c r="X224" s="77"/>
      <c r="Y224" s="78"/>
    </row>
    <row r="225" spans="1:25" x14ac:dyDescent="0.25">
      <c r="A225" s="89"/>
      <c r="B225" s="88" t="s">
        <v>253</v>
      </c>
      <c r="C225" s="87"/>
      <c r="D225" s="86"/>
      <c r="E225" s="87">
        <v>22567</v>
      </c>
      <c r="F225" s="99" t="s">
        <v>249</v>
      </c>
      <c r="G225" s="83"/>
      <c r="H225" s="87" t="s">
        <v>96</v>
      </c>
      <c r="I225" s="86"/>
      <c r="J225" s="87"/>
      <c r="K225" s="90"/>
      <c r="L225" s="83" t="s">
        <v>92</v>
      </c>
      <c r="M225" s="87"/>
      <c r="N225" s="83"/>
      <c r="O225" s="83"/>
      <c r="P225" s="81" t="s">
        <v>92</v>
      </c>
      <c r="Q225" s="80">
        <v>2000</v>
      </c>
      <c r="R225" s="79">
        <f t="shared" si="16"/>
        <v>0</v>
      </c>
      <c r="S225" s="79">
        <f t="shared" si="17"/>
        <v>38383.200000000004</v>
      </c>
      <c r="T225" s="77">
        <v>19.191600000000001</v>
      </c>
      <c r="U225" s="109">
        <f t="shared" si="15"/>
        <v>2000</v>
      </c>
      <c r="V225" s="79"/>
      <c r="W225" s="79"/>
      <c r="X225" s="77"/>
      <c r="Y225" s="78"/>
    </row>
    <row r="226" spans="1:25" x14ac:dyDescent="0.25">
      <c r="A226" s="89"/>
      <c r="B226" s="88" t="s">
        <v>253</v>
      </c>
      <c r="C226" s="87"/>
      <c r="D226" s="86"/>
      <c r="E226" s="87">
        <v>23755</v>
      </c>
      <c r="F226" s="99" t="s">
        <v>251</v>
      </c>
      <c r="G226" s="83"/>
      <c r="H226" s="87" t="s">
        <v>208</v>
      </c>
      <c r="I226" s="86" t="s">
        <v>210</v>
      </c>
      <c r="J226" s="87"/>
      <c r="K226" s="90"/>
      <c r="L226" s="83" t="s">
        <v>92</v>
      </c>
      <c r="M226" s="87"/>
      <c r="N226" s="83"/>
      <c r="O226" s="83"/>
      <c r="P226" s="81" t="s">
        <v>92</v>
      </c>
      <c r="Q226" s="80">
        <v>2000</v>
      </c>
      <c r="R226" s="79">
        <f t="shared" si="16"/>
        <v>0</v>
      </c>
      <c r="S226" s="79">
        <f t="shared" si="17"/>
        <v>38383.200000000004</v>
      </c>
      <c r="T226" s="77">
        <v>19.191600000000001</v>
      </c>
      <c r="U226" s="109">
        <f t="shared" si="15"/>
        <v>2000</v>
      </c>
      <c r="V226" s="79"/>
      <c r="W226" s="79"/>
      <c r="X226" s="77"/>
      <c r="Y226" s="78"/>
    </row>
    <row r="227" spans="1:25" x14ac:dyDescent="0.25">
      <c r="A227" s="89"/>
      <c r="B227" s="88" t="s">
        <v>253</v>
      </c>
      <c r="C227" s="87"/>
      <c r="D227" s="86"/>
      <c r="E227" s="87">
        <v>23755</v>
      </c>
      <c r="F227" s="99" t="s">
        <v>251</v>
      </c>
      <c r="G227" s="83"/>
      <c r="H227" s="87" t="s">
        <v>208</v>
      </c>
      <c r="I227" s="86" t="s">
        <v>212</v>
      </c>
      <c r="J227" s="87">
        <v>101797</v>
      </c>
      <c r="K227" s="90"/>
      <c r="L227" s="83" t="s">
        <v>92</v>
      </c>
      <c r="M227" s="87"/>
      <c r="N227" s="83"/>
      <c r="O227" s="83"/>
      <c r="P227" s="81" t="s">
        <v>92</v>
      </c>
      <c r="Q227" s="80">
        <v>1186.8800000000001</v>
      </c>
      <c r="R227" s="79">
        <f t="shared" si="16"/>
        <v>0</v>
      </c>
      <c r="S227" s="79">
        <f t="shared" si="17"/>
        <v>22778.126208000005</v>
      </c>
      <c r="T227" s="77">
        <v>19.191600000000001</v>
      </c>
      <c r="U227" s="109">
        <f t="shared" si="15"/>
        <v>1186.8800000000001</v>
      </c>
      <c r="V227" s="79"/>
      <c r="W227" s="79"/>
      <c r="X227" s="77"/>
      <c r="Y227" s="78"/>
    </row>
    <row r="228" spans="1:25" x14ac:dyDescent="0.25">
      <c r="A228" s="89"/>
      <c r="B228" s="88" t="s">
        <v>253</v>
      </c>
      <c r="C228" s="87"/>
      <c r="D228" s="86"/>
      <c r="E228" s="87">
        <v>23755</v>
      </c>
      <c r="F228" s="99" t="s">
        <v>251</v>
      </c>
      <c r="G228" s="83"/>
      <c r="H228" s="87" t="s">
        <v>208</v>
      </c>
      <c r="I228" s="86" t="s">
        <v>252</v>
      </c>
      <c r="J228" s="87"/>
      <c r="K228" s="90"/>
      <c r="L228" s="83" t="s">
        <v>92</v>
      </c>
      <c r="M228" s="87"/>
      <c r="N228" s="83"/>
      <c r="O228" s="83"/>
      <c r="P228" s="81" t="s">
        <v>92</v>
      </c>
      <c r="Q228" s="80">
        <v>3862.56</v>
      </c>
      <c r="R228" s="79">
        <f t="shared" si="16"/>
        <v>0</v>
      </c>
      <c r="S228" s="79">
        <f t="shared" si="17"/>
        <v>74128.706495999999</v>
      </c>
      <c r="T228" s="77">
        <v>19.191600000000001</v>
      </c>
      <c r="U228" s="109">
        <f t="shared" si="15"/>
        <v>3862.56</v>
      </c>
      <c r="V228" s="79"/>
      <c r="W228" s="79"/>
      <c r="X228" s="77"/>
      <c r="Y228" s="78"/>
    </row>
    <row r="229" spans="1:25" x14ac:dyDescent="0.25">
      <c r="A229" s="89"/>
      <c r="B229" s="88" t="s">
        <v>253</v>
      </c>
      <c r="C229" s="87"/>
      <c r="D229" s="86"/>
      <c r="E229" s="87">
        <v>23755</v>
      </c>
      <c r="F229" s="99" t="s">
        <v>251</v>
      </c>
      <c r="G229" s="83"/>
      <c r="H229" s="87" t="s">
        <v>208</v>
      </c>
      <c r="I229" s="86"/>
      <c r="J229" s="87"/>
      <c r="K229" s="90"/>
      <c r="L229" s="83" t="s">
        <v>92</v>
      </c>
      <c r="M229" s="87"/>
      <c r="N229" s="83"/>
      <c r="O229" s="83"/>
      <c r="P229" s="81" t="s">
        <v>92</v>
      </c>
      <c r="Q229" s="80">
        <v>3000</v>
      </c>
      <c r="R229" s="79">
        <f t="shared" si="16"/>
        <v>0</v>
      </c>
      <c r="S229" s="79">
        <f t="shared" si="17"/>
        <v>57574.8</v>
      </c>
      <c r="T229" s="77">
        <v>19.191600000000001</v>
      </c>
      <c r="U229" s="109">
        <f t="shared" si="15"/>
        <v>3000</v>
      </c>
      <c r="V229" s="79"/>
      <c r="W229" s="79"/>
      <c r="X229" s="77"/>
      <c r="Y229" s="78"/>
    </row>
    <row r="230" spans="1:25" x14ac:dyDescent="0.25">
      <c r="A230" s="89">
        <v>43644</v>
      </c>
      <c r="B230" s="88" t="s">
        <v>367</v>
      </c>
      <c r="C230" s="87">
        <v>420626</v>
      </c>
      <c r="D230" s="86">
        <v>1</v>
      </c>
      <c r="E230" s="87">
        <v>12207</v>
      </c>
      <c r="F230" s="87" t="s">
        <v>101</v>
      </c>
      <c r="G230" s="83" t="s">
        <v>111</v>
      </c>
      <c r="H230" s="87" t="s">
        <v>101</v>
      </c>
      <c r="I230" s="90">
        <v>15362</v>
      </c>
      <c r="J230" s="83">
        <v>102036</v>
      </c>
      <c r="K230" s="83">
        <v>2</v>
      </c>
      <c r="L230" s="83" t="s">
        <v>174</v>
      </c>
      <c r="M230" s="83">
        <v>20</v>
      </c>
      <c r="N230" s="83"/>
      <c r="O230" s="82">
        <v>80</v>
      </c>
      <c r="P230" s="81" t="s">
        <v>174</v>
      </c>
      <c r="Q230" s="80">
        <v>1600</v>
      </c>
      <c r="R230" s="79">
        <f t="shared" ref="R230:R255" si="18">+Q230*0.16</f>
        <v>256</v>
      </c>
      <c r="S230" s="79">
        <f t="shared" ref="S230:S255" si="19">Q230+R230</f>
        <v>1856</v>
      </c>
      <c r="T230" s="77">
        <v>19.193100000000001</v>
      </c>
      <c r="U230" s="109">
        <f t="shared" si="15"/>
        <v>96.701418739025996</v>
      </c>
      <c r="V230" s="77"/>
      <c r="W230" s="77">
        <v>20625200</v>
      </c>
      <c r="X230" s="77" t="s">
        <v>90</v>
      </c>
      <c r="Y230" s="76" t="s">
        <v>176</v>
      </c>
    </row>
    <row r="231" spans="1:25" x14ac:dyDescent="0.25">
      <c r="A231" s="89">
        <v>43644</v>
      </c>
      <c r="B231" s="88" t="s">
        <v>367</v>
      </c>
      <c r="C231" s="87">
        <v>420627</v>
      </c>
      <c r="D231" s="86">
        <v>1</v>
      </c>
      <c r="E231" s="87">
        <v>12207</v>
      </c>
      <c r="F231" s="87" t="s">
        <v>101</v>
      </c>
      <c r="G231" s="83" t="s">
        <v>111</v>
      </c>
      <c r="H231" s="87" t="s">
        <v>101</v>
      </c>
      <c r="I231" s="90">
        <v>15363</v>
      </c>
      <c r="J231" s="83">
        <v>102036</v>
      </c>
      <c r="K231" s="83">
        <v>2</v>
      </c>
      <c r="L231" s="83" t="s">
        <v>174</v>
      </c>
      <c r="M231" s="83">
        <v>848</v>
      </c>
      <c r="N231" s="83"/>
      <c r="O231" s="82">
        <v>80</v>
      </c>
      <c r="P231" s="81" t="s">
        <v>174</v>
      </c>
      <c r="Q231" s="80">
        <v>67840</v>
      </c>
      <c r="R231" s="79">
        <f t="shared" si="18"/>
        <v>10854.4</v>
      </c>
      <c r="S231" s="79">
        <f t="shared" si="19"/>
        <v>78694.399999999994</v>
      </c>
      <c r="T231" s="77">
        <v>19.193100000000001</v>
      </c>
      <c r="U231" s="109">
        <f t="shared" si="15"/>
        <v>4100.1401545347017</v>
      </c>
      <c r="V231" s="77"/>
      <c r="W231" s="77">
        <v>20625200</v>
      </c>
      <c r="X231" s="77" t="s">
        <v>90</v>
      </c>
      <c r="Y231" s="76" t="s">
        <v>176</v>
      </c>
    </row>
    <row r="232" spans="1:25" x14ac:dyDescent="0.25">
      <c r="A232" s="89">
        <v>43644</v>
      </c>
      <c r="B232" s="88" t="s">
        <v>367</v>
      </c>
      <c r="C232" s="87">
        <v>420628</v>
      </c>
      <c r="D232" s="86">
        <v>1</v>
      </c>
      <c r="E232" s="87">
        <v>12207</v>
      </c>
      <c r="F232" s="87" t="s">
        <v>101</v>
      </c>
      <c r="G232" s="83" t="s">
        <v>111</v>
      </c>
      <c r="H232" s="87" t="s">
        <v>101</v>
      </c>
      <c r="I232" s="90">
        <v>15361</v>
      </c>
      <c r="J232" s="83">
        <v>102036</v>
      </c>
      <c r="K232" s="83">
        <v>2</v>
      </c>
      <c r="L232" s="83" t="s">
        <v>174</v>
      </c>
      <c r="M232" s="83">
        <v>696</v>
      </c>
      <c r="N232" s="83"/>
      <c r="O232" s="82">
        <v>80</v>
      </c>
      <c r="P232" s="81" t="s">
        <v>174</v>
      </c>
      <c r="Q232" s="80">
        <v>55680</v>
      </c>
      <c r="R232" s="79">
        <f t="shared" si="18"/>
        <v>8908.8000000000011</v>
      </c>
      <c r="S232" s="79">
        <f t="shared" si="19"/>
        <v>64588.800000000003</v>
      </c>
      <c r="T232" s="77">
        <v>19.193100000000001</v>
      </c>
      <c r="U232" s="109">
        <f t="shared" si="15"/>
        <v>3365.209372118105</v>
      </c>
      <c r="V232" s="77"/>
      <c r="W232" s="77">
        <v>20625200</v>
      </c>
      <c r="X232" s="77" t="s">
        <v>90</v>
      </c>
      <c r="Y232" s="76" t="s">
        <v>176</v>
      </c>
    </row>
    <row r="233" spans="1:25" x14ac:dyDescent="0.25">
      <c r="A233" s="89">
        <v>43644</v>
      </c>
      <c r="B233" s="88" t="s">
        <v>367</v>
      </c>
      <c r="C233" s="87">
        <v>420629</v>
      </c>
      <c r="D233" s="86">
        <v>1</v>
      </c>
      <c r="E233" s="87">
        <v>12207</v>
      </c>
      <c r="F233" s="87" t="s">
        <v>101</v>
      </c>
      <c r="G233" s="83" t="s">
        <v>111</v>
      </c>
      <c r="H233" s="87" t="s">
        <v>101</v>
      </c>
      <c r="I233" s="90">
        <v>15364</v>
      </c>
      <c r="J233" s="83">
        <v>102036</v>
      </c>
      <c r="K233" s="83">
        <v>2</v>
      </c>
      <c r="L233" s="83" t="s">
        <v>174</v>
      </c>
      <c r="M233" s="83">
        <v>816</v>
      </c>
      <c r="N233" s="83"/>
      <c r="O233" s="82">
        <v>80</v>
      </c>
      <c r="P233" s="81" t="s">
        <v>174</v>
      </c>
      <c r="Q233" s="80">
        <v>65280</v>
      </c>
      <c r="R233" s="79">
        <f t="shared" si="18"/>
        <v>10444.800000000001</v>
      </c>
      <c r="S233" s="79">
        <f t="shared" si="19"/>
        <v>75724.800000000003</v>
      </c>
      <c r="T233" s="77">
        <v>19.193100000000001</v>
      </c>
      <c r="U233" s="109">
        <f t="shared" si="15"/>
        <v>3945.4178845522611</v>
      </c>
      <c r="V233" s="77"/>
      <c r="W233" s="77">
        <v>20625200</v>
      </c>
      <c r="X233" s="77" t="s">
        <v>90</v>
      </c>
      <c r="Y233" s="76" t="s">
        <v>176</v>
      </c>
    </row>
    <row r="234" spans="1:25" x14ac:dyDescent="0.25">
      <c r="A234" s="89">
        <v>43642</v>
      </c>
      <c r="B234" s="88" t="s">
        <v>367</v>
      </c>
      <c r="C234" s="87">
        <v>420390</v>
      </c>
      <c r="D234" s="86">
        <v>1</v>
      </c>
      <c r="E234" s="87">
        <v>12207</v>
      </c>
      <c r="F234" s="87" t="s">
        <v>101</v>
      </c>
      <c r="G234" s="83" t="s">
        <v>111</v>
      </c>
      <c r="H234" s="87" t="s">
        <v>101</v>
      </c>
      <c r="I234" s="90">
        <v>15365</v>
      </c>
      <c r="J234" s="83">
        <v>102036</v>
      </c>
      <c r="K234" s="83">
        <v>2</v>
      </c>
      <c r="L234" s="83" t="s">
        <v>174</v>
      </c>
      <c r="M234" s="83">
        <v>608</v>
      </c>
      <c r="N234" s="83"/>
      <c r="O234" s="82">
        <v>80</v>
      </c>
      <c r="P234" s="81" t="s">
        <v>174</v>
      </c>
      <c r="Q234" s="80">
        <v>48640</v>
      </c>
      <c r="R234" s="79">
        <f t="shared" si="18"/>
        <v>7782.4000000000005</v>
      </c>
      <c r="S234" s="79">
        <f t="shared" si="19"/>
        <v>56422.400000000001</v>
      </c>
      <c r="T234" s="77">
        <v>19.193100000000001</v>
      </c>
      <c r="U234" s="109">
        <f t="shared" si="15"/>
        <v>2939.7231296663904</v>
      </c>
      <c r="V234" s="77"/>
      <c r="W234" s="77">
        <v>20625200</v>
      </c>
      <c r="X234" s="77" t="s">
        <v>90</v>
      </c>
      <c r="Y234" s="76" t="s">
        <v>176</v>
      </c>
    </row>
    <row r="235" spans="1:25" x14ac:dyDescent="0.25">
      <c r="A235" s="89">
        <v>43640</v>
      </c>
      <c r="B235" s="88" t="s">
        <v>367</v>
      </c>
      <c r="C235" s="87">
        <v>419971</v>
      </c>
      <c r="D235" s="86">
        <v>1</v>
      </c>
      <c r="E235" s="87">
        <v>12207</v>
      </c>
      <c r="F235" s="87" t="s">
        <v>101</v>
      </c>
      <c r="G235" s="83" t="s">
        <v>111</v>
      </c>
      <c r="H235" s="87" t="s">
        <v>101</v>
      </c>
      <c r="I235" s="90">
        <v>15297</v>
      </c>
      <c r="J235" s="83">
        <v>102036</v>
      </c>
      <c r="K235" s="83">
        <v>1</v>
      </c>
      <c r="L235" s="83" t="s">
        <v>174</v>
      </c>
      <c r="M235" s="83">
        <v>84</v>
      </c>
      <c r="N235" s="83"/>
      <c r="O235" s="82">
        <v>80</v>
      </c>
      <c r="P235" s="81" t="s">
        <v>174</v>
      </c>
      <c r="Q235" s="80">
        <v>6720</v>
      </c>
      <c r="R235" s="79">
        <f t="shared" si="18"/>
        <v>1075.2</v>
      </c>
      <c r="S235" s="79">
        <f t="shared" si="19"/>
        <v>7795.2</v>
      </c>
      <c r="T235" s="77">
        <v>19.193100000000001</v>
      </c>
      <c r="U235" s="109">
        <f t="shared" si="15"/>
        <v>406.14595870390917</v>
      </c>
      <c r="V235" s="77"/>
      <c r="W235" s="77">
        <v>20625200</v>
      </c>
      <c r="X235" s="77" t="s">
        <v>90</v>
      </c>
      <c r="Y235" s="76" t="s">
        <v>175</v>
      </c>
    </row>
    <row r="236" spans="1:25" x14ac:dyDescent="0.25">
      <c r="A236" s="89">
        <v>43640</v>
      </c>
      <c r="B236" s="88" t="s">
        <v>367</v>
      </c>
      <c r="C236" s="87">
        <v>419970</v>
      </c>
      <c r="D236" s="86">
        <v>1</v>
      </c>
      <c r="E236" s="87">
        <v>12207</v>
      </c>
      <c r="F236" s="87" t="s">
        <v>101</v>
      </c>
      <c r="G236" s="83" t="s">
        <v>111</v>
      </c>
      <c r="H236" s="87" t="s">
        <v>101</v>
      </c>
      <c r="I236" s="90">
        <v>15298</v>
      </c>
      <c r="J236" s="83">
        <v>102036</v>
      </c>
      <c r="K236" s="83">
        <v>2</v>
      </c>
      <c r="L236" s="83" t="s">
        <v>174</v>
      </c>
      <c r="M236" s="83">
        <v>832</v>
      </c>
      <c r="N236" s="83"/>
      <c r="O236" s="82">
        <v>80</v>
      </c>
      <c r="P236" s="81" t="s">
        <v>174</v>
      </c>
      <c r="Q236" s="80">
        <v>66560</v>
      </c>
      <c r="R236" s="79">
        <f t="shared" si="18"/>
        <v>10649.6</v>
      </c>
      <c r="S236" s="79">
        <f t="shared" si="19"/>
        <v>77209.600000000006</v>
      </c>
      <c r="T236" s="77">
        <v>19.193100000000001</v>
      </c>
      <c r="U236" s="109">
        <f t="shared" si="15"/>
        <v>4022.7790195434818</v>
      </c>
      <c r="V236" s="77"/>
      <c r="W236" s="77">
        <v>20625200</v>
      </c>
      <c r="X236" s="77" t="s">
        <v>90</v>
      </c>
      <c r="Y236" s="76" t="s">
        <v>176</v>
      </c>
    </row>
    <row r="237" spans="1:25" x14ac:dyDescent="0.25">
      <c r="A237" s="89">
        <v>43640</v>
      </c>
      <c r="B237" s="88" t="s">
        <v>367</v>
      </c>
      <c r="C237" s="87">
        <v>419972</v>
      </c>
      <c r="D237" s="86">
        <v>1</v>
      </c>
      <c r="E237" s="87">
        <v>12207</v>
      </c>
      <c r="F237" s="87" t="s">
        <v>101</v>
      </c>
      <c r="G237" s="83" t="s">
        <v>111</v>
      </c>
      <c r="H237" s="87" t="s">
        <v>101</v>
      </c>
      <c r="I237" s="90">
        <v>15295</v>
      </c>
      <c r="J237" s="83">
        <v>102036</v>
      </c>
      <c r="K237" s="83">
        <v>2</v>
      </c>
      <c r="L237" s="83" t="s">
        <v>174</v>
      </c>
      <c r="M237" s="83">
        <v>676</v>
      </c>
      <c r="N237" s="83"/>
      <c r="O237" s="82">
        <v>80</v>
      </c>
      <c r="P237" s="81" t="s">
        <v>174</v>
      </c>
      <c r="Q237" s="80">
        <v>54080</v>
      </c>
      <c r="R237" s="79">
        <f t="shared" si="18"/>
        <v>8652.7999999999993</v>
      </c>
      <c r="S237" s="79">
        <f t="shared" si="19"/>
        <v>62732.800000000003</v>
      </c>
      <c r="T237" s="77">
        <v>19.193100000000001</v>
      </c>
      <c r="U237" s="109">
        <f t="shared" si="15"/>
        <v>3268.507953379079</v>
      </c>
      <c r="V237" s="77"/>
      <c r="W237" s="77">
        <v>20625200</v>
      </c>
      <c r="X237" s="77" t="s">
        <v>90</v>
      </c>
      <c r="Y237" s="76" t="s">
        <v>176</v>
      </c>
    </row>
    <row r="238" spans="1:25" x14ac:dyDescent="0.25">
      <c r="A238" s="89">
        <v>43640</v>
      </c>
      <c r="B238" s="88" t="s">
        <v>367</v>
      </c>
      <c r="C238" s="87">
        <v>419973</v>
      </c>
      <c r="D238" s="86">
        <v>1</v>
      </c>
      <c r="E238" s="87">
        <v>12207</v>
      </c>
      <c r="F238" s="87" t="s">
        <v>101</v>
      </c>
      <c r="G238" s="83" t="s">
        <v>111</v>
      </c>
      <c r="H238" s="87" t="s">
        <v>101</v>
      </c>
      <c r="I238" s="90">
        <v>15300</v>
      </c>
      <c r="J238" s="83">
        <v>102036</v>
      </c>
      <c r="K238" s="83">
        <v>2</v>
      </c>
      <c r="L238" s="83" t="s">
        <v>174</v>
      </c>
      <c r="M238" s="83">
        <v>594</v>
      </c>
      <c r="N238" s="83"/>
      <c r="O238" s="82">
        <v>80</v>
      </c>
      <c r="P238" s="81" t="s">
        <v>174</v>
      </c>
      <c r="Q238" s="80">
        <v>47520</v>
      </c>
      <c r="R238" s="79">
        <f t="shared" si="18"/>
        <v>7603.2</v>
      </c>
      <c r="S238" s="79">
        <f t="shared" si="19"/>
        <v>55123.199999999997</v>
      </c>
      <c r="T238" s="77">
        <v>19.193100000000001</v>
      </c>
      <c r="U238" s="109">
        <f t="shared" si="15"/>
        <v>2872.0321365490722</v>
      </c>
      <c r="V238" s="77"/>
      <c r="W238" s="77">
        <v>20625200</v>
      </c>
      <c r="X238" s="77" t="s">
        <v>90</v>
      </c>
      <c r="Y238" s="76" t="s">
        <v>176</v>
      </c>
    </row>
    <row r="239" spans="1:25" x14ac:dyDescent="0.25">
      <c r="A239" s="89">
        <v>43640</v>
      </c>
      <c r="B239" s="88" t="s">
        <v>367</v>
      </c>
      <c r="C239" s="87">
        <v>419974</v>
      </c>
      <c r="D239" s="86">
        <v>1</v>
      </c>
      <c r="E239" s="87">
        <v>12207</v>
      </c>
      <c r="F239" s="87" t="s">
        <v>101</v>
      </c>
      <c r="G239" s="83" t="s">
        <v>111</v>
      </c>
      <c r="H239" s="87" t="s">
        <v>101</v>
      </c>
      <c r="I239" s="90">
        <v>15296</v>
      </c>
      <c r="J239" s="83">
        <v>102036</v>
      </c>
      <c r="K239" s="83">
        <v>2</v>
      </c>
      <c r="L239" s="83" t="s">
        <v>174</v>
      </c>
      <c r="M239" s="83">
        <v>32</v>
      </c>
      <c r="N239" s="83"/>
      <c r="O239" s="82">
        <v>80</v>
      </c>
      <c r="P239" s="81" t="s">
        <v>174</v>
      </c>
      <c r="Q239" s="80">
        <v>2560</v>
      </c>
      <c r="R239" s="79">
        <f t="shared" si="18"/>
        <v>409.6</v>
      </c>
      <c r="S239" s="79">
        <f t="shared" si="19"/>
        <v>2969.6</v>
      </c>
      <c r="T239" s="77">
        <v>19.193100000000001</v>
      </c>
      <c r="U239" s="109">
        <f t="shared" si="15"/>
        <v>154.72226998244159</v>
      </c>
      <c r="V239" s="77"/>
      <c r="W239" s="77">
        <v>20625200</v>
      </c>
      <c r="X239" s="77" t="s">
        <v>90</v>
      </c>
      <c r="Y239" s="76" t="s">
        <v>176</v>
      </c>
    </row>
    <row r="240" spans="1:25" x14ac:dyDescent="0.25">
      <c r="A240" s="89">
        <v>43640</v>
      </c>
      <c r="B240" s="88" t="s">
        <v>367</v>
      </c>
      <c r="C240" s="87">
        <v>419975</v>
      </c>
      <c r="D240" s="86">
        <v>1</v>
      </c>
      <c r="E240" s="87">
        <v>12207</v>
      </c>
      <c r="F240" s="87" t="s">
        <v>101</v>
      </c>
      <c r="G240" s="83" t="s">
        <v>111</v>
      </c>
      <c r="H240" s="87" t="s">
        <v>101</v>
      </c>
      <c r="I240" s="90">
        <v>15299</v>
      </c>
      <c r="J240" s="83">
        <v>102036</v>
      </c>
      <c r="K240" s="83">
        <v>2</v>
      </c>
      <c r="L240" s="83" t="s">
        <v>174</v>
      </c>
      <c r="M240" s="83">
        <v>800</v>
      </c>
      <c r="N240" s="83"/>
      <c r="O240" s="82">
        <v>80</v>
      </c>
      <c r="P240" s="81" t="s">
        <v>174</v>
      </c>
      <c r="Q240" s="80">
        <v>64000</v>
      </c>
      <c r="R240" s="79">
        <f t="shared" si="18"/>
        <v>10240</v>
      </c>
      <c r="S240" s="79">
        <f t="shared" si="19"/>
        <v>74240</v>
      </c>
      <c r="T240" s="77">
        <v>19.193100000000001</v>
      </c>
      <c r="U240" s="109">
        <f t="shared" si="15"/>
        <v>3868.0567495610399</v>
      </c>
      <c r="V240" s="77"/>
      <c r="W240" s="77">
        <v>20625200</v>
      </c>
      <c r="X240" s="77" t="s">
        <v>90</v>
      </c>
      <c r="Y240" s="76" t="s">
        <v>176</v>
      </c>
    </row>
    <row r="241" spans="1:25" x14ac:dyDescent="0.25">
      <c r="A241" s="89">
        <v>43637</v>
      </c>
      <c r="B241" s="88" t="s">
        <v>367</v>
      </c>
      <c r="C241" s="87">
        <v>419844</v>
      </c>
      <c r="D241" s="86">
        <v>1</v>
      </c>
      <c r="E241" s="87">
        <v>12207</v>
      </c>
      <c r="F241" s="87" t="s">
        <v>101</v>
      </c>
      <c r="G241" s="83" t="s">
        <v>111</v>
      </c>
      <c r="H241" s="87" t="s">
        <v>101</v>
      </c>
      <c r="I241" s="90">
        <v>15197</v>
      </c>
      <c r="J241" s="83">
        <v>102036</v>
      </c>
      <c r="K241" s="83">
        <v>2</v>
      </c>
      <c r="L241" s="83" t="s">
        <v>174</v>
      </c>
      <c r="M241" s="83">
        <v>856</v>
      </c>
      <c r="N241" s="83"/>
      <c r="O241" s="82">
        <v>80</v>
      </c>
      <c r="P241" s="81" t="s">
        <v>174</v>
      </c>
      <c r="Q241" s="80">
        <v>68480</v>
      </c>
      <c r="R241" s="79">
        <f t="shared" si="18"/>
        <v>10956.800000000001</v>
      </c>
      <c r="S241" s="79">
        <f t="shared" si="19"/>
        <v>79436.800000000003</v>
      </c>
      <c r="T241" s="77">
        <v>19.193100000000001</v>
      </c>
      <c r="U241" s="109">
        <f t="shared" si="15"/>
        <v>4138.8207220303129</v>
      </c>
      <c r="V241" s="77"/>
      <c r="W241" s="77">
        <v>20625200</v>
      </c>
      <c r="X241" s="77" t="s">
        <v>90</v>
      </c>
      <c r="Y241" s="76" t="s">
        <v>176</v>
      </c>
    </row>
    <row r="242" spans="1:25" x14ac:dyDescent="0.25">
      <c r="A242" s="89">
        <v>43637</v>
      </c>
      <c r="B242" s="88" t="s">
        <v>367</v>
      </c>
      <c r="C242" s="87">
        <v>419845</v>
      </c>
      <c r="D242" s="86">
        <v>1</v>
      </c>
      <c r="E242" s="87">
        <v>12207</v>
      </c>
      <c r="F242" s="87" t="s">
        <v>101</v>
      </c>
      <c r="G242" s="83" t="s">
        <v>111</v>
      </c>
      <c r="H242" s="87" t="s">
        <v>101</v>
      </c>
      <c r="I242" s="90">
        <v>15194</v>
      </c>
      <c r="J242" s="83">
        <v>102036</v>
      </c>
      <c r="K242" s="83">
        <v>2</v>
      </c>
      <c r="L242" s="83" t="s">
        <v>174</v>
      </c>
      <c r="M242" s="83">
        <v>762</v>
      </c>
      <c r="N242" s="83"/>
      <c r="O242" s="82">
        <v>80</v>
      </c>
      <c r="P242" s="81" t="s">
        <v>174</v>
      </c>
      <c r="Q242" s="80">
        <v>60960</v>
      </c>
      <c r="R242" s="79">
        <f t="shared" si="18"/>
        <v>9753.6</v>
      </c>
      <c r="S242" s="79">
        <f t="shared" si="19"/>
        <v>70713.600000000006</v>
      </c>
      <c r="T242" s="77">
        <v>19.193100000000001</v>
      </c>
      <c r="U242" s="109">
        <f t="shared" si="15"/>
        <v>3684.324053956891</v>
      </c>
      <c r="V242" s="77"/>
      <c r="W242" s="77">
        <v>20625200</v>
      </c>
      <c r="X242" s="77" t="s">
        <v>90</v>
      </c>
      <c r="Y242" s="76" t="s">
        <v>176</v>
      </c>
    </row>
    <row r="243" spans="1:25" x14ac:dyDescent="0.25">
      <c r="A243" s="89">
        <v>43629</v>
      </c>
      <c r="B243" s="88" t="s">
        <v>367</v>
      </c>
      <c r="C243" s="87">
        <v>418986</v>
      </c>
      <c r="D243" s="86">
        <v>1</v>
      </c>
      <c r="E243" s="87">
        <v>12207</v>
      </c>
      <c r="F243" s="87" t="s">
        <v>101</v>
      </c>
      <c r="G243" s="83" t="s">
        <v>111</v>
      </c>
      <c r="H243" s="87" t="s">
        <v>101</v>
      </c>
      <c r="I243" s="90">
        <v>15195</v>
      </c>
      <c r="J243" s="83">
        <v>102036</v>
      </c>
      <c r="K243" s="83">
        <v>2</v>
      </c>
      <c r="L243" s="83" t="s">
        <v>174</v>
      </c>
      <c r="M243" s="83">
        <v>48</v>
      </c>
      <c r="N243" s="83"/>
      <c r="O243" s="82">
        <v>80</v>
      </c>
      <c r="P243" s="81" t="s">
        <v>174</v>
      </c>
      <c r="Q243" s="80">
        <v>3840</v>
      </c>
      <c r="R243" s="79">
        <f t="shared" si="18"/>
        <v>614.4</v>
      </c>
      <c r="S243" s="79">
        <f t="shared" si="19"/>
        <v>4454.3999999999996</v>
      </c>
      <c r="T243" s="77">
        <v>19.193100000000001</v>
      </c>
      <c r="U243" s="109">
        <f t="shared" si="15"/>
        <v>232.08340497366237</v>
      </c>
      <c r="V243" s="77"/>
      <c r="W243" s="77">
        <v>20625200</v>
      </c>
      <c r="X243" s="77" t="s">
        <v>90</v>
      </c>
      <c r="Y243" s="76" t="s">
        <v>176</v>
      </c>
    </row>
    <row r="244" spans="1:25" x14ac:dyDescent="0.25">
      <c r="A244" s="89">
        <v>43629</v>
      </c>
      <c r="B244" s="88" t="s">
        <v>367</v>
      </c>
      <c r="C244" s="87">
        <v>418987</v>
      </c>
      <c r="D244" s="86">
        <v>1</v>
      </c>
      <c r="E244" s="87">
        <v>12207</v>
      </c>
      <c r="F244" s="87" t="s">
        <v>101</v>
      </c>
      <c r="G244" s="83" t="s">
        <v>111</v>
      </c>
      <c r="H244" s="87" t="s">
        <v>101</v>
      </c>
      <c r="I244" s="90">
        <v>15196</v>
      </c>
      <c r="J244" s="83">
        <v>102036</v>
      </c>
      <c r="K244" s="83">
        <v>2</v>
      </c>
      <c r="L244" s="83" t="s">
        <v>174</v>
      </c>
      <c r="M244" s="83">
        <v>875</v>
      </c>
      <c r="N244" s="83"/>
      <c r="O244" s="82">
        <v>80</v>
      </c>
      <c r="P244" s="81" t="s">
        <v>174</v>
      </c>
      <c r="Q244" s="80">
        <v>70000</v>
      </c>
      <c r="R244" s="79">
        <f t="shared" si="18"/>
        <v>11200</v>
      </c>
      <c r="S244" s="79">
        <f t="shared" si="19"/>
        <v>81200</v>
      </c>
      <c r="T244" s="77">
        <v>19.193100000000001</v>
      </c>
      <c r="U244" s="109">
        <f t="shared" si="15"/>
        <v>4230.6870698323874</v>
      </c>
      <c r="V244" s="77"/>
      <c r="W244" s="77">
        <v>20625200</v>
      </c>
      <c r="X244" s="77" t="s">
        <v>90</v>
      </c>
      <c r="Y244" s="76" t="s">
        <v>176</v>
      </c>
    </row>
    <row r="245" spans="1:25" x14ac:dyDescent="0.25">
      <c r="A245" s="89">
        <v>43628</v>
      </c>
      <c r="B245" s="88" t="s">
        <v>367</v>
      </c>
      <c r="C245" s="87">
        <v>418699</v>
      </c>
      <c r="D245" s="86">
        <v>1</v>
      </c>
      <c r="E245" s="87">
        <v>12207</v>
      </c>
      <c r="F245" s="87" t="s">
        <v>101</v>
      </c>
      <c r="G245" s="83" t="s">
        <v>111</v>
      </c>
      <c r="H245" s="87" t="s">
        <v>101</v>
      </c>
      <c r="I245" s="90">
        <v>15198</v>
      </c>
      <c r="J245" s="83">
        <v>102036</v>
      </c>
      <c r="K245" s="83">
        <v>1</v>
      </c>
      <c r="L245" s="83" t="s">
        <v>174</v>
      </c>
      <c r="M245" s="83">
        <v>544</v>
      </c>
      <c r="N245" s="83"/>
      <c r="O245" s="82">
        <v>80</v>
      </c>
      <c r="P245" s="81" t="s">
        <v>174</v>
      </c>
      <c r="Q245" s="80">
        <v>43520</v>
      </c>
      <c r="R245" s="79">
        <f t="shared" si="18"/>
        <v>6963.2</v>
      </c>
      <c r="S245" s="79">
        <f t="shared" si="19"/>
        <v>50483.199999999997</v>
      </c>
      <c r="T245" s="77">
        <v>19.193100000000001</v>
      </c>
      <c r="U245" s="109">
        <f t="shared" ref="U245:U267" si="20">S245/T245</f>
        <v>2630.2785897015069</v>
      </c>
      <c r="V245" s="77"/>
      <c r="W245" s="77">
        <v>20625200</v>
      </c>
      <c r="X245" s="77" t="s">
        <v>90</v>
      </c>
      <c r="Y245" s="76" t="s">
        <v>175</v>
      </c>
    </row>
    <row r="246" spans="1:25" x14ac:dyDescent="0.25">
      <c r="A246" s="89">
        <v>43623</v>
      </c>
      <c r="B246" s="88" t="s">
        <v>367</v>
      </c>
      <c r="C246" s="87">
        <v>417992</v>
      </c>
      <c r="D246" s="86">
        <v>1</v>
      </c>
      <c r="E246" s="87">
        <v>12207</v>
      </c>
      <c r="F246" s="87" t="s">
        <v>101</v>
      </c>
      <c r="G246" s="83" t="s">
        <v>111</v>
      </c>
      <c r="H246" s="87" t="s">
        <v>101</v>
      </c>
      <c r="I246" s="90">
        <v>15133</v>
      </c>
      <c r="J246" s="83">
        <v>102036</v>
      </c>
      <c r="K246" s="83">
        <v>1</v>
      </c>
      <c r="L246" s="83" t="s">
        <v>174</v>
      </c>
      <c r="M246" s="83">
        <v>48</v>
      </c>
      <c r="N246" s="83"/>
      <c r="O246" s="82">
        <v>80</v>
      </c>
      <c r="P246" s="81" t="s">
        <v>174</v>
      </c>
      <c r="Q246" s="80">
        <v>3840</v>
      </c>
      <c r="R246" s="79">
        <f t="shared" si="18"/>
        <v>614.4</v>
      </c>
      <c r="S246" s="79">
        <f t="shared" si="19"/>
        <v>4454.3999999999996</v>
      </c>
      <c r="T246" s="77">
        <v>19.193100000000001</v>
      </c>
      <c r="U246" s="109">
        <f t="shared" si="20"/>
        <v>232.08340497366237</v>
      </c>
      <c r="V246" s="77"/>
      <c r="W246" s="77">
        <v>20625200</v>
      </c>
      <c r="X246" s="77" t="s">
        <v>90</v>
      </c>
      <c r="Y246" s="76" t="s">
        <v>175</v>
      </c>
    </row>
    <row r="247" spans="1:25" x14ac:dyDescent="0.25">
      <c r="A247" s="89">
        <v>43623</v>
      </c>
      <c r="B247" s="88" t="s">
        <v>367</v>
      </c>
      <c r="C247" s="87">
        <v>417993</v>
      </c>
      <c r="D247" s="86">
        <v>1</v>
      </c>
      <c r="E247" s="87">
        <v>12207</v>
      </c>
      <c r="F247" s="87" t="s">
        <v>101</v>
      </c>
      <c r="G247" s="83" t="s">
        <v>111</v>
      </c>
      <c r="H247" s="87" t="s">
        <v>101</v>
      </c>
      <c r="I247" s="90">
        <v>15134</v>
      </c>
      <c r="J247" s="83">
        <v>102036</v>
      </c>
      <c r="K247" s="83">
        <v>1</v>
      </c>
      <c r="L247" s="83" t="s">
        <v>174</v>
      </c>
      <c r="M247" s="83">
        <v>1124</v>
      </c>
      <c r="N247" s="83"/>
      <c r="O247" s="82">
        <v>80</v>
      </c>
      <c r="P247" s="81" t="s">
        <v>174</v>
      </c>
      <c r="Q247" s="80">
        <v>89920</v>
      </c>
      <c r="R247" s="79">
        <f t="shared" si="18"/>
        <v>14387.2</v>
      </c>
      <c r="S247" s="79">
        <f t="shared" si="19"/>
        <v>104307.2</v>
      </c>
      <c r="T247" s="77">
        <v>19.193100000000001</v>
      </c>
      <c r="U247" s="109">
        <f t="shared" si="20"/>
        <v>5434.6197331332605</v>
      </c>
      <c r="V247" s="77"/>
      <c r="W247" s="77">
        <v>20625200</v>
      </c>
      <c r="X247" s="77" t="s">
        <v>90</v>
      </c>
      <c r="Y247" s="76" t="s">
        <v>175</v>
      </c>
    </row>
    <row r="248" spans="1:25" x14ac:dyDescent="0.25">
      <c r="A248" s="89">
        <v>43623</v>
      </c>
      <c r="B248" s="88" t="s">
        <v>367</v>
      </c>
      <c r="C248" s="87">
        <v>417994</v>
      </c>
      <c r="D248" s="86">
        <v>1</v>
      </c>
      <c r="E248" s="87">
        <v>12207</v>
      </c>
      <c r="F248" s="87" t="s">
        <v>101</v>
      </c>
      <c r="G248" s="83" t="s">
        <v>111</v>
      </c>
      <c r="H248" s="87" t="s">
        <v>101</v>
      </c>
      <c r="I248" s="90">
        <v>15132</v>
      </c>
      <c r="J248" s="83">
        <v>102036</v>
      </c>
      <c r="K248" s="83">
        <v>1</v>
      </c>
      <c r="L248" s="83" t="s">
        <v>174</v>
      </c>
      <c r="M248" s="83">
        <v>745</v>
      </c>
      <c r="N248" s="83"/>
      <c r="O248" s="82">
        <v>80</v>
      </c>
      <c r="P248" s="81" t="s">
        <v>174</v>
      </c>
      <c r="Q248" s="80">
        <v>59600</v>
      </c>
      <c r="R248" s="79">
        <f t="shared" si="18"/>
        <v>9536</v>
      </c>
      <c r="S248" s="79">
        <f t="shared" si="19"/>
        <v>69136</v>
      </c>
      <c r="T248" s="77">
        <v>19.193100000000001</v>
      </c>
      <c r="U248" s="109">
        <f t="shared" si="20"/>
        <v>3602.1278480287183</v>
      </c>
      <c r="V248" s="77"/>
      <c r="W248" s="77">
        <v>20625200</v>
      </c>
      <c r="X248" s="77" t="s">
        <v>90</v>
      </c>
      <c r="Y248" s="76" t="s">
        <v>175</v>
      </c>
    </row>
    <row r="249" spans="1:25" x14ac:dyDescent="0.25">
      <c r="A249" s="89">
        <v>43622</v>
      </c>
      <c r="B249" s="88" t="s">
        <v>367</v>
      </c>
      <c r="C249" s="87">
        <v>417795</v>
      </c>
      <c r="D249" s="86">
        <v>1</v>
      </c>
      <c r="E249" s="87">
        <v>12207</v>
      </c>
      <c r="F249" s="87" t="s">
        <v>101</v>
      </c>
      <c r="G249" s="83" t="s">
        <v>111</v>
      </c>
      <c r="H249" s="87" t="s">
        <v>101</v>
      </c>
      <c r="I249" s="90">
        <v>15136</v>
      </c>
      <c r="J249" s="83">
        <v>102036</v>
      </c>
      <c r="K249" s="83">
        <v>1</v>
      </c>
      <c r="L249" s="83" t="s">
        <v>174</v>
      </c>
      <c r="M249" s="83">
        <v>576</v>
      </c>
      <c r="N249" s="83"/>
      <c r="O249" s="82">
        <v>80</v>
      </c>
      <c r="P249" s="81" t="s">
        <v>174</v>
      </c>
      <c r="Q249" s="80">
        <v>46080</v>
      </c>
      <c r="R249" s="79">
        <f t="shared" si="18"/>
        <v>7372.8</v>
      </c>
      <c r="S249" s="79">
        <f t="shared" si="19"/>
        <v>53452.800000000003</v>
      </c>
      <c r="T249" s="77">
        <v>19.193100000000001</v>
      </c>
      <c r="U249" s="109">
        <f t="shared" si="20"/>
        <v>2785.0008596839489</v>
      </c>
      <c r="V249" s="77"/>
      <c r="W249" s="77">
        <v>20625200</v>
      </c>
      <c r="X249" s="77" t="s">
        <v>90</v>
      </c>
      <c r="Y249" s="76" t="s">
        <v>175</v>
      </c>
    </row>
    <row r="250" spans="1:25" x14ac:dyDescent="0.25">
      <c r="A250" s="89">
        <v>43622</v>
      </c>
      <c r="B250" s="88" t="s">
        <v>367</v>
      </c>
      <c r="C250" s="87">
        <v>417881</v>
      </c>
      <c r="D250" s="86">
        <v>1</v>
      </c>
      <c r="E250" s="87">
        <v>12207</v>
      </c>
      <c r="F250" s="87" t="s">
        <v>101</v>
      </c>
      <c r="G250" s="83" t="s">
        <v>111</v>
      </c>
      <c r="H250" s="87" t="s">
        <v>101</v>
      </c>
      <c r="I250" s="90">
        <v>15025</v>
      </c>
      <c r="J250" s="83">
        <v>102036</v>
      </c>
      <c r="K250" s="83">
        <v>1</v>
      </c>
      <c r="L250" s="83" t="s">
        <v>174</v>
      </c>
      <c r="M250" s="83">
        <v>789</v>
      </c>
      <c r="N250" s="83"/>
      <c r="O250" s="82">
        <v>80</v>
      </c>
      <c r="P250" s="81" t="s">
        <v>174</v>
      </c>
      <c r="Q250" s="80">
        <v>63120</v>
      </c>
      <c r="R250" s="79">
        <f t="shared" si="18"/>
        <v>10099.200000000001</v>
      </c>
      <c r="S250" s="79">
        <f t="shared" si="19"/>
        <v>73219.199999999997</v>
      </c>
      <c r="T250" s="77">
        <v>19.193100000000001</v>
      </c>
      <c r="U250" s="109">
        <f t="shared" si="20"/>
        <v>3814.8709692545754</v>
      </c>
      <c r="V250" s="77"/>
      <c r="W250" s="77">
        <v>20625200</v>
      </c>
      <c r="X250" s="77" t="s">
        <v>90</v>
      </c>
      <c r="Y250" s="76" t="s">
        <v>175</v>
      </c>
    </row>
    <row r="251" spans="1:25" x14ac:dyDescent="0.25">
      <c r="A251" s="89">
        <v>43622</v>
      </c>
      <c r="B251" s="88" t="s">
        <v>367</v>
      </c>
      <c r="C251" s="87">
        <v>417794</v>
      </c>
      <c r="D251" s="86">
        <v>1</v>
      </c>
      <c r="E251" s="87">
        <v>12207</v>
      </c>
      <c r="F251" s="87" t="s">
        <v>101</v>
      </c>
      <c r="G251" s="83" t="s">
        <v>111</v>
      </c>
      <c r="H251" s="87" t="s">
        <v>101</v>
      </c>
      <c r="I251" s="90">
        <v>15135</v>
      </c>
      <c r="J251" s="83">
        <v>102036</v>
      </c>
      <c r="K251" s="83">
        <v>2</v>
      </c>
      <c r="L251" s="83" t="s">
        <v>174</v>
      </c>
      <c r="M251" s="83">
        <v>816</v>
      </c>
      <c r="N251" s="83"/>
      <c r="O251" s="82">
        <v>80</v>
      </c>
      <c r="P251" s="81" t="s">
        <v>174</v>
      </c>
      <c r="Q251" s="80">
        <v>65280</v>
      </c>
      <c r="R251" s="79">
        <f t="shared" si="18"/>
        <v>10444.800000000001</v>
      </c>
      <c r="S251" s="79">
        <f t="shared" si="19"/>
        <v>75724.800000000003</v>
      </c>
      <c r="T251" s="77">
        <v>19.193100000000001</v>
      </c>
      <c r="U251" s="109">
        <f t="shared" si="20"/>
        <v>3945.4178845522611</v>
      </c>
      <c r="V251" s="77"/>
      <c r="W251" s="77">
        <v>20625200</v>
      </c>
      <c r="X251" s="77" t="s">
        <v>90</v>
      </c>
      <c r="Y251" s="76" t="s">
        <v>176</v>
      </c>
    </row>
    <row r="252" spans="1:25" x14ac:dyDescent="0.25">
      <c r="A252" s="89">
        <v>43642</v>
      </c>
      <c r="B252" s="88" t="s">
        <v>367</v>
      </c>
      <c r="C252" s="87">
        <v>420410</v>
      </c>
      <c r="D252" s="86">
        <v>1</v>
      </c>
      <c r="E252" s="87">
        <v>12376</v>
      </c>
      <c r="F252" s="87" t="s">
        <v>161</v>
      </c>
      <c r="G252" s="83"/>
      <c r="H252" s="87" t="s">
        <v>161</v>
      </c>
      <c r="I252" s="90" t="s">
        <v>401</v>
      </c>
      <c r="J252" s="83">
        <v>101935</v>
      </c>
      <c r="K252" s="83">
        <v>1</v>
      </c>
      <c r="L252" s="83" t="s">
        <v>174</v>
      </c>
      <c r="M252" s="83">
        <v>7.5</v>
      </c>
      <c r="N252" s="83"/>
      <c r="O252" s="82">
        <v>110</v>
      </c>
      <c r="P252" s="81" t="s">
        <v>174</v>
      </c>
      <c r="Q252" s="80">
        <v>825</v>
      </c>
      <c r="R252" s="79">
        <f t="shared" si="18"/>
        <v>132</v>
      </c>
      <c r="S252" s="79">
        <f t="shared" si="19"/>
        <v>957</v>
      </c>
      <c r="T252" s="77">
        <v>19.193100000000001</v>
      </c>
      <c r="U252" s="109">
        <f t="shared" si="20"/>
        <v>49.861669037310278</v>
      </c>
      <c r="V252" s="77"/>
      <c r="W252" s="77">
        <v>20625200</v>
      </c>
      <c r="X252" s="77" t="s">
        <v>90</v>
      </c>
      <c r="Y252" s="76" t="s">
        <v>399</v>
      </c>
    </row>
    <row r="253" spans="1:25" x14ac:dyDescent="0.25">
      <c r="A253" s="89">
        <v>43642</v>
      </c>
      <c r="B253" s="88" t="s">
        <v>367</v>
      </c>
      <c r="C253" s="87">
        <v>420411</v>
      </c>
      <c r="D253" s="86">
        <v>1</v>
      </c>
      <c r="E253" s="87">
        <v>12376</v>
      </c>
      <c r="F253" s="87" t="s">
        <v>161</v>
      </c>
      <c r="G253" s="83"/>
      <c r="H253" s="87" t="s">
        <v>161</v>
      </c>
      <c r="I253" s="90" t="s">
        <v>400</v>
      </c>
      <c r="J253" s="83">
        <v>101935</v>
      </c>
      <c r="K253" s="83">
        <v>1</v>
      </c>
      <c r="L253" s="83" t="s">
        <v>174</v>
      </c>
      <c r="M253" s="83">
        <v>3</v>
      </c>
      <c r="N253" s="83"/>
      <c r="O253" s="82">
        <v>110</v>
      </c>
      <c r="P253" s="81" t="s">
        <v>174</v>
      </c>
      <c r="Q253" s="80">
        <v>330</v>
      </c>
      <c r="R253" s="79">
        <f t="shared" si="18"/>
        <v>52.800000000000004</v>
      </c>
      <c r="S253" s="79">
        <f t="shared" si="19"/>
        <v>382.8</v>
      </c>
      <c r="T253" s="77">
        <v>19.193100000000001</v>
      </c>
      <c r="U253" s="109">
        <f t="shared" si="20"/>
        <v>19.944667614924114</v>
      </c>
      <c r="V253" s="77"/>
      <c r="W253" s="77">
        <v>20625200</v>
      </c>
      <c r="X253" s="77" t="s">
        <v>90</v>
      </c>
      <c r="Y253" s="76" t="s">
        <v>399</v>
      </c>
    </row>
    <row r="254" spans="1:25" x14ac:dyDescent="0.25">
      <c r="A254" s="89">
        <v>43622</v>
      </c>
      <c r="B254" s="88" t="s">
        <v>367</v>
      </c>
      <c r="C254" s="87">
        <v>417882</v>
      </c>
      <c r="D254" s="86">
        <v>1</v>
      </c>
      <c r="E254" s="87">
        <v>12376</v>
      </c>
      <c r="F254" s="87" t="s">
        <v>161</v>
      </c>
      <c r="G254" s="83"/>
      <c r="H254" s="87" t="s">
        <v>161</v>
      </c>
      <c r="I254" s="90" t="s">
        <v>398</v>
      </c>
      <c r="J254" s="83">
        <v>101612</v>
      </c>
      <c r="K254" s="83">
        <v>1</v>
      </c>
      <c r="L254" s="83" t="s">
        <v>88</v>
      </c>
      <c r="M254" s="83">
        <v>1</v>
      </c>
      <c r="N254" s="83"/>
      <c r="O254" s="82">
        <v>110</v>
      </c>
      <c r="P254" s="81" t="s">
        <v>88</v>
      </c>
      <c r="Q254" s="80">
        <v>110</v>
      </c>
      <c r="R254" s="79">
        <f t="shared" si="18"/>
        <v>17.600000000000001</v>
      </c>
      <c r="S254" s="79">
        <f t="shared" si="19"/>
        <v>127.6</v>
      </c>
      <c r="T254" s="77">
        <v>19.193100000000001</v>
      </c>
      <c r="U254" s="109">
        <f t="shared" si="20"/>
        <v>6.6482225383080369</v>
      </c>
      <c r="V254" s="77"/>
      <c r="W254" s="77">
        <v>20625200</v>
      </c>
      <c r="X254" s="77" t="s">
        <v>90</v>
      </c>
      <c r="Y254" s="76" t="s">
        <v>181</v>
      </c>
    </row>
    <row r="255" spans="1:25" x14ac:dyDescent="0.25">
      <c r="A255" s="89">
        <v>43622</v>
      </c>
      <c r="B255" s="88" t="s">
        <v>367</v>
      </c>
      <c r="C255" s="87">
        <v>417883</v>
      </c>
      <c r="D255" s="86">
        <v>1</v>
      </c>
      <c r="E255" s="87">
        <v>12376</v>
      </c>
      <c r="F255" s="87" t="s">
        <v>161</v>
      </c>
      <c r="G255" s="83"/>
      <c r="H255" s="87" t="s">
        <v>161</v>
      </c>
      <c r="I255" s="90" t="s">
        <v>397</v>
      </c>
      <c r="J255" s="83">
        <v>101612</v>
      </c>
      <c r="K255" s="83">
        <v>1</v>
      </c>
      <c r="L255" s="83" t="s">
        <v>88</v>
      </c>
      <c r="M255" s="83">
        <v>13.5</v>
      </c>
      <c r="N255" s="83"/>
      <c r="O255" s="82">
        <v>110</v>
      </c>
      <c r="P255" s="81" t="s">
        <v>88</v>
      </c>
      <c r="Q255" s="80">
        <v>1485</v>
      </c>
      <c r="R255" s="79">
        <f t="shared" si="18"/>
        <v>237.6</v>
      </c>
      <c r="S255" s="79">
        <f t="shared" si="19"/>
        <v>1722.6</v>
      </c>
      <c r="T255" s="77">
        <v>19.193100000000001</v>
      </c>
      <c r="U255" s="109">
        <f t="shared" si="20"/>
        <v>89.751004267158507</v>
      </c>
      <c r="V255" s="77"/>
      <c r="W255" s="77">
        <v>20625200</v>
      </c>
      <c r="X255" s="77" t="s">
        <v>90</v>
      </c>
      <c r="Y255" s="76" t="s">
        <v>181</v>
      </c>
    </row>
    <row r="256" spans="1:25" x14ac:dyDescent="0.25">
      <c r="A256" s="89">
        <v>43637</v>
      </c>
      <c r="B256" s="88" t="s">
        <v>367</v>
      </c>
      <c r="C256" s="87">
        <v>419766</v>
      </c>
      <c r="D256" s="86">
        <v>3</v>
      </c>
      <c r="E256" s="87">
        <v>23750</v>
      </c>
      <c r="F256" s="87" t="s">
        <v>166</v>
      </c>
      <c r="G256" s="83" t="s">
        <v>111</v>
      </c>
      <c r="H256" s="87" t="s">
        <v>166</v>
      </c>
      <c r="I256" s="90">
        <v>105688</v>
      </c>
      <c r="J256" s="83">
        <v>102158</v>
      </c>
      <c r="K256" s="83">
        <v>1</v>
      </c>
      <c r="L256" s="83" t="s">
        <v>92</v>
      </c>
      <c r="M256" s="83">
        <v>28</v>
      </c>
      <c r="N256" s="83"/>
      <c r="O256" s="82">
        <v>45</v>
      </c>
      <c r="P256" s="81" t="s">
        <v>92</v>
      </c>
      <c r="Q256" s="80">
        <v>1260</v>
      </c>
      <c r="R256" s="79">
        <f t="shared" ref="R256:R267" si="21">+Q256*0</f>
        <v>0</v>
      </c>
      <c r="S256" s="79">
        <f t="shared" ref="S256:S267" si="22">Q256*T256</f>
        <v>24183.306</v>
      </c>
      <c r="T256" s="77">
        <v>19.193100000000001</v>
      </c>
      <c r="U256" s="109">
        <f t="shared" si="20"/>
        <v>1260</v>
      </c>
      <c r="V256" s="77"/>
      <c r="W256" s="77">
        <v>20625200</v>
      </c>
      <c r="X256" s="77" t="s">
        <v>94</v>
      </c>
      <c r="Y256" s="76" t="s">
        <v>202</v>
      </c>
    </row>
    <row r="257" spans="1:30" x14ac:dyDescent="0.25">
      <c r="A257" s="89">
        <v>43637</v>
      </c>
      <c r="B257" s="88" t="s">
        <v>367</v>
      </c>
      <c r="C257" s="87">
        <v>419766</v>
      </c>
      <c r="D257" s="86">
        <v>1</v>
      </c>
      <c r="E257" s="87">
        <v>23750</v>
      </c>
      <c r="F257" s="87" t="s">
        <v>166</v>
      </c>
      <c r="G257" s="83" t="s">
        <v>111</v>
      </c>
      <c r="H257" s="87" t="s">
        <v>166</v>
      </c>
      <c r="I257" s="90">
        <v>105688</v>
      </c>
      <c r="J257" s="83">
        <v>102158</v>
      </c>
      <c r="K257" s="83">
        <v>2</v>
      </c>
      <c r="L257" s="83" t="s">
        <v>174</v>
      </c>
      <c r="M257" s="83">
        <v>288</v>
      </c>
      <c r="N257" s="83"/>
      <c r="O257" s="82">
        <v>13.28</v>
      </c>
      <c r="P257" s="81" t="s">
        <v>174</v>
      </c>
      <c r="Q257" s="80">
        <v>3824.64</v>
      </c>
      <c r="R257" s="79">
        <f t="shared" si="21"/>
        <v>0</v>
      </c>
      <c r="S257" s="79">
        <f t="shared" si="22"/>
        <v>73406.697983999999</v>
      </c>
      <c r="T257" s="77">
        <v>19.193100000000001</v>
      </c>
      <c r="U257" s="109">
        <f t="shared" si="20"/>
        <v>3824.64</v>
      </c>
      <c r="V257" s="77"/>
      <c r="W257" s="77">
        <v>20625200</v>
      </c>
      <c r="X257" s="77" t="s">
        <v>94</v>
      </c>
      <c r="Y257" s="76" t="s">
        <v>203</v>
      </c>
    </row>
    <row r="258" spans="1:30" x14ac:dyDescent="0.25">
      <c r="A258" s="89">
        <v>43637</v>
      </c>
      <c r="B258" s="88" t="s">
        <v>367</v>
      </c>
      <c r="C258" s="87">
        <v>419766</v>
      </c>
      <c r="D258" s="86">
        <v>2</v>
      </c>
      <c r="E258" s="87">
        <v>23750</v>
      </c>
      <c r="F258" s="87" t="s">
        <v>166</v>
      </c>
      <c r="G258" s="83" t="s">
        <v>111</v>
      </c>
      <c r="H258" s="87" t="s">
        <v>166</v>
      </c>
      <c r="I258" s="90">
        <v>105688</v>
      </c>
      <c r="J258" s="83">
        <v>102158</v>
      </c>
      <c r="K258" s="83">
        <v>6</v>
      </c>
      <c r="L258" s="83" t="s">
        <v>92</v>
      </c>
      <c r="M258" s="83">
        <v>14</v>
      </c>
      <c r="N258" s="83"/>
      <c r="O258" s="82">
        <v>44.82</v>
      </c>
      <c r="P258" s="81" t="s">
        <v>92</v>
      </c>
      <c r="Q258" s="80">
        <v>627.48</v>
      </c>
      <c r="R258" s="79">
        <f t="shared" si="21"/>
        <v>0</v>
      </c>
      <c r="S258" s="79">
        <f t="shared" si="22"/>
        <v>12043.286388</v>
      </c>
      <c r="T258" s="77">
        <v>19.193100000000001</v>
      </c>
      <c r="U258" s="109">
        <f t="shared" si="20"/>
        <v>627.48</v>
      </c>
      <c r="V258" s="77"/>
      <c r="W258" s="77">
        <v>20625200</v>
      </c>
      <c r="X258" s="77" t="s">
        <v>94</v>
      </c>
      <c r="Y258" s="76" t="s">
        <v>206</v>
      </c>
    </row>
    <row r="259" spans="1:30" x14ac:dyDescent="0.25">
      <c r="A259" s="89">
        <v>43637</v>
      </c>
      <c r="B259" s="88" t="s">
        <v>367</v>
      </c>
      <c r="C259" s="87">
        <v>419766</v>
      </c>
      <c r="D259" s="86">
        <v>4</v>
      </c>
      <c r="E259" s="87">
        <v>23750</v>
      </c>
      <c r="F259" s="87" t="s">
        <v>166</v>
      </c>
      <c r="G259" s="83" t="s">
        <v>111</v>
      </c>
      <c r="H259" s="87" t="s">
        <v>166</v>
      </c>
      <c r="I259" s="90">
        <v>105688</v>
      </c>
      <c r="J259" s="83">
        <v>102158</v>
      </c>
      <c r="K259" s="83">
        <v>7</v>
      </c>
      <c r="L259" s="83" t="s">
        <v>92</v>
      </c>
      <c r="M259" s="83">
        <v>7</v>
      </c>
      <c r="N259" s="83"/>
      <c r="O259" s="82">
        <v>30.75</v>
      </c>
      <c r="P259" s="81" t="s">
        <v>92</v>
      </c>
      <c r="Q259" s="80">
        <v>215.25</v>
      </c>
      <c r="R259" s="79">
        <f t="shared" si="21"/>
        <v>0</v>
      </c>
      <c r="S259" s="79">
        <f t="shared" si="22"/>
        <v>4131.3147749999998</v>
      </c>
      <c r="T259" s="77">
        <v>19.193100000000001</v>
      </c>
      <c r="U259" s="109">
        <f t="shared" si="20"/>
        <v>215.24999999999997</v>
      </c>
      <c r="V259" s="77"/>
      <c r="W259" s="77">
        <v>20625200</v>
      </c>
      <c r="X259" s="77" t="s">
        <v>94</v>
      </c>
      <c r="Y259" s="76" t="s">
        <v>207</v>
      </c>
    </row>
    <row r="260" spans="1:30" x14ac:dyDescent="0.25">
      <c r="A260" s="89">
        <v>43627</v>
      </c>
      <c r="B260" s="88" t="s">
        <v>367</v>
      </c>
      <c r="C260" s="87">
        <v>418570</v>
      </c>
      <c r="D260" s="86">
        <v>1</v>
      </c>
      <c r="E260" s="87">
        <v>23750</v>
      </c>
      <c r="F260" s="87" t="s">
        <v>166</v>
      </c>
      <c r="G260" s="83" t="s">
        <v>111</v>
      </c>
      <c r="H260" s="87" t="s">
        <v>166</v>
      </c>
      <c r="I260" s="90">
        <v>105498</v>
      </c>
      <c r="J260" s="83">
        <v>102158</v>
      </c>
      <c r="K260" s="83">
        <v>1</v>
      </c>
      <c r="L260" s="83" t="s">
        <v>92</v>
      </c>
      <c r="M260" s="83">
        <v>28</v>
      </c>
      <c r="N260" s="83"/>
      <c r="O260" s="82">
        <v>45</v>
      </c>
      <c r="P260" s="81" t="s">
        <v>92</v>
      </c>
      <c r="Q260" s="80">
        <v>1260</v>
      </c>
      <c r="R260" s="79">
        <f t="shared" si="21"/>
        <v>0</v>
      </c>
      <c r="S260" s="79">
        <f t="shared" si="22"/>
        <v>24183.306</v>
      </c>
      <c r="T260" s="77">
        <v>19.193100000000001</v>
      </c>
      <c r="U260" s="109">
        <f t="shared" si="20"/>
        <v>1260</v>
      </c>
      <c r="V260" s="77"/>
      <c r="W260" s="77">
        <v>20625200</v>
      </c>
      <c r="X260" s="77" t="s">
        <v>94</v>
      </c>
      <c r="Y260" s="76" t="s">
        <v>202</v>
      </c>
    </row>
    <row r="261" spans="1:30" x14ac:dyDescent="0.25">
      <c r="A261" s="89">
        <v>43627</v>
      </c>
      <c r="B261" s="88" t="s">
        <v>367</v>
      </c>
      <c r="C261" s="87">
        <v>418571</v>
      </c>
      <c r="D261" s="86">
        <v>1</v>
      </c>
      <c r="E261" s="87">
        <v>23750</v>
      </c>
      <c r="F261" s="87" t="s">
        <v>166</v>
      </c>
      <c r="G261" s="83" t="s">
        <v>111</v>
      </c>
      <c r="H261" s="87" t="s">
        <v>166</v>
      </c>
      <c r="I261" s="90">
        <v>105579</v>
      </c>
      <c r="J261" s="83">
        <v>102158</v>
      </c>
      <c r="K261" s="83">
        <v>1</v>
      </c>
      <c r="L261" s="83" t="s">
        <v>92</v>
      </c>
      <c r="M261" s="83">
        <v>28</v>
      </c>
      <c r="N261" s="83"/>
      <c r="O261" s="82">
        <v>45</v>
      </c>
      <c r="P261" s="81" t="s">
        <v>92</v>
      </c>
      <c r="Q261" s="80">
        <v>1260</v>
      </c>
      <c r="R261" s="79">
        <f t="shared" si="21"/>
        <v>0</v>
      </c>
      <c r="S261" s="79">
        <f t="shared" si="22"/>
        <v>24183.306</v>
      </c>
      <c r="T261" s="77">
        <v>19.193100000000001</v>
      </c>
      <c r="U261" s="109">
        <f t="shared" si="20"/>
        <v>1260</v>
      </c>
      <c r="V261" s="77"/>
      <c r="W261" s="77">
        <v>20625200</v>
      </c>
      <c r="X261" s="77" t="s">
        <v>94</v>
      </c>
      <c r="Y261" s="76" t="s">
        <v>202</v>
      </c>
    </row>
    <row r="262" spans="1:30" x14ac:dyDescent="0.25">
      <c r="A262" s="89">
        <v>43627</v>
      </c>
      <c r="B262" s="88" t="s">
        <v>367</v>
      </c>
      <c r="C262" s="87">
        <v>418570</v>
      </c>
      <c r="D262" s="86">
        <v>2</v>
      </c>
      <c r="E262" s="87">
        <v>23750</v>
      </c>
      <c r="F262" s="87" t="s">
        <v>166</v>
      </c>
      <c r="G262" s="83" t="s">
        <v>111</v>
      </c>
      <c r="H262" s="87" t="s">
        <v>166</v>
      </c>
      <c r="I262" s="90">
        <v>105498</v>
      </c>
      <c r="J262" s="83">
        <v>102158</v>
      </c>
      <c r="K262" s="83">
        <v>2</v>
      </c>
      <c r="L262" s="83" t="s">
        <v>174</v>
      </c>
      <c r="M262" s="83">
        <v>288</v>
      </c>
      <c r="N262" s="83"/>
      <c r="O262" s="82">
        <v>13.28</v>
      </c>
      <c r="P262" s="81" t="s">
        <v>174</v>
      </c>
      <c r="Q262" s="80">
        <v>3824.64</v>
      </c>
      <c r="R262" s="79">
        <f t="shared" si="21"/>
        <v>0</v>
      </c>
      <c r="S262" s="79">
        <f t="shared" si="22"/>
        <v>73406.697983999999</v>
      </c>
      <c r="T262" s="77">
        <v>19.193100000000001</v>
      </c>
      <c r="U262" s="109">
        <f t="shared" si="20"/>
        <v>3824.64</v>
      </c>
      <c r="V262" s="77"/>
      <c r="W262" s="77">
        <v>20625200</v>
      </c>
      <c r="X262" s="77" t="s">
        <v>94</v>
      </c>
      <c r="Y262" s="76" t="s">
        <v>203</v>
      </c>
    </row>
    <row r="263" spans="1:30" x14ac:dyDescent="0.25">
      <c r="A263" s="89">
        <v>43627</v>
      </c>
      <c r="B263" s="88" t="s">
        <v>367</v>
      </c>
      <c r="C263" s="87">
        <v>418571</v>
      </c>
      <c r="D263" s="86">
        <v>2</v>
      </c>
      <c r="E263" s="87">
        <v>23750</v>
      </c>
      <c r="F263" s="87" t="s">
        <v>166</v>
      </c>
      <c r="G263" s="83" t="s">
        <v>111</v>
      </c>
      <c r="H263" s="87" t="s">
        <v>166</v>
      </c>
      <c r="I263" s="90">
        <v>105579</v>
      </c>
      <c r="J263" s="83">
        <v>102158</v>
      </c>
      <c r="K263" s="83">
        <v>2</v>
      </c>
      <c r="L263" s="83" t="s">
        <v>174</v>
      </c>
      <c r="M263" s="83">
        <v>304</v>
      </c>
      <c r="N263" s="83"/>
      <c r="O263" s="82">
        <v>13.28</v>
      </c>
      <c r="P263" s="81" t="s">
        <v>174</v>
      </c>
      <c r="Q263" s="80">
        <v>4037.12</v>
      </c>
      <c r="R263" s="79">
        <f t="shared" si="21"/>
        <v>0</v>
      </c>
      <c r="S263" s="79">
        <f t="shared" si="22"/>
        <v>77484.847871999998</v>
      </c>
      <c r="T263" s="77">
        <v>19.193100000000001</v>
      </c>
      <c r="U263" s="109">
        <f t="shared" si="20"/>
        <v>4037.12</v>
      </c>
      <c r="V263" s="77"/>
      <c r="W263" s="77">
        <v>20625200</v>
      </c>
      <c r="X263" s="77" t="s">
        <v>94</v>
      </c>
      <c r="Y263" s="76" t="s">
        <v>203</v>
      </c>
    </row>
    <row r="264" spans="1:30" x14ac:dyDescent="0.25">
      <c r="A264" s="89">
        <v>43627</v>
      </c>
      <c r="B264" s="88" t="s">
        <v>367</v>
      </c>
      <c r="C264" s="87">
        <v>418570</v>
      </c>
      <c r="D264" s="86">
        <v>3</v>
      </c>
      <c r="E264" s="87">
        <v>23750</v>
      </c>
      <c r="F264" s="87" t="s">
        <v>166</v>
      </c>
      <c r="G264" s="83" t="s">
        <v>111</v>
      </c>
      <c r="H264" s="87" t="s">
        <v>166</v>
      </c>
      <c r="I264" s="90">
        <v>105498</v>
      </c>
      <c r="J264" s="83">
        <v>102158</v>
      </c>
      <c r="K264" s="83">
        <v>6</v>
      </c>
      <c r="L264" s="83" t="s">
        <v>92</v>
      </c>
      <c r="M264" s="83">
        <v>14</v>
      </c>
      <c r="N264" s="83"/>
      <c r="O264" s="82">
        <v>44.82</v>
      </c>
      <c r="P264" s="81" t="s">
        <v>92</v>
      </c>
      <c r="Q264" s="80">
        <v>627.48</v>
      </c>
      <c r="R264" s="79">
        <f t="shared" si="21"/>
        <v>0</v>
      </c>
      <c r="S264" s="79">
        <f t="shared" si="22"/>
        <v>12043.286388</v>
      </c>
      <c r="T264" s="77">
        <v>19.193100000000001</v>
      </c>
      <c r="U264" s="109">
        <f t="shared" si="20"/>
        <v>627.48</v>
      </c>
      <c r="V264" s="77"/>
      <c r="W264" s="77">
        <v>20625200</v>
      </c>
      <c r="X264" s="77" t="s">
        <v>94</v>
      </c>
      <c r="Y264" s="76" t="s">
        <v>206</v>
      </c>
    </row>
    <row r="265" spans="1:30" x14ac:dyDescent="0.25">
      <c r="A265" s="89">
        <v>43627</v>
      </c>
      <c r="B265" s="88" t="s">
        <v>367</v>
      </c>
      <c r="C265" s="87">
        <v>418571</v>
      </c>
      <c r="D265" s="86">
        <v>3</v>
      </c>
      <c r="E265" s="87">
        <v>23750</v>
      </c>
      <c r="F265" s="87" t="s">
        <v>166</v>
      </c>
      <c r="G265" s="83" t="s">
        <v>111</v>
      </c>
      <c r="H265" s="87" t="s">
        <v>166</v>
      </c>
      <c r="I265" s="90">
        <v>105579</v>
      </c>
      <c r="J265" s="83">
        <v>102158</v>
      </c>
      <c r="K265" s="83">
        <v>6</v>
      </c>
      <c r="L265" s="83" t="s">
        <v>92</v>
      </c>
      <c r="M265" s="83">
        <v>14</v>
      </c>
      <c r="N265" s="83"/>
      <c r="O265" s="82">
        <v>44.82</v>
      </c>
      <c r="P265" s="81" t="s">
        <v>92</v>
      </c>
      <c r="Q265" s="80">
        <v>627.48</v>
      </c>
      <c r="R265" s="79">
        <f t="shared" si="21"/>
        <v>0</v>
      </c>
      <c r="S265" s="79">
        <f t="shared" si="22"/>
        <v>12043.286388</v>
      </c>
      <c r="T265" s="77">
        <v>19.193100000000001</v>
      </c>
      <c r="U265" s="109">
        <f t="shared" si="20"/>
        <v>627.48</v>
      </c>
      <c r="V265" s="77"/>
      <c r="W265" s="77">
        <v>20625200</v>
      </c>
      <c r="X265" s="77" t="s">
        <v>94</v>
      </c>
      <c r="Y265" s="76" t="s">
        <v>206</v>
      </c>
    </row>
    <row r="266" spans="1:30" x14ac:dyDescent="0.25">
      <c r="A266" s="89">
        <v>43627</v>
      </c>
      <c r="B266" s="88" t="s">
        <v>367</v>
      </c>
      <c r="C266" s="87">
        <v>418570</v>
      </c>
      <c r="D266" s="86">
        <v>4</v>
      </c>
      <c r="E266" s="87">
        <v>23750</v>
      </c>
      <c r="F266" s="87" t="s">
        <v>166</v>
      </c>
      <c r="G266" s="83" t="s">
        <v>111</v>
      </c>
      <c r="H266" s="87" t="s">
        <v>166</v>
      </c>
      <c r="I266" s="90">
        <v>105498</v>
      </c>
      <c r="J266" s="83">
        <v>102158</v>
      </c>
      <c r="K266" s="83">
        <v>7</v>
      </c>
      <c r="L266" s="83" t="s">
        <v>92</v>
      </c>
      <c r="M266" s="83">
        <v>7</v>
      </c>
      <c r="N266" s="83"/>
      <c r="O266" s="82">
        <v>30.75</v>
      </c>
      <c r="P266" s="81" t="s">
        <v>92</v>
      </c>
      <c r="Q266" s="80">
        <v>215.25</v>
      </c>
      <c r="R266" s="79">
        <f t="shared" si="21"/>
        <v>0</v>
      </c>
      <c r="S266" s="79">
        <f t="shared" si="22"/>
        <v>4131.3147749999998</v>
      </c>
      <c r="T266" s="77">
        <v>19.193100000000001</v>
      </c>
      <c r="U266" s="109">
        <f t="shared" si="20"/>
        <v>215.24999999999997</v>
      </c>
      <c r="V266" s="77"/>
      <c r="W266" s="77">
        <v>20625200</v>
      </c>
      <c r="X266" s="77" t="s">
        <v>94</v>
      </c>
      <c r="Y266" s="76" t="s">
        <v>207</v>
      </c>
    </row>
    <row r="267" spans="1:30" x14ac:dyDescent="0.25">
      <c r="A267" s="89">
        <v>43627</v>
      </c>
      <c r="B267" s="88" t="s">
        <v>367</v>
      </c>
      <c r="C267" s="87">
        <v>418571</v>
      </c>
      <c r="D267" s="86">
        <v>4</v>
      </c>
      <c r="E267" s="87">
        <v>23750</v>
      </c>
      <c r="F267" s="87" t="s">
        <v>166</v>
      </c>
      <c r="G267" s="83" t="s">
        <v>111</v>
      </c>
      <c r="H267" s="87" t="s">
        <v>166</v>
      </c>
      <c r="I267" s="90">
        <v>105579</v>
      </c>
      <c r="J267" s="83">
        <v>102158</v>
      </c>
      <c r="K267" s="83">
        <v>7</v>
      </c>
      <c r="L267" s="83" t="s">
        <v>92</v>
      </c>
      <c r="M267" s="83">
        <v>7</v>
      </c>
      <c r="N267" s="83"/>
      <c r="O267" s="82">
        <v>30.75</v>
      </c>
      <c r="P267" s="81" t="s">
        <v>92</v>
      </c>
      <c r="Q267" s="80">
        <v>215.25</v>
      </c>
      <c r="R267" s="79">
        <f t="shared" si="21"/>
        <v>0</v>
      </c>
      <c r="S267" s="79">
        <f t="shared" si="22"/>
        <v>4131.3147749999998</v>
      </c>
      <c r="T267" s="77">
        <v>19.193100000000001</v>
      </c>
      <c r="U267" s="109">
        <f t="shared" si="20"/>
        <v>215.24999999999997</v>
      </c>
      <c r="V267" s="77"/>
      <c r="W267" s="77">
        <v>20625200</v>
      </c>
      <c r="X267" s="77" t="s">
        <v>94</v>
      </c>
      <c r="Y267" s="76" t="s">
        <v>207</v>
      </c>
    </row>
    <row r="268" spans="1:30" x14ac:dyDescent="0.25">
      <c r="A268" s="98">
        <v>43627</v>
      </c>
      <c r="B268" s="97" t="s">
        <v>367</v>
      </c>
      <c r="C268" s="94"/>
      <c r="D268" s="94"/>
      <c r="E268" s="85">
        <v>22511</v>
      </c>
      <c r="F268" s="94" t="s">
        <v>396</v>
      </c>
      <c r="G268" s="94"/>
      <c r="H268" s="87" t="s">
        <v>121</v>
      </c>
      <c r="I268" s="96">
        <v>11347</v>
      </c>
      <c r="J268" s="94"/>
      <c r="K268" s="94"/>
      <c r="L268" s="94"/>
      <c r="M268" s="94"/>
      <c r="N268" s="94"/>
      <c r="O268" s="94"/>
      <c r="P268" s="94"/>
      <c r="Q268" s="95"/>
      <c r="R268" s="95"/>
      <c r="S268" s="95"/>
      <c r="T268" s="94"/>
      <c r="U268" s="110">
        <v>701.8</v>
      </c>
      <c r="V268" s="94"/>
      <c r="W268" s="94"/>
      <c r="X268" s="94"/>
      <c r="Y268" s="94"/>
      <c r="Z268" s="29"/>
      <c r="AA268" s="29"/>
      <c r="AB268" s="29"/>
      <c r="AC268" s="29"/>
      <c r="AD268" s="29"/>
    </row>
    <row r="269" spans="1:30" x14ac:dyDescent="0.25">
      <c r="A269" s="98">
        <v>43644</v>
      </c>
      <c r="B269" s="97" t="s">
        <v>367</v>
      </c>
      <c r="C269" s="94"/>
      <c r="D269" s="94"/>
      <c r="E269" s="87">
        <v>23750</v>
      </c>
      <c r="F269" s="94" t="s">
        <v>241</v>
      </c>
      <c r="G269" s="94"/>
      <c r="H269" s="87" t="s">
        <v>166</v>
      </c>
      <c r="I269" s="96">
        <v>105807</v>
      </c>
      <c r="J269" s="94">
        <v>102158</v>
      </c>
      <c r="K269" s="94"/>
      <c r="L269" s="94"/>
      <c r="M269" s="94"/>
      <c r="N269" s="94"/>
      <c r="O269" s="94"/>
      <c r="P269" s="94"/>
      <c r="Q269" s="95"/>
      <c r="R269" s="95"/>
      <c r="S269" s="95"/>
      <c r="T269" s="94"/>
      <c r="U269" s="110">
        <v>5896.62</v>
      </c>
      <c r="V269" s="94"/>
      <c r="W269" s="94"/>
      <c r="X269" s="94"/>
      <c r="Y269" s="94"/>
      <c r="Z269" s="29"/>
      <c r="AA269" s="29"/>
      <c r="AB269" s="29"/>
      <c r="AC269" s="29"/>
      <c r="AD269" s="29"/>
    </row>
    <row r="270" spans="1:30" x14ac:dyDescent="0.25">
      <c r="A270" s="98">
        <v>43640</v>
      </c>
      <c r="B270" s="97" t="s">
        <v>367</v>
      </c>
      <c r="C270" s="94"/>
      <c r="D270" s="94"/>
      <c r="E270" s="87">
        <v>12207</v>
      </c>
      <c r="F270" s="94" t="s">
        <v>395</v>
      </c>
      <c r="G270" s="94"/>
      <c r="H270" s="87" t="s">
        <v>101</v>
      </c>
      <c r="I270" s="96">
        <v>15418</v>
      </c>
      <c r="J270" s="94">
        <v>102036</v>
      </c>
      <c r="K270" s="94"/>
      <c r="L270" s="94"/>
      <c r="M270" s="94"/>
      <c r="N270" s="94"/>
      <c r="O270" s="94"/>
      <c r="P270" s="94"/>
      <c r="Q270" s="95"/>
      <c r="R270" s="95"/>
      <c r="S270" s="95"/>
      <c r="T270" s="94"/>
      <c r="U270" s="110">
        <v>2432</v>
      </c>
      <c r="V270" s="94"/>
      <c r="W270" s="94"/>
      <c r="X270" s="94"/>
      <c r="Y270" s="94"/>
      <c r="Z270" s="29"/>
      <c r="AA270" s="29"/>
      <c r="AB270" s="29"/>
      <c r="AC270" s="29"/>
      <c r="AD270" s="29"/>
    </row>
    <row r="271" spans="1:30" x14ac:dyDescent="0.25">
      <c r="A271" s="98">
        <v>43641</v>
      </c>
      <c r="B271" s="97" t="s">
        <v>367</v>
      </c>
      <c r="C271" s="94"/>
      <c r="D271" s="94"/>
      <c r="E271" s="87">
        <v>12207</v>
      </c>
      <c r="F271" s="94" t="s">
        <v>395</v>
      </c>
      <c r="G271" s="94"/>
      <c r="H271" s="87" t="s">
        <v>101</v>
      </c>
      <c r="I271" s="96">
        <v>15419</v>
      </c>
      <c r="J271" s="94">
        <v>102036</v>
      </c>
      <c r="K271" s="94"/>
      <c r="L271" s="94"/>
      <c r="M271" s="94"/>
      <c r="N271" s="94"/>
      <c r="O271" s="94"/>
      <c r="P271" s="94"/>
      <c r="Q271" s="95"/>
      <c r="R271" s="95"/>
      <c r="S271" s="95"/>
      <c r="T271" s="94"/>
      <c r="U271" s="110">
        <v>3371.9182433793562</v>
      </c>
      <c r="V271" s="94"/>
      <c r="W271" s="94"/>
      <c r="X271" s="94"/>
      <c r="Y271" s="94"/>
      <c r="Z271" s="29"/>
      <c r="AA271" s="29"/>
      <c r="AB271" s="29"/>
      <c r="AC271" s="29"/>
      <c r="AD271" s="29"/>
    </row>
    <row r="272" spans="1:30" x14ac:dyDescent="0.25">
      <c r="A272" s="98">
        <v>43647</v>
      </c>
      <c r="B272" s="97" t="s">
        <v>367</v>
      </c>
      <c r="C272" s="94"/>
      <c r="D272" s="94"/>
      <c r="E272" s="87">
        <v>12207</v>
      </c>
      <c r="F272" s="94" t="s">
        <v>395</v>
      </c>
      <c r="G272" s="94"/>
      <c r="H272" s="87" t="s">
        <v>101</v>
      </c>
      <c r="I272" s="96">
        <v>15420</v>
      </c>
      <c r="J272" s="94">
        <v>102036</v>
      </c>
      <c r="K272" s="94"/>
      <c r="L272" s="94"/>
      <c r="M272" s="94"/>
      <c r="N272" s="94"/>
      <c r="O272" s="94"/>
      <c r="P272" s="94"/>
      <c r="Q272" s="95"/>
      <c r="R272" s="95"/>
      <c r="S272" s="95"/>
      <c r="T272" s="94"/>
      <c r="U272" s="110">
        <v>4100.4606181871231</v>
      </c>
      <c r="V272" s="94"/>
      <c r="W272" s="94"/>
      <c r="X272" s="94"/>
      <c r="Y272" s="94"/>
      <c r="Z272" s="29"/>
      <c r="AA272" s="29"/>
      <c r="AB272" s="29"/>
      <c r="AC272" s="29"/>
      <c r="AD272" s="29"/>
    </row>
    <row r="273" spans="1:30" x14ac:dyDescent="0.25">
      <c r="A273" s="98">
        <v>43647</v>
      </c>
      <c r="B273" s="97" t="s">
        <v>367</v>
      </c>
      <c r="C273" s="94"/>
      <c r="D273" s="94"/>
      <c r="E273" s="87">
        <v>12207</v>
      </c>
      <c r="F273" s="94" t="s">
        <v>395</v>
      </c>
      <c r="G273" s="94"/>
      <c r="H273" s="87" t="s">
        <v>101</v>
      </c>
      <c r="I273" s="96">
        <v>15421</v>
      </c>
      <c r="J273" s="94">
        <v>102036</v>
      </c>
      <c r="K273" s="94"/>
      <c r="L273" s="94"/>
      <c r="M273" s="94"/>
      <c r="N273" s="94"/>
      <c r="O273" s="94"/>
      <c r="P273" s="94"/>
      <c r="Q273" s="95"/>
      <c r="R273" s="95"/>
      <c r="S273" s="95"/>
      <c r="T273" s="94"/>
      <c r="U273" s="110">
        <v>1123.9727477931187</v>
      </c>
      <c r="V273" s="94"/>
      <c r="W273" s="94"/>
      <c r="X273" s="94"/>
      <c r="Y273" s="94"/>
      <c r="Z273" s="29"/>
      <c r="AA273" s="29"/>
      <c r="AB273" s="29"/>
      <c r="AC273" s="29"/>
      <c r="AD273" s="29"/>
    </row>
    <row r="274" spans="1:30" x14ac:dyDescent="0.25">
      <c r="A274" s="98">
        <v>43647</v>
      </c>
      <c r="B274" s="97" t="s">
        <v>367</v>
      </c>
      <c r="C274" s="94"/>
      <c r="D274" s="94"/>
      <c r="E274" s="87">
        <v>12207</v>
      </c>
      <c r="F274" s="94" t="s">
        <v>395</v>
      </c>
      <c r="G274" s="94"/>
      <c r="H274" s="87" t="s">
        <v>101</v>
      </c>
      <c r="I274" s="96"/>
      <c r="J274" s="94">
        <v>102036</v>
      </c>
      <c r="K274" s="94"/>
      <c r="L274" s="94"/>
      <c r="M274" s="94"/>
      <c r="N274" s="94"/>
      <c r="O274" s="94"/>
      <c r="P274" s="94"/>
      <c r="Q274" s="95"/>
      <c r="R274" s="95"/>
      <c r="S274" s="95"/>
      <c r="T274" s="94"/>
      <c r="U274" s="110">
        <v>2304</v>
      </c>
      <c r="V274" s="94"/>
      <c r="W274" s="94"/>
      <c r="X274" s="94"/>
      <c r="Y274" s="94"/>
      <c r="Z274" s="29"/>
      <c r="AA274" s="29"/>
      <c r="AB274" s="29"/>
      <c r="AC274" s="29"/>
      <c r="AD274" s="29"/>
    </row>
    <row r="275" spans="1:30" x14ac:dyDescent="0.25">
      <c r="A275" s="98">
        <v>43648</v>
      </c>
      <c r="B275" s="97" t="s">
        <v>367</v>
      </c>
      <c r="C275" s="94"/>
      <c r="D275" s="94"/>
      <c r="E275" s="87">
        <v>12207</v>
      </c>
      <c r="F275" s="94" t="s">
        <v>395</v>
      </c>
      <c r="G275" s="94"/>
      <c r="H275" s="87" t="s">
        <v>101</v>
      </c>
      <c r="I275" s="96"/>
      <c r="J275" s="94">
        <v>102036</v>
      </c>
      <c r="K275" s="94"/>
      <c r="L275" s="94"/>
      <c r="M275" s="94"/>
      <c r="N275" s="94"/>
      <c r="O275" s="94"/>
      <c r="P275" s="94"/>
      <c r="Q275" s="95"/>
      <c r="R275" s="95"/>
      <c r="S275" s="95"/>
      <c r="T275" s="94"/>
      <c r="U275" s="110">
        <v>2591.8005794201626</v>
      </c>
      <c r="V275" s="94"/>
      <c r="W275" s="94"/>
      <c r="X275" s="94"/>
      <c r="Y275" s="94"/>
      <c r="Z275" s="29"/>
      <c r="AA275" s="29"/>
      <c r="AB275" s="29"/>
      <c r="AC275" s="29"/>
      <c r="AD275" s="29"/>
    </row>
    <row r="276" spans="1:30" x14ac:dyDescent="0.25">
      <c r="A276" s="98">
        <v>43622</v>
      </c>
      <c r="B276" s="97" t="s">
        <v>367</v>
      </c>
      <c r="C276" s="94"/>
      <c r="D276" s="94"/>
      <c r="E276" s="87">
        <v>22567</v>
      </c>
      <c r="F276" s="94" t="s">
        <v>249</v>
      </c>
      <c r="G276" s="94"/>
      <c r="H276" s="87" t="s">
        <v>96</v>
      </c>
      <c r="I276" s="96"/>
      <c r="J276" s="94"/>
      <c r="K276" s="94"/>
      <c r="L276" s="94"/>
      <c r="M276" s="94"/>
      <c r="N276" s="94"/>
      <c r="O276" s="94"/>
      <c r="P276" s="94"/>
      <c r="Q276" s="95"/>
      <c r="R276" s="95"/>
      <c r="S276" s="95"/>
      <c r="T276" s="94"/>
      <c r="U276" s="110">
        <v>2000</v>
      </c>
      <c r="V276" s="94"/>
      <c r="W276" s="94"/>
      <c r="X276" s="94"/>
      <c r="Y276" s="94"/>
      <c r="Z276" s="29"/>
      <c r="AA276" s="29"/>
      <c r="AB276" s="29"/>
      <c r="AC276" s="29"/>
      <c r="AD276" s="29"/>
    </row>
    <row r="277" spans="1:30" x14ac:dyDescent="0.25">
      <c r="A277" s="98">
        <v>43633</v>
      </c>
      <c r="B277" s="97" t="s">
        <v>367</v>
      </c>
      <c r="C277" s="94"/>
      <c r="D277" s="94"/>
      <c r="E277" s="87">
        <v>22567</v>
      </c>
      <c r="F277" s="94" t="s">
        <v>249</v>
      </c>
      <c r="G277" s="94"/>
      <c r="H277" s="87" t="s">
        <v>96</v>
      </c>
      <c r="I277" s="96"/>
      <c r="J277" s="94"/>
      <c r="K277" s="94"/>
      <c r="L277" s="94"/>
      <c r="M277" s="94"/>
      <c r="N277" s="94"/>
      <c r="O277" s="94"/>
      <c r="P277" s="94"/>
      <c r="Q277" s="95"/>
      <c r="R277" s="95"/>
      <c r="S277" s="95"/>
      <c r="T277" s="94"/>
      <c r="U277" s="110">
        <v>2000</v>
      </c>
      <c r="V277" s="94"/>
      <c r="W277" s="94"/>
      <c r="X277" s="94"/>
      <c r="Y277" s="94"/>
      <c r="Z277" s="29"/>
      <c r="AA277" s="29"/>
      <c r="AB277" s="29"/>
      <c r="AC277" s="29"/>
      <c r="AD277" s="29"/>
    </row>
    <row r="278" spans="1:30" x14ac:dyDescent="0.25">
      <c r="A278" s="98">
        <v>43617</v>
      </c>
      <c r="B278" s="97" t="s">
        <v>367</v>
      </c>
      <c r="C278" s="94"/>
      <c r="D278" s="94"/>
      <c r="E278" s="87">
        <v>23755</v>
      </c>
      <c r="F278" s="94" t="s">
        <v>251</v>
      </c>
      <c r="G278" s="94"/>
      <c r="H278" s="87" t="s">
        <v>208</v>
      </c>
      <c r="I278" s="96" t="s">
        <v>394</v>
      </c>
      <c r="J278" s="94" t="s">
        <v>392</v>
      </c>
      <c r="K278" s="94"/>
      <c r="L278" s="94"/>
      <c r="M278" s="94"/>
      <c r="N278" s="94"/>
      <c r="O278" s="94"/>
      <c r="P278" s="94"/>
      <c r="Q278" s="95"/>
      <c r="R278" s="95"/>
      <c r="S278" s="95"/>
      <c r="T278" s="94"/>
      <c r="U278" s="110">
        <v>2320</v>
      </c>
      <c r="V278" s="94"/>
      <c r="W278" s="94"/>
      <c r="X278" s="94"/>
      <c r="Y278" s="94"/>
      <c r="Z278" s="29"/>
      <c r="AA278" s="29"/>
      <c r="AB278" s="29"/>
      <c r="AC278" s="29"/>
      <c r="AD278" s="29"/>
    </row>
    <row r="279" spans="1:30" x14ac:dyDescent="0.25">
      <c r="A279" s="98">
        <v>43617</v>
      </c>
      <c r="B279" s="97" t="s">
        <v>367</v>
      </c>
      <c r="C279" s="94"/>
      <c r="D279" s="94"/>
      <c r="E279" s="87">
        <v>23755</v>
      </c>
      <c r="F279" s="94" t="s">
        <v>251</v>
      </c>
      <c r="G279" s="94"/>
      <c r="H279" s="87" t="s">
        <v>208</v>
      </c>
      <c r="I279" s="96" t="s">
        <v>393</v>
      </c>
      <c r="J279" s="94" t="s">
        <v>392</v>
      </c>
      <c r="K279" s="94"/>
      <c r="L279" s="94"/>
      <c r="M279" s="94"/>
      <c r="N279" s="94"/>
      <c r="O279" s="94"/>
      <c r="P279" s="94"/>
      <c r="Q279" s="95"/>
      <c r="R279" s="95"/>
      <c r="S279" s="95"/>
      <c r="T279" s="94"/>
      <c r="U279" s="110">
        <v>255.47</v>
      </c>
      <c r="V279" s="94"/>
      <c r="W279" s="94"/>
      <c r="X279" s="94"/>
      <c r="Y279" s="94"/>
      <c r="Z279" s="29"/>
      <c r="AA279" s="29"/>
      <c r="AB279" s="29"/>
      <c r="AC279" s="29"/>
      <c r="AD279" s="29"/>
    </row>
    <row r="280" spans="1:30" x14ac:dyDescent="0.25">
      <c r="A280" s="98">
        <v>43619</v>
      </c>
      <c r="B280" s="97" t="s">
        <v>367</v>
      </c>
      <c r="C280" s="94"/>
      <c r="D280" s="94"/>
      <c r="E280" s="87">
        <v>23755</v>
      </c>
      <c r="F280" s="94" t="s">
        <v>251</v>
      </c>
      <c r="G280" s="94"/>
      <c r="H280" s="87" t="s">
        <v>208</v>
      </c>
      <c r="I280" s="96" t="s">
        <v>150</v>
      </c>
      <c r="J280" s="94"/>
      <c r="K280" s="94"/>
      <c r="L280" s="94"/>
      <c r="M280" s="94"/>
      <c r="N280" s="94"/>
      <c r="O280" s="94"/>
      <c r="P280" s="94"/>
      <c r="Q280" s="95"/>
      <c r="R280" s="95"/>
      <c r="S280" s="95"/>
      <c r="T280" s="94"/>
      <c r="U280" s="110">
        <v>4440</v>
      </c>
      <c r="V280" s="94"/>
      <c r="W280" s="94"/>
      <c r="X280" s="94"/>
      <c r="Y280" s="94"/>
      <c r="Z280" s="29"/>
      <c r="AA280" s="29"/>
      <c r="AB280" s="29"/>
      <c r="AC280" s="29"/>
      <c r="AD280" s="29"/>
    </row>
    <row r="281" spans="1:30" x14ac:dyDescent="0.25">
      <c r="A281" s="98">
        <v>43619</v>
      </c>
      <c r="B281" s="97" t="s">
        <v>367</v>
      </c>
      <c r="C281" s="94"/>
      <c r="D281" s="94"/>
      <c r="E281" s="87">
        <v>23755</v>
      </c>
      <c r="F281" s="94" t="s">
        <v>251</v>
      </c>
      <c r="G281" s="94"/>
      <c r="H281" s="87" t="s">
        <v>208</v>
      </c>
      <c r="I281" s="96" t="s">
        <v>386</v>
      </c>
      <c r="J281" s="94"/>
      <c r="K281" s="94"/>
      <c r="L281" s="94"/>
      <c r="M281" s="94"/>
      <c r="N281" s="94"/>
      <c r="O281" s="94"/>
      <c r="P281" s="94"/>
      <c r="Q281" s="95"/>
      <c r="R281" s="95"/>
      <c r="S281" s="95"/>
      <c r="T281" s="94"/>
      <c r="U281" s="110">
        <v>7998.81</v>
      </c>
      <c r="V281" s="94"/>
      <c r="W281" s="94"/>
      <c r="X281" s="94"/>
      <c r="Y281" s="94"/>
      <c r="Z281" s="29"/>
      <c r="AA281" s="29"/>
      <c r="AB281" s="29"/>
      <c r="AC281" s="29"/>
      <c r="AD281" s="29"/>
    </row>
    <row r="282" spans="1:30" x14ac:dyDescent="0.25">
      <c r="A282" s="93">
        <v>43677</v>
      </c>
      <c r="B282" s="88" t="s">
        <v>366</v>
      </c>
      <c r="C282" s="91">
        <v>424352</v>
      </c>
      <c r="D282" s="92">
        <v>1</v>
      </c>
      <c r="E282" s="87">
        <v>22567</v>
      </c>
      <c r="F282" s="91" t="s">
        <v>96</v>
      </c>
      <c r="G282" s="83"/>
      <c r="H282" s="87" t="s">
        <v>96</v>
      </c>
      <c r="I282" s="90" t="s">
        <v>391</v>
      </c>
      <c r="J282" s="83">
        <v>102562</v>
      </c>
      <c r="K282" s="83">
        <v>1</v>
      </c>
      <c r="L282" s="83" t="s">
        <v>92</v>
      </c>
      <c r="M282" s="83">
        <v>1</v>
      </c>
      <c r="N282" s="83"/>
      <c r="O282" s="82">
        <v>2000</v>
      </c>
      <c r="P282" s="81" t="s">
        <v>92</v>
      </c>
      <c r="Q282" s="80">
        <v>2000</v>
      </c>
      <c r="R282" s="79">
        <f t="shared" ref="R282:R300" si="23">+Q282*0</f>
        <v>0</v>
      </c>
      <c r="S282" s="79">
        <f>Q282*T282</f>
        <v>0</v>
      </c>
      <c r="T282" s="83"/>
      <c r="U282" s="111">
        <f t="shared" ref="U282:U300" si="24">+Q282</f>
        <v>2000</v>
      </c>
      <c r="V282" s="83"/>
      <c r="W282" s="83">
        <v>20625200</v>
      </c>
      <c r="X282" s="83" t="s">
        <v>94</v>
      </c>
      <c r="Y282" s="76" t="s">
        <v>390</v>
      </c>
      <c r="Z282" s="27"/>
      <c r="AA282" s="27"/>
      <c r="AB282" s="27"/>
      <c r="AC282" s="27"/>
      <c r="AD282" s="27"/>
    </row>
    <row r="283" spans="1:30" x14ac:dyDescent="0.25">
      <c r="A283" s="89">
        <v>43677</v>
      </c>
      <c r="B283" s="88" t="s">
        <v>366</v>
      </c>
      <c r="C283" s="87">
        <v>424331</v>
      </c>
      <c r="D283" s="86">
        <v>1</v>
      </c>
      <c r="E283" s="87">
        <v>22567</v>
      </c>
      <c r="F283" s="87" t="s">
        <v>96</v>
      </c>
      <c r="G283" s="83"/>
      <c r="H283" s="87" t="s">
        <v>96</v>
      </c>
      <c r="I283" s="90" t="s">
        <v>389</v>
      </c>
      <c r="J283" s="83">
        <v>103024</v>
      </c>
      <c r="K283" s="83">
        <v>1</v>
      </c>
      <c r="L283" s="83" t="s">
        <v>92</v>
      </c>
      <c r="M283" s="83">
        <v>1</v>
      </c>
      <c r="N283" s="83"/>
      <c r="O283" s="82">
        <v>821.24</v>
      </c>
      <c r="P283" s="81" t="s">
        <v>92</v>
      </c>
      <c r="Q283" s="80">
        <v>821.24</v>
      </c>
      <c r="R283" s="79">
        <f t="shared" si="23"/>
        <v>0</v>
      </c>
      <c r="S283" s="79"/>
      <c r="T283" s="77"/>
      <c r="U283" s="109">
        <f t="shared" si="24"/>
        <v>821.24</v>
      </c>
      <c r="V283" s="77"/>
      <c r="W283" s="77">
        <v>20625200</v>
      </c>
      <c r="X283" s="77" t="s">
        <v>94</v>
      </c>
      <c r="Y283" s="76" t="s">
        <v>388</v>
      </c>
    </row>
    <row r="284" spans="1:30" x14ac:dyDescent="0.25">
      <c r="A284" s="89">
        <v>43677</v>
      </c>
      <c r="B284" s="88" t="s">
        <v>366</v>
      </c>
      <c r="C284" s="87">
        <v>424347</v>
      </c>
      <c r="D284" s="86">
        <v>1</v>
      </c>
      <c r="E284" s="85">
        <v>23755</v>
      </c>
      <c r="F284" s="87" t="s">
        <v>208</v>
      </c>
      <c r="G284" s="83"/>
      <c r="H284" s="87" t="s">
        <v>208</v>
      </c>
      <c r="I284" s="90" t="s">
        <v>387</v>
      </c>
      <c r="J284" s="83">
        <v>103368</v>
      </c>
      <c r="K284" s="83">
        <v>1</v>
      </c>
      <c r="L284" s="83" t="s">
        <v>92</v>
      </c>
      <c r="M284" s="83">
        <v>0.11526</v>
      </c>
      <c r="N284" s="83"/>
      <c r="O284" s="82">
        <v>15677.25</v>
      </c>
      <c r="P284" s="81" t="s">
        <v>92</v>
      </c>
      <c r="Q284" s="80">
        <v>1806.96</v>
      </c>
      <c r="R284" s="79">
        <f t="shared" si="23"/>
        <v>0</v>
      </c>
      <c r="S284" s="79"/>
      <c r="T284" s="77"/>
      <c r="U284" s="109">
        <f t="shared" si="24"/>
        <v>1806.96</v>
      </c>
      <c r="V284" s="77"/>
      <c r="W284" s="77">
        <v>20625200</v>
      </c>
      <c r="X284" s="77" t="s">
        <v>94</v>
      </c>
      <c r="Y284" s="76" t="s">
        <v>383</v>
      </c>
    </row>
    <row r="285" spans="1:30" x14ac:dyDescent="0.25">
      <c r="A285" s="89">
        <v>43677</v>
      </c>
      <c r="B285" s="88" t="s">
        <v>366</v>
      </c>
      <c r="C285" s="87">
        <v>424348</v>
      </c>
      <c r="D285" s="86">
        <v>1</v>
      </c>
      <c r="E285" s="85">
        <v>23755</v>
      </c>
      <c r="F285" s="87" t="s">
        <v>208</v>
      </c>
      <c r="G285" s="83"/>
      <c r="H285" s="87" t="s">
        <v>208</v>
      </c>
      <c r="I285" s="90" t="s">
        <v>252</v>
      </c>
      <c r="J285" s="83">
        <v>103368</v>
      </c>
      <c r="K285" s="83">
        <v>1</v>
      </c>
      <c r="L285" s="83" t="s">
        <v>92</v>
      </c>
      <c r="M285" s="83">
        <v>0.24637000000000001</v>
      </c>
      <c r="N285" s="83"/>
      <c r="O285" s="82">
        <v>15677.25</v>
      </c>
      <c r="P285" s="81" t="s">
        <v>92</v>
      </c>
      <c r="Q285" s="80">
        <v>3862.4</v>
      </c>
      <c r="R285" s="79">
        <f t="shared" si="23"/>
        <v>0</v>
      </c>
      <c r="S285" s="79"/>
      <c r="T285" s="77"/>
      <c r="U285" s="109">
        <f t="shared" si="24"/>
        <v>3862.4</v>
      </c>
      <c r="V285" s="77"/>
      <c r="W285" s="77">
        <v>20625200</v>
      </c>
      <c r="X285" s="77" t="s">
        <v>94</v>
      </c>
      <c r="Y285" s="76" t="s">
        <v>383</v>
      </c>
    </row>
    <row r="286" spans="1:30" x14ac:dyDescent="0.25">
      <c r="A286" s="89">
        <v>43677</v>
      </c>
      <c r="B286" s="88" t="s">
        <v>366</v>
      </c>
      <c r="C286" s="87">
        <v>424349</v>
      </c>
      <c r="D286" s="86">
        <v>1</v>
      </c>
      <c r="E286" s="85">
        <v>23755</v>
      </c>
      <c r="F286" s="87" t="s">
        <v>208</v>
      </c>
      <c r="G286" s="83"/>
      <c r="H286" s="87" t="s">
        <v>208</v>
      </c>
      <c r="I286" s="90" t="s">
        <v>386</v>
      </c>
      <c r="J286" s="83">
        <v>103368</v>
      </c>
      <c r="K286" s="83">
        <v>1</v>
      </c>
      <c r="L286" s="83" t="s">
        <v>92</v>
      </c>
      <c r="M286" s="83">
        <v>0.51021000000000005</v>
      </c>
      <c r="N286" s="83"/>
      <c r="O286" s="82">
        <v>15677.25</v>
      </c>
      <c r="P286" s="81" t="s">
        <v>92</v>
      </c>
      <c r="Q286" s="80">
        <v>7998.69</v>
      </c>
      <c r="R286" s="79">
        <f t="shared" si="23"/>
        <v>0</v>
      </c>
      <c r="S286" s="79"/>
      <c r="T286" s="77"/>
      <c r="U286" s="109">
        <f t="shared" si="24"/>
        <v>7998.69</v>
      </c>
      <c r="V286" s="77"/>
      <c r="W286" s="77">
        <v>20625200</v>
      </c>
      <c r="X286" s="77" t="s">
        <v>94</v>
      </c>
      <c r="Y286" s="76" t="s">
        <v>383</v>
      </c>
    </row>
    <row r="287" spans="1:30" x14ac:dyDescent="0.25">
      <c r="A287" s="89">
        <v>43677</v>
      </c>
      <c r="B287" s="88" t="s">
        <v>366</v>
      </c>
      <c r="C287" s="87">
        <v>424350</v>
      </c>
      <c r="D287" s="86">
        <v>1</v>
      </c>
      <c r="E287" s="85">
        <v>23755</v>
      </c>
      <c r="F287" s="87" t="s">
        <v>208</v>
      </c>
      <c r="G287" s="83"/>
      <c r="H287" s="87" t="s">
        <v>208</v>
      </c>
      <c r="I287" s="90" t="s">
        <v>385</v>
      </c>
      <c r="J287" s="83">
        <v>103368</v>
      </c>
      <c r="K287" s="83">
        <v>1</v>
      </c>
      <c r="L287" s="83" t="s">
        <v>92</v>
      </c>
      <c r="M287" s="83">
        <v>0.10735</v>
      </c>
      <c r="N287" s="83"/>
      <c r="O287" s="82">
        <v>15677.25</v>
      </c>
      <c r="P287" s="81" t="s">
        <v>92</v>
      </c>
      <c r="Q287" s="80">
        <v>1682.95</v>
      </c>
      <c r="R287" s="79">
        <f t="shared" si="23"/>
        <v>0</v>
      </c>
      <c r="S287" s="79"/>
      <c r="T287" s="77"/>
      <c r="U287" s="109">
        <f t="shared" si="24"/>
        <v>1682.95</v>
      </c>
      <c r="V287" s="77"/>
      <c r="W287" s="77">
        <v>20625200</v>
      </c>
      <c r="X287" s="77" t="s">
        <v>94</v>
      </c>
      <c r="Y287" s="76" t="s">
        <v>383</v>
      </c>
    </row>
    <row r="288" spans="1:30" x14ac:dyDescent="0.25">
      <c r="A288" s="89">
        <v>43677</v>
      </c>
      <c r="B288" s="88" t="s">
        <v>366</v>
      </c>
      <c r="C288" s="87">
        <v>424351</v>
      </c>
      <c r="D288" s="86">
        <v>1</v>
      </c>
      <c r="E288" s="85">
        <v>23755</v>
      </c>
      <c r="F288" s="87" t="s">
        <v>208</v>
      </c>
      <c r="G288" s="83"/>
      <c r="H288" s="87" t="s">
        <v>208</v>
      </c>
      <c r="I288" s="90" t="s">
        <v>384</v>
      </c>
      <c r="J288" s="83">
        <v>103368</v>
      </c>
      <c r="K288" s="83">
        <v>1</v>
      </c>
      <c r="L288" s="83" t="s">
        <v>92</v>
      </c>
      <c r="M288" s="83">
        <v>2.078E-2</v>
      </c>
      <c r="N288" s="83"/>
      <c r="O288" s="82">
        <v>15677.25</v>
      </c>
      <c r="P288" s="81" t="s">
        <v>92</v>
      </c>
      <c r="Q288" s="80">
        <v>325.77</v>
      </c>
      <c r="R288" s="79">
        <f t="shared" si="23"/>
        <v>0</v>
      </c>
      <c r="S288" s="79"/>
      <c r="T288" s="77"/>
      <c r="U288" s="109">
        <f t="shared" si="24"/>
        <v>325.77</v>
      </c>
      <c r="V288" s="77"/>
      <c r="W288" s="77">
        <v>20625200</v>
      </c>
      <c r="X288" s="77" t="s">
        <v>94</v>
      </c>
      <c r="Y288" s="76" t="s">
        <v>383</v>
      </c>
    </row>
    <row r="289" spans="1:25" x14ac:dyDescent="0.25">
      <c r="A289" s="89">
        <v>43677</v>
      </c>
      <c r="B289" s="88" t="s">
        <v>366</v>
      </c>
      <c r="C289" s="87">
        <v>424353</v>
      </c>
      <c r="D289" s="86">
        <v>1</v>
      </c>
      <c r="E289" s="85">
        <v>23755</v>
      </c>
      <c r="F289" s="87" t="s">
        <v>208</v>
      </c>
      <c r="G289" s="83"/>
      <c r="H289" s="87" t="s">
        <v>208</v>
      </c>
      <c r="I289" s="90" t="s">
        <v>382</v>
      </c>
      <c r="J289" s="83">
        <v>103369</v>
      </c>
      <c r="K289" s="83">
        <v>1</v>
      </c>
      <c r="L289" s="83" t="s">
        <v>92</v>
      </c>
      <c r="M289" s="83">
        <v>0.21512999999999999</v>
      </c>
      <c r="N289" s="83"/>
      <c r="O289" s="82">
        <v>929.63</v>
      </c>
      <c r="P289" s="81" t="s">
        <v>92</v>
      </c>
      <c r="Q289" s="80">
        <v>199.99</v>
      </c>
      <c r="R289" s="79">
        <f t="shared" si="23"/>
        <v>0</v>
      </c>
      <c r="S289" s="79"/>
      <c r="T289" s="77"/>
      <c r="U289" s="109">
        <f t="shared" si="24"/>
        <v>199.99</v>
      </c>
      <c r="V289" s="77"/>
      <c r="W289" s="77">
        <v>20625200</v>
      </c>
      <c r="X289" s="77" t="s">
        <v>94</v>
      </c>
      <c r="Y289" s="76" t="s">
        <v>380</v>
      </c>
    </row>
    <row r="290" spans="1:25" x14ac:dyDescent="0.25">
      <c r="A290" s="89">
        <v>43677</v>
      </c>
      <c r="B290" s="88" t="s">
        <v>366</v>
      </c>
      <c r="C290" s="87">
        <v>424354</v>
      </c>
      <c r="D290" s="86">
        <v>1</v>
      </c>
      <c r="E290" s="85">
        <v>23755</v>
      </c>
      <c r="F290" s="87" t="s">
        <v>208</v>
      </c>
      <c r="G290" s="83"/>
      <c r="H290" s="87" t="s">
        <v>208</v>
      </c>
      <c r="I290" s="90" t="s">
        <v>381</v>
      </c>
      <c r="J290" s="83">
        <v>103369</v>
      </c>
      <c r="K290" s="83">
        <v>1</v>
      </c>
      <c r="L290" s="83" t="s">
        <v>92</v>
      </c>
      <c r="M290" s="83">
        <v>0.78486</v>
      </c>
      <c r="N290" s="83"/>
      <c r="O290" s="82">
        <v>929.63</v>
      </c>
      <c r="P290" s="81" t="s">
        <v>92</v>
      </c>
      <c r="Q290" s="80">
        <v>729.63</v>
      </c>
      <c r="R290" s="79">
        <f t="shared" si="23"/>
        <v>0</v>
      </c>
      <c r="S290" s="79"/>
      <c r="T290" s="77"/>
      <c r="U290" s="109">
        <f t="shared" si="24"/>
        <v>729.63</v>
      </c>
      <c r="V290" s="77"/>
      <c r="W290" s="77">
        <v>20625200</v>
      </c>
      <c r="X290" s="77" t="s">
        <v>94</v>
      </c>
      <c r="Y290" s="76" t="s">
        <v>380</v>
      </c>
    </row>
    <row r="291" spans="1:25" x14ac:dyDescent="0.25">
      <c r="A291" s="89">
        <v>43677</v>
      </c>
      <c r="B291" s="88" t="s">
        <v>366</v>
      </c>
      <c r="C291" s="87">
        <v>424355</v>
      </c>
      <c r="D291" s="86">
        <v>1</v>
      </c>
      <c r="E291" s="87">
        <v>22567</v>
      </c>
      <c r="F291" s="87" t="s">
        <v>96</v>
      </c>
      <c r="G291" s="83"/>
      <c r="H291" s="87" t="s">
        <v>96</v>
      </c>
      <c r="I291" s="90" t="s">
        <v>379</v>
      </c>
      <c r="J291" s="83">
        <v>103370</v>
      </c>
      <c r="K291" s="83">
        <v>1</v>
      </c>
      <c r="L291" s="83" t="s">
        <v>92</v>
      </c>
      <c r="M291" s="83">
        <v>1</v>
      </c>
      <c r="N291" s="83"/>
      <c r="O291" s="82">
        <v>315.05</v>
      </c>
      <c r="P291" s="81" t="s">
        <v>92</v>
      </c>
      <c r="Q291" s="80">
        <v>315.05</v>
      </c>
      <c r="R291" s="79">
        <f t="shared" si="23"/>
        <v>0</v>
      </c>
      <c r="S291" s="79"/>
      <c r="T291" s="77"/>
      <c r="U291" s="109">
        <f t="shared" si="24"/>
        <v>315.05</v>
      </c>
      <c r="V291" s="77"/>
      <c r="W291" s="77">
        <v>20625200</v>
      </c>
      <c r="X291" s="77" t="s">
        <v>94</v>
      </c>
      <c r="Y291" s="76" t="s">
        <v>369</v>
      </c>
    </row>
    <row r="292" spans="1:25" x14ac:dyDescent="0.25">
      <c r="A292" s="89">
        <v>43676</v>
      </c>
      <c r="B292" s="88" t="s">
        <v>366</v>
      </c>
      <c r="C292" s="87">
        <v>424114</v>
      </c>
      <c r="D292" s="86">
        <v>3</v>
      </c>
      <c r="E292" s="87">
        <v>23750</v>
      </c>
      <c r="F292" s="87" t="s">
        <v>166</v>
      </c>
      <c r="G292" s="83"/>
      <c r="H292" s="87" t="s">
        <v>166</v>
      </c>
      <c r="I292" s="84">
        <v>106111</v>
      </c>
      <c r="J292" s="83">
        <v>102158</v>
      </c>
      <c r="K292" s="83">
        <v>1</v>
      </c>
      <c r="L292" s="83" t="s">
        <v>92</v>
      </c>
      <c r="M292" s="83">
        <v>28</v>
      </c>
      <c r="N292" s="83"/>
      <c r="O292" s="82">
        <v>45</v>
      </c>
      <c r="P292" s="81" t="s">
        <v>92</v>
      </c>
      <c r="Q292" s="80">
        <v>1260</v>
      </c>
      <c r="R292" s="79">
        <f t="shared" si="23"/>
        <v>0</v>
      </c>
      <c r="S292" s="79"/>
      <c r="T292" s="77"/>
      <c r="U292" s="109">
        <f t="shared" si="24"/>
        <v>1260</v>
      </c>
      <c r="V292" s="77"/>
      <c r="W292" s="77">
        <v>20625200</v>
      </c>
      <c r="X292" s="77" t="s">
        <v>94</v>
      </c>
      <c r="Y292" s="76" t="s">
        <v>202</v>
      </c>
    </row>
    <row r="293" spans="1:25" x14ac:dyDescent="0.25">
      <c r="A293" s="89">
        <v>43676</v>
      </c>
      <c r="B293" s="88" t="s">
        <v>366</v>
      </c>
      <c r="C293" s="87">
        <v>424118</v>
      </c>
      <c r="D293" s="86">
        <v>3</v>
      </c>
      <c r="E293" s="87">
        <v>23750</v>
      </c>
      <c r="F293" s="87" t="s">
        <v>166</v>
      </c>
      <c r="G293" s="83"/>
      <c r="H293" s="87" t="s">
        <v>166</v>
      </c>
      <c r="I293" s="84">
        <v>106034</v>
      </c>
      <c r="J293" s="83">
        <v>102158</v>
      </c>
      <c r="K293" s="83">
        <v>1</v>
      </c>
      <c r="L293" s="83" t="s">
        <v>92</v>
      </c>
      <c r="M293" s="83">
        <v>28</v>
      </c>
      <c r="N293" s="83"/>
      <c r="O293" s="82">
        <v>45</v>
      </c>
      <c r="P293" s="81" t="s">
        <v>92</v>
      </c>
      <c r="Q293" s="80">
        <v>1260</v>
      </c>
      <c r="R293" s="79">
        <f t="shared" si="23"/>
        <v>0</v>
      </c>
      <c r="S293" s="79"/>
      <c r="T293" s="77"/>
      <c r="U293" s="109">
        <f t="shared" si="24"/>
        <v>1260</v>
      </c>
      <c r="V293" s="77"/>
      <c r="W293" s="77">
        <v>20625200</v>
      </c>
      <c r="X293" s="77" t="s">
        <v>94</v>
      </c>
      <c r="Y293" s="76" t="s">
        <v>202</v>
      </c>
    </row>
    <row r="294" spans="1:25" x14ac:dyDescent="0.25">
      <c r="A294" s="89">
        <v>43676</v>
      </c>
      <c r="B294" s="88" t="s">
        <v>366</v>
      </c>
      <c r="C294" s="87">
        <v>424114</v>
      </c>
      <c r="D294" s="86">
        <v>1</v>
      </c>
      <c r="E294" s="87">
        <v>23750</v>
      </c>
      <c r="F294" s="87" t="s">
        <v>166</v>
      </c>
      <c r="G294" s="83"/>
      <c r="H294" s="87" t="s">
        <v>166</v>
      </c>
      <c r="I294" s="84">
        <v>106111</v>
      </c>
      <c r="J294" s="83">
        <v>102158</v>
      </c>
      <c r="K294" s="83">
        <v>2</v>
      </c>
      <c r="L294" s="83" t="s">
        <v>174</v>
      </c>
      <c r="M294" s="83">
        <v>272</v>
      </c>
      <c r="N294" s="83"/>
      <c r="O294" s="82">
        <v>13.28</v>
      </c>
      <c r="P294" s="81" t="s">
        <v>174</v>
      </c>
      <c r="Q294" s="80">
        <v>3612.16</v>
      </c>
      <c r="R294" s="79">
        <f t="shared" si="23"/>
        <v>0</v>
      </c>
      <c r="S294" s="79"/>
      <c r="T294" s="77"/>
      <c r="U294" s="109">
        <f t="shared" si="24"/>
        <v>3612.16</v>
      </c>
      <c r="V294" s="77"/>
      <c r="W294" s="77">
        <v>20625200</v>
      </c>
      <c r="X294" s="77" t="s">
        <v>94</v>
      </c>
      <c r="Y294" s="76" t="s">
        <v>203</v>
      </c>
    </row>
    <row r="295" spans="1:25" x14ac:dyDescent="0.25">
      <c r="A295" s="89">
        <v>43676</v>
      </c>
      <c r="B295" s="88" t="s">
        <v>366</v>
      </c>
      <c r="C295" s="87">
        <v>424118</v>
      </c>
      <c r="D295" s="86">
        <v>1</v>
      </c>
      <c r="E295" s="87">
        <v>23750</v>
      </c>
      <c r="F295" s="87" t="s">
        <v>166</v>
      </c>
      <c r="G295" s="83"/>
      <c r="H295" s="87" t="s">
        <v>166</v>
      </c>
      <c r="I295" s="84">
        <v>106034</v>
      </c>
      <c r="J295" s="83">
        <v>102158</v>
      </c>
      <c r="K295" s="83">
        <v>2</v>
      </c>
      <c r="L295" s="83" t="s">
        <v>174</v>
      </c>
      <c r="M295" s="83">
        <v>272</v>
      </c>
      <c r="N295" s="83"/>
      <c r="O295" s="82">
        <v>13.28</v>
      </c>
      <c r="P295" s="81" t="s">
        <v>174</v>
      </c>
      <c r="Q295" s="80">
        <v>3612.16</v>
      </c>
      <c r="R295" s="79">
        <f t="shared" si="23"/>
        <v>0</v>
      </c>
      <c r="S295" s="79"/>
      <c r="T295" s="77"/>
      <c r="U295" s="109">
        <f t="shared" si="24"/>
        <v>3612.16</v>
      </c>
      <c r="V295" s="77"/>
      <c r="W295" s="77">
        <v>20625200</v>
      </c>
      <c r="X295" s="77" t="s">
        <v>94</v>
      </c>
      <c r="Y295" s="76" t="s">
        <v>203</v>
      </c>
    </row>
    <row r="296" spans="1:25" x14ac:dyDescent="0.25">
      <c r="A296" s="89">
        <v>43676</v>
      </c>
      <c r="B296" s="88" t="s">
        <v>366</v>
      </c>
      <c r="C296" s="87">
        <v>424114</v>
      </c>
      <c r="D296" s="86">
        <v>2</v>
      </c>
      <c r="E296" s="87">
        <v>23750</v>
      </c>
      <c r="F296" s="87" t="s">
        <v>166</v>
      </c>
      <c r="G296" s="83"/>
      <c r="H296" s="87" t="s">
        <v>166</v>
      </c>
      <c r="I296" s="84">
        <v>106111</v>
      </c>
      <c r="J296" s="83">
        <v>102158</v>
      </c>
      <c r="K296" s="83">
        <v>6</v>
      </c>
      <c r="L296" s="83" t="s">
        <v>92</v>
      </c>
      <c r="M296" s="83">
        <v>14</v>
      </c>
      <c r="N296" s="83"/>
      <c r="O296" s="82">
        <v>44.82</v>
      </c>
      <c r="P296" s="81" t="s">
        <v>92</v>
      </c>
      <c r="Q296" s="80">
        <v>627.48</v>
      </c>
      <c r="R296" s="79">
        <f t="shared" si="23"/>
        <v>0</v>
      </c>
      <c r="S296" s="79"/>
      <c r="T296" s="77"/>
      <c r="U296" s="109">
        <f t="shared" si="24"/>
        <v>627.48</v>
      </c>
      <c r="V296" s="77"/>
      <c r="W296" s="77">
        <v>20625200</v>
      </c>
      <c r="X296" s="77" t="s">
        <v>94</v>
      </c>
      <c r="Y296" s="76" t="s">
        <v>206</v>
      </c>
    </row>
    <row r="297" spans="1:25" x14ac:dyDescent="0.25">
      <c r="A297" s="89">
        <v>43676</v>
      </c>
      <c r="B297" s="88" t="s">
        <v>366</v>
      </c>
      <c r="C297" s="87">
        <v>424118</v>
      </c>
      <c r="D297" s="86">
        <v>2</v>
      </c>
      <c r="E297" s="87">
        <v>23750</v>
      </c>
      <c r="F297" s="87" t="s">
        <v>166</v>
      </c>
      <c r="G297" s="83"/>
      <c r="H297" s="87" t="s">
        <v>166</v>
      </c>
      <c r="I297" s="84">
        <v>106034</v>
      </c>
      <c r="J297" s="83">
        <v>102158</v>
      </c>
      <c r="K297" s="83">
        <v>6</v>
      </c>
      <c r="L297" s="83" t="s">
        <v>92</v>
      </c>
      <c r="M297" s="83">
        <v>14</v>
      </c>
      <c r="N297" s="83"/>
      <c r="O297" s="82">
        <v>44.82</v>
      </c>
      <c r="P297" s="81" t="s">
        <v>92</v>
      </c>
      <c r="Q297" s="80">
        <v>627.48</v>
      </c>
      <c r="R297" s="79">
        <f t="shared" si="23"/>
        <v>0</v>
      </c>
      <c r="S297" s="79"/>
      <c r="T297" s="77"/>
      <c r="U297" s="109">
        <f t="shared" si="24"/>
        <v>627.48</v>
      </c>
      <c r="V297" s="77"/>
      <c r="W297" s="77">
        <v>20625200</v>
      </c>
      <c r="X297" s="77" t="s">
        <v>94</v>
      </c>
      <c r="Y297" s="76" t="s">
        <v>206</v>
      </c>
    </row>
    <row r="298" spans="1:25" x14ac:dyDescent="0.25">
      <c r="A298" s="89">
        <v>43676</v>
      </c>
      <c r="B298" s="88" t="s">
        <v>366</v>
      </c>
      <c r="C298" s="87">
        <v>424114</v>
      </c>
      <c r="D298" s="86">
        <v>4</v>
      </c>
      <c r="E298" s="87">
        <v>23750</v>
      </c>
      <c r="F298" s="87" t="s">
        <v>166</v>
      </c>
      <c r="G298" s="83"/>
      <c r="H298" s="87" t="s">
        <v>166</v>
      </c>
      <c r="I298" s="84">
        <v>106111</v>
      </c>
      <c r="J298" s="83">
        <v>102158</v>
      </c>
      <c r="K298" s="83">
        <v>7</v>
      </c>
      <c r="L298" s="83" t="s">
        <v>92</v>
      </c>
      <c r="M298" s="83">
        <v>6</v>
      </c>
      <c r="N298" s="83"/>
      <c r="O298" s="82">
        <v>30.75</v>
      </c>
      <c r="P298" s="81" t="s">
        <v>92</v>
      </c>
      <c r="Q298" s="80">
        <v>184.5</v>
      </c>
      <c r="R298" s="79">
        <f t="shared" si="23"/>
        <v>0</v>
      </c>
      <c r="S298" s="79"/>
      <c r="T298" s="77"/>
      <c r="U298" s="109">
        <f t="shared" si="24"/>
        <v>184.5</v>
      </c>
      <c r="V298" s="77"/>
      <c r="W298" s="77">
        <v>20625200</v>
      </c>
      <c r="X298" s="77" t="s">
        <v>94</v>
      </c>
      <c r="Y298" s="76" t="s">
        <v>207</v>
      </c>
    </row>
    <row r="299" spans="1:25" x14ac:dyDescent="0.25">
      <c r="A299" s="89">
        <v>43676</v>
      </c>
      <c r="B299" s="88" t="s">
        <v>366</v>
      </c>
      <c r="C299" s="87">
        <v>424118</v>
      </c>
      <c r="D299" s="86">
        <v>4</v>
      </c>
      <c r="E299" s="87">
        <v>23750</v>
      </c>
      <c r="F299" s="87" t="s">
        <v>166</v>
      </c>
      <c r="G299" s="83"/>
      <c r="H299" s="87" t="s">
        <v>166</v>
      </c>
      <c r="I299" s="84">
        <v>106034</v>
      </c>
      <c r="J299" s="83">
        <v>102158</v>
      </c>
      <c r="K299" s="83">
        <v>7</v>
      </c>
      <c r="L299" s="83" t="s">
        <v>92</v>
      </c>
      <c r="M299" s="83">
        <v>6</v>
      </c>
      <c r="N299" s="83"/>
      <c r="O299" s="82">
        <v>30.75</v>
      </c>
      <c r="P299" s="81" t="s">
        <v>92</v>
      </c>
      <c r="Q299" s="80">
        <v>184.5</v>
      </c>
      <c r="R299" s="79">
        <f t="shared" si="23"/>
        <v>0</v>
      </c>
      <c r="S299" s="79"/>
      <c r="T299" s="77"/>
      <c r="U299" s="109">
        <f t="shared" si="24"/>
        <v>184.5</v>
      </c>
      <c r="V299" s="77"/>
      <c r="W299" s="77">
        <v>20625200</v>
      </c>
      <c r="X299" s="77" t="s">
        <v>94</v>
      </c>
      <c r="Y299" s="76" t="s">
        <v>207</v>
      </c>
    </row>
    <row r="300" spans="1:25" x14ac:dyDescent="0.25">
      <c r="A300" s="89">
        <v>43676</v>
      </c>
      <c r="B300" s="88" t="s">
        <v>366</v>
      </c>
      <c r="C300" s="87">
        <v>424220</v>
      </c>
      <c r="D300" s="86">
        <v>1</v>
      </c>
      <c r="E300" s="87">
        <v>22567</v>
      </c>
      <c r="F300" s="87" t="s">
        <v>96</v>
      </c>
      <c r="G300" s="83"/>
      <c r="H300" s="87" t="s">
        <v>96</v>
      </c>
      <c r="I300" s="90" t="s">
        <v>378</v>
      </c>
      <c r="J300" s="83">
        <v>103371</v>
      </c>
      <c r="K300" s="83">
        <v>1</v>
      </c>
      <c r="L300" s="83" t="s">
        <v>92</v>
      </c>
      <c r="M300" s="83">
        <v>1</v>
      </c>
      <c r="N300" s="83"/>
      <c r="O300" s="82">
        <v>2000</v>
      </c>
      <c r="P300" s="81" t="s">
        <v>92</v>
      </c>
      <c r="Q300" s="80">
        <v>2000</v>
      </c>
      <c r="R300" s="79">
        <f t="shared" si="23"/>
        <v>0</v>
      </c>
      <c r="S300" s="79"/>
      <c r="T300" s="77"/>
      <c r="U300" s="109">
        <f t="shared" si="24"/>
        <v>2000</v>
      </c>
      <c r="V300" s="77"/>
      <c r="W300" s="77">
        <v>20625200</v>
      </c>
      <c r="X300" s="77" t="s">
        <v>94</v>
      </c>
      <c r="Y300" s="76" t="s">
        <v>377</v>
      </c>
    </row>
    <row r="301" spans="1:25" x14ac:dyDescent="0.25">
      <c r="A301" s="89">
        <v>43671</v>
      </c>
      <c r="B301" s="88" t="s">
        <v>366</v>
      </c>
      <c r="C301" s="87">
        <v>423647</v>
      </c>
      <c r="D301" s="86">
        <v>1</v>
      </c>
      <c r="E301" s="87">
        <v>12207</v>
      </c>
      <c r="F301" s="87" t="s">
        <v>101</v>
      </c>
      <c r="G301" s="83"/>
      <c r="H301" s="87" t="s">
        <v>101</v>
      </c>
      <c r="I301" s="84">
        <v>15657</v>
      </c>
      <c r="J301" s="83">
        <v>102036</v>
      </c>
      <c r="K301" s="83">
        <v>1</v>
      </c>
      <c r="L301" s="83" t="s">
        <v>174</v>
      </c>
      <c r="M301" s="83">
        <v>712</v>
      </c>
      <c r="N301" s="83"/>
      <c r="O301" s="82">
        <v>80</v>
      </c>
      <c r="P301" s="81" t="s">
        <v>174</v>
      </c>
      <c r="Q301" s="80">
        <v>56960</v>
      </c>
      <c r="R301" s="79">
        <f>+Q301*0.16</f>
        <v>9113.6</v>
      </c>
      <c r="S301" s="79"/>
      <c r="T301" s="77"/>
      <c r="U301" s="109">
        <f>+Q301/19.08</f>
        <v>2985.3249475890989</v>
      </c>
      <c r="V301" s="77"/>
      <c r="W301" s="77">
        <v>20625200</v>
      </c>
      <c r="X301" s="77" t="s">
        <v>90</v>
      </c>
      <c r="Y301" s="76" t="s">
        <v>175</v>
      </c>
    </row>
    <row r="302" spans="1:25" x14ac:dyDescent="0.25">
      <c r="A302" s="89">
        <v>43671</v>
      </c>
      <c r="B302" s="88" t="s">
        <v>366</v>
      </c>
      <c r="C302" s="87">
        <v>423648</v>
      </c>
      <c r="D302" s="86">
        <v>1</v>
      </c>
      <c r="E302" s="87">
        <v>12207</v>
      </c>
      <c r="F302" s="87" t="s">
        <v>101</v>
      </c>
      <c r="G302" s="83"/>
      <c r="H302" s="87" t="s">
        <v>101</v>
      </c>
      <c r="I302" s="84">
        <v>15656</v>
      </c>
      <c r="J302" s="83">
        <v>102036</v>
      </c>
      <c r="K302" s="83">
        <v>1</v>
      </c>
      <c r="L302" s="83" t="s">
        <v>174</v>
      </c>
      <c r="M302" s="83">
        <v>44</v>
      </c>
      <c r="N302" s="83"/>
      <c r="O302" s="82">
        <v>80</v>
      </c>
      <c r="P302" s="81" t="s">
        <v>174</v>
      </c>
      <c r="Q302" s="80">
        <v>3520</v>
      </c>
      <c r="R302" s="79">
        <f t="shared" ref="R302:R337" si="25">+Q302*0</f>
        <v>0</v>
      </c>
      <c r="S302" s="79"/>
      <c r="T302" s="77"/>
      <c r="U302" s="109">
        <f>+Q302/19.08</f>
        <v>184.48637316561846</v>
      </c>
      <c r="V302" s="77"/>
      <c r="W302" s="77">
        <v>20625200</v>
      </c>
      <c r="X302" s="77" t="s">
        <v>90</v>
      </c>
      <c r="Y302" s="76" t="s">
        <v>175</v>
      </c>
    </row>
    <row r="303" spans="1:25" x14ac:dyDescent="0.25">
      <c r="A303" s="89">
        <v>43671</v>
      </c>
      <c r="B303" s="88" t="s">
        <v>366</v>
      </c>
      <c r="C303" s="87">
        <v>423649</v>
      </c>
      <c r="D303" s="86">
        <v>1</v>
      </c>
      <c r="E303" s="87">
        <v>12207</v>
      </c>
      <c r="F303" s="87" t="s">
        <v>101</v>
      </c>
      <c r="G303" s="83"/>
      <c r="H303" s="87" t="s">
        <v>101</v>
      </c>
      <c r="I303" s="84">
        <v>15658</v>
      </c>
      <c r="J303" s="83">
        <v>102036</v>
      </c>
      <c r="K303" s="83">
        <v>1</v>
      </c>
      <c r="L303" s="83" t="s">
        <v>174</v>
      </c>
      <c r="M303" s="83">
        <v>544</v>
      </c>
      <c r="N303" s="83"/>
      <c r="O303" s="82">
        <v>80</v>
      </c>
      <c r="P303" s="81" t="s">
        <v>174</v>
      </c>
      <c r="Q303" s="80">
        <v>43520</v>
      </c>
      <c r="R303" s="79">
        <f t="shared" si="25"/>
        <v>0</v>
      </c>
      <c r="S303" s="79"/>
      <c r="T303" s="77"/>
      <c r="U303" s="109">
        <f>+Q303/19.08</f>
        <v>2280.9224318658285</v>
      </c>
      <c r="V303" s="77"/>
      <c r="W303" s="77">
        <v>20625200</v>
      </c>
      <c r="X303" s="77" t="s">
        <v>90</v>
      </c>
      <c r="Y303" s="76" t="s">
        <v>175</v>
      </c>
    </row>
    <row r="304" spans="1:25" x14ac:dyDescent="0.25">
      <c r="A304" s="89">
        <v>43670</v>
      </c>
      <c r="B304" s="88" t="s">
        <v>366</v>
      </c>
      <c r="C304" s="87">
        <v>423509</v>
      </c>
      <c r="D304" s="86">
        <v>1</v>
      </c>
      <c r="E304" s="85">
        <v>12381</v>
      </c>
      <c r="F304" s="87" t="s">
        <v>196</v>
      </c>
      <c r="G304" s="83"/>
      <c r="H304" s="87" t="s">
        <v>196</v>
      </c>
      <c r="I304" s="90" t="s">
        <v>376</v>
      </c>
      <c r="J304" s="83">
        <v>102099</v>
      </c>
      <c r="K304" s="83">
        <v>2</v>
      </c>
      <c r="L304" s="83" t="s">
        <v>174</v>
      </c>
      <c r="M304" s="83">
        <v>65.5</v>
      </c>
      <c r="N304" s="83"/>
      <c r="O304" s="82">
        <v>120</v>
      </c>
      <c r="P304" s="81" t="s">
        <v>174</v>
      </c>
      <c r="Q304" s="80">
        <v>7860</v>
      </c>
      <c r="R304" s="79">
        <f t="shared" si="25"/>
        <v>0</v>
      </c>
      <c r="S304" s="79"/>
      <c r="T304" s="77"/>
      <c r="U304" s="109">
        <f>+Q304/19.08</f>
        <v>411.94968553459125</v>
      </c>
      <c r="V304" s="77"/>
      <c r="W304" s="77">
        <v>20625200</v>
      </c>
      <c r="X304" s="77" t="s">
        <v>90</v>
      </c>
      <c r="Y304" s="76" t="s">
        <v>375</v>
      </c>
    </row>
    <row r="305" spans="1:25" x14ac:dyDescent="0.25">
      <c r="A305" s="89">
        <v>43669</v>
      </c>
      <c r="B305" s="88" t="s">
        <v>366</v>
      </c>
      <c r="C305" s="87">
        <v>423280</v>
      </c>
      <c r="D305" s="86">
        <v>1</v>
      </c>
      <c r="E305" s="87">
        <v>22567</v>
      </c>
      <c r="F305" s="87" t="s">
        <v>96</v>
      </c>
      <c r="G305" s="83"/>
      <c r="H305" s="87" t="s">
        <v>96</v>
      </c>
      <c r="I305" s="90" t="s">
        <v>374</v>
      </c>
      <c r="J305" s="83">
        <v>101304</v>
      </c>
      <c r="K305" s="83">
        <v>1</v>
      </c>
      <c r="L305" s="83" t="s">
        <v>92</v>
      </c>
      <c r="M305" s="83">
        <v>1</v>
      </c>
      <c r="N305" s="83"/>
      <c r="O305" s="82">
        <v>428.94</v>
      </c>
      <c r="P305" s="81" t="s">
        <v>92</v>
      </c>
      <c r="Q305" s="80">
        <v>428.94</v>
      </c>
      <c r="R305" s="79">
        <f t="shared" si="25"/>
        <v>0</v>
      </c>
      <c r="S305" s="79"/>
      <c r="T305" s="77"/>
      <c r="U305" s="109">
        <f>+Q305</f>
        <v>428.94</v>
      </c>
      <c r="V305" s="77"/>
      <c r="W305" s="77">
        <v>20625200</v>
      </c>
      <c r="X305" s="77" t="s">
        <v>94</v>
      </c>
      <c r="Y305" s="76" t="s">
        <v>373</v>
      </c>
    </row>
    <row r="306" spans="1:25" x14ac:dyDescent="0.25">
      <c r="A306" s="89">
        <v>43669</v>
      </c>
      <c r="B306" s="88" t="s">
        <v>366</v>
      </c>
      <c r="C306" s="87">
        <v>423281</v>
      </c>
      <c r="D306" s="86">
        <v>1</v>
      </c>
      <c r="E306" s="87">
        <v>22567</v>
      </c>
      <c r="F306" s="87" t="s">
        <v>96</v>
      </c>
      <c r="G306" s="83"/>
      <c r="H306" s="87" t="s">
        <v>96</v>
      </c>
      <c r="I306" s="90" t="s">
        <v>372</v>
      </c>
      <c r="J306" s="83">
        <v>101897</v>
      </c>
      <c r="K306" s="83">
        <v>1</v>
      </c>
      <c r="L306" s="83" t="s">
        <v>92</v>
      </c>
      <c r="M306" s="83">
        <v>1</v>
      </c>
      <c r="N306" s="83"/>
      <c r="O306" s="82">
        <v>1203.71</v>
      </c>
      <c r="P306" s="81" t="s">
        <v>92</v>
      </c>
      <c r="Q306" s="80">
        <v>1203.71</v>
      </c>
      <c r="R306" s="79">
        <f t="shared" si="25"/>
        <v>0</v>
      </c>
      <c r="S306" s="79"/>
      <c r="T306" s="77"/>
      <c r="U306" s="109">
        <f>+Q306</f>
        <v>1203.71</v>
      </c>
      <c r="V306" s="77"/>
      <c r="W306" s="77">
        <v>20625200</v>
      </c>
      <c r="X306" s="77" t="s">
        <v>94</v>
      </c>
      <c r="Y306" s="76" t="s">
        <v>371</v>
      </c>
    </row>
    <row r="307" spans="1:25" x14ac:dyDescent="0.25">
      <c r="A307" s="89">
        <v>43669</v>
      </c>
      <c r="B307" s="88" t="s">
        <v>366</v>
      </c>
      <c r="C307" s="87">
        <v>423279</v>
      </c>
      <c r="D307" s="86">
        <v>1</v>
      </c>
      <c r="E307" s="87">
        <v>22567</v>
      </c>
      <c r="F307" s="87" t="s">
        <v>96</v>
      </c>
      <c r="G307" s="83"/>
      <c r="H307" s="87" t="s">
        <v>96</v>
      </c>
      <c r="I307" s="90" t="s">
        <v>370</v>
      </c>
      <c r="J307" s="83">
        <v>102238</v>
      </c>
      <c r="K307" s="83">
        <v>1</v>
      </c>
      <c r="L307" s="83" t="s">
        <v>92</v>
      </c>
      <c r="M307" s="83">
        <v>1</v>
      </c>
      <c r="N307" s="83"/>
      <c r="O307" s="82">
        <v>2000</v>
      </c>
      <c r="P307" s="81" t="s">
        <v>92</v>
      </c>
      <c r="Q307" s="80">
        <v>2000</v>
      </c>
      <c r="R307" s="79">
        <f t="shared" si="25"/>
        <v>0</v>
      </c>
      <c r="S307" s="79"/>
      <c r="T307" s="77"/>
      <c r="U307" s="109">
        <f>+Q307</f>
        <v>2000</v>
      </c>
      <c r="V307" s="77"/>
      <c r="W307" s="77">
        <v>20625200</v>
      </c>
      <c r="X307" s="77" t="s">
        <v>94</v>
      </c>
      <c r="Y307" s="76" t="s">
        <v>369</v>
      </c>
    </row>
    <row r="308" spans="1:25" x14ac:dyDescent="0.25">
      <c r="A308" s="89">
        <v>43668</v>
      </c>
      <c r="B308" s="88" t="s">
        <v>366</v>
      </c>
      <c r="C308" s="87">
        <v>423317</v>
      </c>
      <c r="D308" s="86">
        <v>1</v>
      </c>
      <c r="E308" s="87">
        <v>12207</v>
      </c>
      <c r="F308" s="87" t="s">
        <v>101</v>
      </c>
      <c r="G308" s="83"/>
      <c r="H308" s="87" t="s">
        <v>101</v>
      </c>
      <c r="I308" s="84">
        <v>15606</v>
      </c>
      <c r="J308" s="83">
        <v>102036</v>
      </c>
      <c r="K308" s="83">
        <v>2</v>
      </c>
      <c r="L308" s="83" t="s">
        <v>174</v>
      </c>
      <c r="M308" s="83">
        <v>36</v>
      </c>
      <c r="N308" s="83"/>
      <c r="O308" s="82">
        <v>80</v>
      </c>
      <c r="P308" s="81" t="s">
        <v>174</v>
      </c>
      <c r="Q308" s="80">
        <v>2880</v>
      </c>
      <c r="R308" s="79">
        <f t="shared" si="25"/>
        <v>0</v>
      </c>
      <c r="S308" s="79"/>
      <c r="T308" s="77"/>
      <c r="U308" s="109">
        <f>+Q308/19.08</f>
        <v>150.9433962264151</v>
      </c>
      <c r="V308" s="77"/>
      <c r="W308" s="77">
        <v>20625200</v>
      </c>
      <c r="X308" s="77" t="s">
        <v>90</v>
      </c>
      <c r="Y308" s="76" t="s">
        <v>176</v>
      </c>
    </row>
    <row r="309" spans="1:25" x14ac:dyDescent="0.25">
      <c r="A309" s="89">
        <v>43668</v>
      </c>
      <c r="B309" s="88" t="s">
        <v>366</v>
      </c>
      <c r="C309" s="87">
        <v>423318</v>
      </c>
      <c r="D309" s="86">
        <v>1</v>
      </c>
      <c r="E309" s="87">
        <v>12207</v>
      </c>
      <c r="F309" s="87" t="s">
        <v>101</v>
      </c>
      <c r="G309" s="83"/>
      <c r="H309" s="87" t="s">
        <v>101</v>
      </c>
      <c r="I309" s="84">
        <v>15608</v>
      </c>
      <c r="J309" s="83">
        <v>102036</v>
      </c>
      <c r="K309" s="83">
        <v>2</v>
      </c>
      <c r="L309" s="83" t="s">
        <v>174</v>
      </c>
      <c r="M309" s="83">
        <v>553</v>
      </c>
      <c r="N309" s="83"/>
      <c r="O309" s="82">
        <v>80</v>
      </c>
      <c r="P309" s="81" t="s">
        <v>174</v>
      </c>
      <c r="Q309" s="80">
        <v>44240</v>
      </c>
      <c r="R309" s="79">
        <f t="shared" si="25"/>
        <v>0</v>
      </c>
      <c r="S309" s="79"/>
      <c r="T309" s="77"/>
      <c r="U309" s="109">
        <f>+Q309/19.08</f>
        <v>2318.6582809224319</v>
      </c>
      <c r="V309" s="77"/>
      <c r="W309" s="77">
        <v>20625200</v>
      </c>
      <c r="X309" s="77" t="s">
        <v>90</v>
      </c>
      <c r="Y309" s="76" t="s">
        <v>176</v>
      </c>
    </row>
    <row r="310" spans="1:25" x14ac:dyDescent="0.25">
      <c r="A310" s="89">
        <v>43665</v>
      </c>
      <c r="B310" s="88" t="s">
        <v>366</v>
      </c>
      <c r="C310" s="87">
        <v>422993</v>
      </c>
      <c r="D310" s="86">
        <v>1</v>
      </c>
      <c r="E310" s="87">
        <v>12207</v>
      </c>
      <c r="F310" s="87" t="s">
        <v>101</v>
      </c>
      <c r="G310" s="83"/>
      <c r="H310" s="87" t="s">
        <v>101</v>
      </c>
      <c r="I310" s="84">
        <v>15607</v>
      </c>
      <c r="J310" s="83">
        <v>102036</v>
      </c>
      <c r="K310" s="83">
        <v>1</v>
      </c>
      <c r="L310" s="83" t="s">
        <v>174</v>
      </c>
      <c r="M310" s="83">
        <v>680</v>
      </c>
      <c r="N310" s="83"/>
      <c r="O310" s="82">
        <v>80</v>
      </c>
      <c r="P310" s="81" t="s">
        <v>174</v>
      </c>
      <c r="Q310" s="80">
        <v>54400</v>
      </c>
      <c r="R310" s="79">
        <f t="shared" si="25"/>
        <v>0</v>
      </c>
      <c r="S310" s="79"/>
      <c r="T310" s="77"/>
      <c r="U310" s="109">
        <f>+Q310/19.08</f>
        <v>2851.1530398322852</v>
      </c>
      <c r="V310" s="77"/>
      <c r="W310" s="77">
        <v>20625200</v>
      </c>
      <c r="X310" s="77" t="s">
        <v>90</v>
      </c>
      <c r="Y310" s="76" t="s">
        <v>175</v>
      </c>
    </row>
    <row r="311" spans="1:25" x14ac:dyDescent="0.25">
      <c r="A311" s="89">
        <v>43664</v>
      </c>
      <c r="B311" s="88" t="s">
        <v>366</v>
      </c>
      <c r="C311" s="87">
        <v>422920</v>
      </c>
      <c r="D311" s="86">
        <v>3</v>
      </c>
      <c r="E311" s="87">
        <v>23750</v>
      </c>
      <c r="F311" s="87" t="s">
        <v>166</v>
      </c>
      <c r="G311" s="83"/>
      <c r="H311" s="87" t="s">
        <v>166</v>
      </c>
      <c r="I311" s="84">
        <v>105735</v>
      </c>
      <c r="J311" s="83">
        <v>102158</v>
      </c>
      <c r="K311" s="83">
        <v>1</v>
      </c>
      <c r="L311" s="83" t="s">
        <v>92</v>
      </c>
      <c r="M311" s="83">
        <v>28</v>
      </c>
      <c r="N311" s="83"/>
      <c r="O311" s="82">
        <v>45</v>
      </c>
      <c r="P311" s="81" t="s">
        <v>92</v>
      </c>
      <c r="Q311" s="80">
        <v>1260</v>
      </c>
      <c r="R311" s="79">
        <f t="shared" si="25"/>
        <v>0</v>
      </c>
      <c r="S311" s="79"/>
      <c r="T311" s="77"/>
      <c r="U311" s="109">
        <f t="shared" ref="U311:U318" si="26">+Q311</f>
        <v>1260</v>
      </c>
      <c r="V311" s="77"/>
      <c r="W311" s="77">
        <v>20625200</v>
      </c>
      <c r="X311" s="77" t="s">
        <v>94</v>
      </c>
      <c r="Y311" s="76" t="s">
        <v>202</v>
      </c>
    </row>
    <row r="312" spans="1:25" x14ac:dyDescent="0.25">
      <c r="A312" s="89">
        <v>43664</v>
      </c>
      <c r="B312" s="88" t="s">
        <v>366</v>
      </c>
      <c r="C312" s="87">
        <v>422921</v>
      </c>
      <c r="D312" s="86">
        <v>3</v>
      </c>
      <c r="E312" s="87">
        <v>23750</v>
      </c>
      <c r="F312" s="87" t="s">
        <v>166</v>
      </c>
      <c r="G312" s="83"/>
      <c r="H312" s="87" t="s">
        <v>166</v>
      </c>
      <c r="I312" s="84">
        <v>105945</v>
      </c>
      <c r="J312" s="83">
        <v>102158</v>
      </c>
      <c r="K312" s="83">
        <v>1</v>
      </c>
      <c r="L312" s="83" t="s">
        <v>92</v>
      </c>
      <c r="M312" s="83">
        <v>28</v>
      </c>
      <c r="N312" s="83"/>
      <c r="O312" s="82">
        <v>45</v>
      </c>
      <c r="P312" s="81" t="s">
        <v>92</v>
      </c>
      <c r="Q312" s="80">
        <v>1260</v>
      </c>
      <c r="R312" s="79">
        <f t="shared" si="25"/>
        <v>0</v>
      </c>
      <c r="S312" s="79"/>
      <c r="T312" s="77"/>
      <c r="U312" s="109">
        <f t="shared" si="26"/>
        <v>1260</v>
      </c>
      <c r="V312" s="77"/>
      <c r="W312" s="77">
        <v>20625200</v>
      </c>
      <c r="X312" s="77" t="s">
        <v>94</v>
      </c>
      <c r="Y312" s="76" t="s">
        <v>202</v>
      </c>
    </row>
    <row r="313" spans="1:25" x14ac:dyDescent="0.25">
      <c r="A313" s="89">
        <v>43664</v>
      </c>
      <c r="B313" s="88" t="s">
        <v>366</v>
      </c>
      <c r="C313" s="87">
        <v>422920</v>
      </c>
      <c r="D313" s="86">
        <v>1</v>
      </c>
      <c r="E313" s="87">
        <v>23750</v>
      </c>
      <c r="F313" s="87" t="s">
        <v>166</v>
      </c>
      <c r="G313" s="83"/>
      <c r="H313" s="87" t="s">
        <v>166</v>
      </c>
      <c r="I313" s="84">
        <v>105735</v>
      </c>
      <c r="J313" s="83">
        <v>102158</v>
      </c>
      <c r="K313" s="83">
        <v>2</v>
      </c>
      <c r="L313" s="83" t="s">
        <v>174</v>
      </c>
      <c r="M313" s="83">
        <v>288</v>
      </c>
      <c r="N313" s="83"/>
      <c r="O313" s="82">
        <v>13.28</v>
      </c>
      <c r="P313" s="81" t="s">
        <v>174</v>
      </c>
      <c r="Q313" s="80">
        <v>3824.64</v>
      </c>
      <c r="R313" s="79">
        <f t="shared" si="25"/>
        <v>0</v>
      </c>
      <c r="S313" s="79"/>
      <c r="T313" s="77"/>
      <c r="U313" s="109">
        <f t="shared" si="26"/>
        <v>3824.64</v>
      </c>
      <c r="V313" s="77"/>
      <c r="W313" s="77">
        <v>20625200</v>
      </c>
      <c r="X313" s="77" t="s">
        <v>94</v>
      </c>
      <c r="Y313" s="76" t="s">
        <v>203</v>
      </c>
    </row>
    <row r="314" spans="1:25" x14ac:dyDescent="0.25">
      <c r="A314" s="89">
        <v>43664</v>
      </c>
      <c r="B314" s="88" t="s">
        <v>366</v>
      </c>
      <c r="C314" s="87">
        <v>422921</v>
      </c>
      <c r="D314" s="86">
        <v>1</v>
      </c>
      <c r="E314" s="87">
        <v>23750</v>
      </c>
      <c r="F314" s="87" t="s">
        <v>166</v>
      </c>
      <c r="G314" s="83"/>
      <c r="H314" s="87" t="s">
        <v>166</v>
      </c>
      <c r="I314" s="84">
        <v>105945</v>
      </c>
      <c r="J314" s="83">
        <v>102158</v>
      </c>
      <c r="K314" s="83">
        <v>2</v>
      </c>
      <c r="L314" s="83" t="s">
        <v>174</v>
      </c>
      <c r="M314" s="83">
        <v>288</v>
      </c>
      <c r="N314" s="83"/>
      <c r="O314" s="82">
        <v>13.28</v>
      </c>
      <c r="P314" s="81" t="s">
        <v>174</v>
      </c>
      <c r="Q314" s="80">
        <v>3824.64</v>
      </c>
      <c r="R314" s="79">
        <f t="shared" si="25"/>
        <v>0</v>
      </c>
      <c r="S314" s="79"/>
      <c r="T314" s="77"/>
      <c r="U314" s="109">
        <f t="shared" si="26"/>
        <v>3824.64</v>
      </c>
      <c r="V314" s="77"/>
      <c r="W314" s="77">
        <v>20625200</v>
      </c>
      <c r="X314" s="77" t="s">
        <v>94</v>
      </c>
      <c r="Y314" s="76" t="s">
        <v>203</v>
      </c>
    </row>
    <row r="315" spans="1:25" x14ac:dyDescent="0.25">
      <c r="A315" s="89">
        <v>43664</v>
      </c>
      <c r="B315" s="88" t="s">
        <v>366</v>
      </c>
      <c r="C315" s="87">
        <v>422920</v>
      </c>
      <c r="D315" s="86">
        <v>2</v>
      </c>
      <c r="E315" s="87">
        <v>23750</v>
      </c>
      <c r="F315" s="87" t="s">
        <v>166</v>
      </c>
      <c r="G315" s="83"/>
      <c r="H315" s="87" t="s">
        <v>166</v>
      </c>
      <c r="I315" s="84">
        <v>105735</v>
      </c>
      <c r="J315" s="83">
        <v>102158</v>
      </c>
      <c r="K315" s="83">
        <v>6</v>
      </c>
      <c r="L315" s="83" t="s">
        <v>92</v>
      </c>
      <c r="M315" s="83">
        <v>14</v>
      </c>
      <c r="N315" s="83"/>
      <c r="O315" s="82">
        <v>44.82</v>
      </c>
      <c r="P315" s="81" t="s">
        <v>92</v>
      </c>
      <c r="Q315" s="80">
        <v>627.48</v>
      </c>
      <c r="R315" s="79">
        <f t="shared" si="25"/>
        <v>0</v>
      </c>
      <c r="S315" s="79"/>
      <c r="T315" s="77"/>
      <c r="U315" s="109">
        <f t="shared" si="26"/>
        <v>627.48</v>
      </c>
      <c r="V315" s="77"/>
      <c r="W315" s="77">
        <v>20625200</v>
      </c>
      <c r="X315" s="77" t="s">
        <v>94</v>
      </c>
      <c r="Y315" s="76" t="s">
        <v>206</v>
      </c>
    </row>
    <row r="316" spans="1:25" x14ac:dyDescent="0.25">
      <c r="A316" s="89">
        <v>43664</v>
      </c>
      <c r="B316" s="88" t="s">
        <v>366</v>
      </c>
      <c r="C316" s="87">
        <v>422921</v>
      </c>
      <c r="D316" s="86">
        <v>2</v>
      </c>
      <c r="E316" s="87">
        <v>23750</v>
      </c>
      <c r="F316" s="87" t="s">
        <v>166</v>
      </c>
      <c r="G316" s="83"/>
      <c r="H316" s="87" t="s">
        <v>166</v>
      </c>
      <c r="I316" s="84">
        <v>105945</v>
      </c>
      <c r="J316" s="83">
        <v>102158</v>
      </c>
      <c r="K316" s="83">
        <v>6</v>
      </c>
      <c r="L316" s="83" t="s">
        <v>92</v>
      </c>
      <c r="M316" s="83">
        <v>14</v>
      </c>
      <c r="N316" s="83"/>
      <c r="O316" s="82">
        <v>44.82</v>
      </c>
      <c r="P316" s="81" t="s">
        <v>92</v>
      </c>
      <c r="Q316" s="80">
        <v>627.48</v>
      </c>
      <c r="R316" s="79">
        <f t="shared" si="25"/>
        <v>0</v>
      </c>
      <c r="S316" s="79"/>
      <c r="T316" s="77"/>
      <c r="U316" s="109">
        <f t="shared" si="26"/>
        <v>627.48</v>
      </c>
      <c r="V316" s="77"/>
      <c r="W316" s="77">
        <v>20625200</v>
      </c>
      <c r="X316" s="77" t="s">
        <v>94</v>
      </c>
      <c r="Y316" s="76" t="s">
        <v>206</v>
      </c>
    </row>
    <row r="317" spans="1:25" x14ac:dyDescent="0.25">
      <c r="A317" s="89">
        <v>43664</v>
      </c>
      <c r="B317" s="88" t="s">
        <v>366</v>
      </c>
      <c r="C317" s="87">
        <v>422920</v>
      </c>
      <c r="D317" s="86">
        <v>4</v>
      </c>
      <c r="E317" s="87">
        <v>23750</v>
      </c>
      <c r="F317" s="87" t="s">
        <v>166</v>
      </c>
      <c r="G317" s="83"/>
      <c r="H317" s="87" t="s">
        <v>166</v>
      </c>
      <c r="I317" s="84">
        <v>105735</v>
      </c>
      <c r="J317" s="83">
        <v>102158</v>
      </c>
      <c r="K317" s="83">
        <v>7</v>
      </c>
      <c r="L317" s="83" t="s">
        <v>92</v>
      </c>
      <c r="M317" s="83">
        <v>6</v>
      </c>
      <c r="N317" s="83"/>
      <c r="O317" s="82">
        <v>30.75</v>
      </c>
      <c r="P317" s="81" t="s">
        <v>92</v>
      </c>
      <c r="Q317" s="80">
        <v>184.5</v>
      </c>
      <c r="R317" s="79">
        <f t="shared" si="25"/>
        <v>0</v>
      </c>
      <c r="S317" s="79"/>
      <c r="T317" s="77"/>
      <c r="U317" s="109">
        <f t="shared" si="26"/>
        <v>184.5</v>
      </c>
      <c r="V317" s="77"/>
      <c r="W317" s="77">
        <v>20625200</v>
      </c>
      <c r="X317" s="77" t="s">
        <v>94</v>
      </c>
      <c r="Y317" s="76" t="s">
        <v>207</v>
      </c>
    </row>
    <row r="318" spans="1:25" x14ac:dyDescent="0.25">
      <c r="A318" s="89">
        <v>43664</v>
      </c>
      <c r="B318" s="88" t="s">
        <v>366</v>
      </c>
      <c r="C318" s="87">
        <v>422921</v>
      </c>
      <c r="D318" s="86">
        <v>4</v>
      </c>
      <c r="E318" s="87">
        <v>23750</v>
      </c>
      <c r="F318" s="87" t="s">
        <v>166</v>
      </c>
      <c r="G318" s="83"/>
      <c r="H318" s="87" t="s">
        <v>166</v>
      </c>
      <c r="I318" s="84">
        <v>105945</v>
      </c>
      <c r="J318" s="83">
        <v>102158</v>
      </c>
      <c r="K318" s="83">
        <v>7</v>
      </c>
      <c r="L318" s="83" t="s">
        <v>92</v>
      </c>
      <c r="M318" s="83">
        <v>7</v>
      </c>
      <c r="N318" s="83"/>
      <c r="O318" s="82">
        <v>30.75</v>
      </c>
      <c r="P318" s="81" t="s">
        <v>92</v>
      </c>
      <c r="Q318" s="80">
        <v>215.25</v>
      </c>
      <c r="R318" s="79">
        <f t="shared" si="25"/>
        <v>0</v>
      </c>
      <c r="S318" s="79"/>
      <c r="T318" s="77"/>
      <c r="U318" s="109">
        <f t="shared" si="26"/>
        <v>215.25</v>
      </c>
      <c r="V318" s="77"/>
      <c r="W318" s="77">
        <v>20625200</v>
      </c>
      <c r="X318" s="77" t="s">
        <v>94</v>
      </c>
      <c r="Y318" s="76" t="s">
        <v>207</v>
      </c>
    </row>
    <row r="319" spans="1:25" x14ac:dyDescent="0.25">
      <c r="A319" s="89">
        <v>43661</v>
      </c>
      <c r="B319" s="88" t="s">
        <v>366</v>
      </c>
      <c r="C319" s="87">
        <v>422501</v>
      </c>
      <c r="D319" s="86">
        <v>1</v>
      </c>
      <c r="E319" s="87">
        <v>12207</v>
      </c>
      <c r="F319" s="87" t="s">
        <v>101</v>
      </c>
      <c r="G319" s="83"/>
      <c r="H319" s="87" t="s">
        <v>101</v>
      </c>
      <c r="I319" s="84">
        <v>15527</v>
      </c>
      <c r="J319" s="83">
        <v>102036</v>
      </c>
      <c r="K319" s="83">
        <v>1</v>
      </c>
      <c r="L319" s="83" t="s">
        <v>174</v>
      </c>
      <c r="M319" s="83">
        <v>832</v>
      </c>
      <c r="N319" s="83"/>
      <c r="O319" s="82">
        <v>80</v>
      </c>
      <c r="P319" s="81" t="s">
        <v>174</v>
      </c>
      <c r="Q319" s="80">
        <v>66560</v>
      </c>
      <c r="R319" s="79">
        <f t="shared" si="25"/>
        <v>0</v>
      </c>
      <c r="S319" s="79"/>
      <c r="T319" s="77"/>
      <c r="U319" s="109">
        <f>+Q319/19.08</f>
        <v>3488.4696016771491</v>
      </c>
      <c r="V319" s="77"/>
      <c r="W319" s="77">
        <v>20625200</v>
      </c>
      <c r="X319" s="77" t="s">
        <v>90</v>
      </c>
      <c r="Y319" s="76" t="s">
        <v>175</v>
      </c>
    </row>
    <row r="320" spans="1:25" x14ac:dyDescent="0.25">
      <c r="A320" s="89">
        <v>43661</v>
      </c>
      <c r="B320" s="88" t="s">
        <v>366</v>
      </c>
      <c r="C320" s="87">
        <v>422502</v>
      </c>
      <c r="D320" s="86">
        <v>1</v>
      </c>
      <c r="E320" s="87">
        <v>12207</v>
      </c>
      <c r="F320" s="87" t="s">
        <v>101</v>
      </c>
      <c r="G320" s="83"/>
      <c r="H320" s="87" t="s">
        <v>101</v>
      </c>
      <c r="I320" s="84">
        <v>15528</v>
      </c>
      <c r="J320" s="83">
        <v>102036</v>
      </c>
      <c r="K320" s="83">
        <v>1</v>
      </c>
      <c r="L320" s="83" t="s">
        <v>174</v>
      </c>
      <c r="M320" s="83">
        <v>568</v>
      </c>
      <c r="N320" s="83"/>
      <c r="O320" s="82">
        <v>80</v>
      </c>
      <c r="P320" s="81" t="s">
        <v>174</v>
      </c>
      <c r="Q320" s="80">
        <v>45440</v>
      </c>
      <c r="R320" s="79">
        <f t="shared" si="25"/>
        <v>0</v>
      </c>
      <c r="S320" s="79"/>
      <c r="T320" s="77"/>
      <c r="U320" s="109">
        <f>+Q320/19.08</f>
        <v>2381.5513626834386</v>
      </c>
      <c r="V320" s="77"/>
      <c r="W320" s="77">
        <v>20625200</v>
      </c>
      <c r="X320" s="77" t="s">
        <v>90</v>
      </c>
      <c r="Y320" s="76" t="s">
        <v>175</v>
      </c>
    </row>
    <row r="321" spans="1:25" x14ac:dyDescent="0.25">
      <c r="A321" s="89">
        <v>43661</v>
      </c>
      <c r="B321" s="88" t="s">
        <v>366</v>
      </c>
      <c r="C321" s="87">
        <v>422503</v>
      </c>
      <c r="D321" s="86">
        <v>1</v>
      </c>
      <c r="E321" s="87">
        <v>12207</v>
      </c>
      <c r="F321" s="87" t="s">
        <v>101</v>
      </c>
      <c r="G321" s="83"/>
      <c r="H321" s="87" t="s">
        <v>101</v>
      </c>
      <c r="I321" s="84">
        <v>15526</v>
      </c>
      <c r="J321" s="83">
        <v>102036</v>
      </c>
      <c r="K321" s="83">
        <v>1</v>
      </c>
      <c r="L321" s="83" t="s">
        <v>174</v>
      </c>
      <c r="M321" s="83">
        <v>377</v>
      </c>
      <c r="N321" s="83"/>
      <c r="O321" s="82">
        <v>80</v>
      </c>
      <c r="P321" s="81" t="s">
        <v>174</v>
      </c>
      <c r="Q321" s="80">
        <v>30160</v>
      </c>
      <c r="R321" s="79">
        <f t="shared" si="25"/>
        <v>0</v>
      </c>
      <c r="S321" s="79"/>
      <c r="T321" s="77"/>
      <c r="U321" s="109">
        <f>+Q321/19.08</f>
        <v>1580.7127882599582</v>
      </c>
      <c r="V321" s="77"/>
      <c r="W321" s="77">
        <v>20625200</v>
      </c>
      <c r="X321" s="77" t="s">
        <v>90</v>
      </c>
      <c r="Y321" s="76" t="s">
        <v>175</v>
      </c>
    </row>
    <row r="322" spans="1:25" x14ac:dyDescent="0.25">
      <c r="A322" s="89">
        <v>43661</v>
      </c>
      <c r="B322" s="88" t="s">
        <v>366</v>
      </c>
      <c r="C322" s="87">
        <v>422504</v>
      </c>
      <c r="D322" s="86">
        <v>1</v>
      </c>
      <c r="E322" s="85">
        <v>11975</v>
      </c>
      <c r="F322" s="87" t="s">
        <v>97</v>
      </c>
      <c r="G322" s="83"/>
      <c r="H322" s="87" t="s">
        <v>97</v>
      </c>
      <c r="I322" s="84">
        <v>6760</v>
      </c>
      <c r="J322" s="83">
        <v>102039</v>
      </c>
      <c r="K322" s="83">
        <v>2</v>
      </c>
      <c r="L322" s="83" t="s">
        <v>174</v>
      </c>
      <c r="M322" s="83">
        <v>66</v>
      </c>
      <c r="N322" s="83"/>
      <c r="O322" s="82">
        <v>100</v>
      </c>
      <c r="P322" s="81" t="s">
        <v>174</v>
      </c>
      <c r="Q322" s="80">
        <v>6600</v>
      </c>
      <c r="R322" s="79">
        <f t="shared" si="25"/>
        <v>0</v>
      </c>
      <c r="S322" s="79"/>
      <c r="T322" s="77"/>
      <c r="U322" s="109">
        <f>+Q322/19.08</f>
        <v>345.91194968553464</v>
      </c>
      <c r="V322" s="77"/>
      <c r="W322" s="77">
        <v>20625200</v>
      </c>
      <c r="X322" s="77" t="s">
        <v>90</v>
      </c>
      <c r="Y322" s="76" t="s">
        <v>227</v>
      </c>
    </row>
    <row r="323" spans="1:25" x14ac:dyDescent="0.25">
      <c r="A323" s="89">
        <v>43661</v>
      </c>
      <c r="B323" s="88" t="s">
        <v>366</v>
      </c>
      <c r="C323" s="87">
        <v>422509</v>
      </c>
      <c r="D323" s="86">
        <v>3</v>
      </c>
      <c r="E323" s="87">
        <v>23750</v>
      </c>
      <c r="F323" s="87" t="s">
        <v>166</v>
      </c>
      <c r="G323" s="83"/>
      <c r="H323" s="87" t="s">
        <v>166</v>
      </c>
      <c r="I323" s="84">
        <v>105865</v>
      </c>
      <c r="J323" s="83">
        <v>102158</v>
      </c>
      <c r="K323" s="83">
        <v>1</v>
      </c>
      <c r="L323" s="83" t="s">
        <v>92</v>
      </c>
      <c r="M323" s="83">
        <v>28</v>
      </c>
      <c r="N323" s="83"/>
      <c r="O323" s="82">
        <v>45</v>
      </c>
      <c r="P323" s="81" t="s">
        <v>92</v>
      </c>
      <c r="Q323" s="80">
        <v>1260</v>
      </c>
      <c r="R323" s="79">
        <f t="shared" si="25"/>
        <v>0</v>
      </c>
      <c r="S323" s="79"/>
      <c r="T323" s="77"/>
      <c r="U323" s="109">
        <f>+Q323</f>
        <v>1260</v>
      </c>
      <c r="V323" s="77"/>
      <c r="W323" s="77">
        <v>20625200</v>
      </c>
      <c r="X323" s="77" t="s">
        <v>94</v>
      </c>
      <c r="Y323" s="76" t="s">
        <v>202</v>
      </c>
    </row>
    <row r="324" spans="1:25" x14ac:dyDescent="0.25">
      <c r="A324" s="89">
        <v>43661</v>
      </c>
      <c r="B324" s="88" t="s">
        <v>366</v>
      </c>
      <c r="C324" s="87">
        <v>422509</v>
      </c>
      <c r="D324" s="86">
        <v>1</v>
      </c>
      <c r="E324" s="87">
        <v>23750</v>
      </c>
      <c r="F324" s="87" t="s">
        <v>166</v>
      </c>
      <c r="G324" s="83"/>
      <c r="H324" s="87" t="s">
        <v>166</v>
      </c>
      <c r="I324" s="84">
        <v>105865</v>
      </c>
      <c r="J324" s="83">
        <v>102158</v>
      </c>
      <c r="K324" s="83">
        <v>2</v>
      </c>
      <c r="L324" s="83" t="s">
        <v>174</v>
      </c>
      <c r="M324" s="83">
        <v>280</v>
      </c>
      <c r="N324" s="83"/>
      <c r="O324" s="82">
        <v>13.28</v>
      </c>
      <c r="P324" s="81" t="s">
        <v>174</v>
      </c>
      <c r="Q324" s="80">
        <v>3718.4</v>
      </c>
      <c r="R324" s="79">
        <f t="shared" si="25"/>
        <v>0</v>
      </c>
      <c r="S324" s="79"/>
      <c r="T324" s="77"/>
      <c r="U324" s="109">
        <f>+Q324</f>
        <v>3718.4</v>
      </c>
      <c r="V324" s="77"/>
      <c r="W324" s="77">
        <v>20625200</v>
      </c>
      <c r="X324" s="77" t="s">
        <v>94</v>
      </c>
      <c r="Y324" s="76" t="s">
        <v>203</v>
      </c>
    </row>
    <row r="325" spans="1:25" x14ac:dyDescent="0.25">
      <c r="A325" s="89">
        <v>43661</v>
      </c>
      <c r="B325" s="88" t="s">
        <v>366</v>
      </c>
      <c r="C325" s="87">
        <v>422509</v>
      </c>
      <c r="D325" s="86">
        <v>2</v>
      </c>
      <c r="E325" s="87">
        <v>23750</v>
      </c>
      <c r="F325" s="87" t="s">
        <v>166</v>
      </c>
      <c r="G325" s="83"/>
      <c r="H325" s="87" t="s">
        <v>166</v>
      </c>
      <c r="I325" s="84">
        <v>105865</v>
      </c>
      <c r="J325" s="83">
        <v>102158</v>
      </c>
      <c r="K325" s="83">
        <v>6</v>
      </c>
      <c r="L325" s="83" t="s">
        <v>92</v>
      </c>
      <c r="M325" s="83">
        <v>14</v>
      </c>
      <c r="N325" s="83"/>
      <c r="O325" s="82">
        <v>44.82</v>
      </c>
      <c r="P325" s="81" t="s">
        <v>92</v>
      </c>
      <c r="Q325" s="80">
        <v>627.48</v>
      </c>
      <c r="R325" s="79">
        <f t="shared" si="25"/>
        <v>0</v>
      </c>
      <c r="S325" s="79"/>
      <c r="T325" s="77"/>
      <c r="U325" s="109">
        <f>+Q325</f>
        <v>627.48</v>
      </c>
      <c r="V325" s="77"/>
      <c r="W325" s="77">
        <v>20625200</v>
      </c>
      <c r="X325" s="77" t="s">
        <v>94</v>
      </c>
      <c r="Y325" s="76" t="s">
        <v>206</v>
      </c>
    </row>
    <row r="326" spans="1:25" x14ac:dyDescent="0.25">
      <c r="A326" s="89">
        <v>43661</v>
      </c>
      <c r="B326" s="88" t="s">
        <v>366</v>
      </c>
      <c r="C326" s="87">
        <v>422509</v>
      </c>
      <c r="D326" s="86">
        <v>4</v>
      </c>
      <c r="E326" s="87">
        <v>23750</v>
      </c>
      <c r="F326" s="87" t="s">
        <v>166</v>
      </c>
      <c r="G326" s="83"/>
      <c r="H326" s="87" t="s">
        <v>166</v>
      </c>
      <c r="I326" s="84">
        <v>105865</v>
      </c>
      <c r="J326" s="83">
        <v>102158</v>
      </c>
      <c r="K326" s="83">
        <v>7</v>
      </c>
      <c r="L326" s="83" t="s">
        <v>92</v>
      </c>
      <c r="M326" s="83">
        <v>7</v>
      </c>
      <c r="N326" s="83"/>
      <c r="O326" s="82">
        <v>30.75</v>
      </c>
      <c r="P326" s="81" t="s">
        <v>92</v>
      </c>
      <c r="Q326" s="80">
        <v>215.25</v>
      </c>
      <c r="R326" s="79">
        <f t="shared" si="25"/>
        <v>0</v>
      </c>
      <c r="S326" s="79"/>
      <c r="T326" s="77"/>
      <c r="U326" s="109">
        <f>+Q326</f>
        <v>215.25</v>
      </c>
      <c r="V326" s="77"/>
      <c r="W326" s="77">
        <v>20625200</v>
      </c>
      <c r="X326" s="77" t="s">
        <v>94</v>
      </c>
      <c r="Y326" s="76" t="s">
        <v>207</v>
      </c>
    </row>
    <row r="327" spans="1:25" x14ac:dyDescent="0.25">
      <c r="A327" s="89">
        <v>43661</v>
      </c>
      <c r="B327" s="88" t="s">
        <v>366</v>
      </c>
      <c r="C327" s="87">
        <v>422497</v>
      </c>
      <c r="D327" s="86">
        <v>1</v>
      </c>
      <c r="E327" s="85">
        <v>22511</v>
      </c>
      <c r="F327" s="87" t="s">
        <v>121</v>
      </c>
      <c r="G327" s="83"/>
      <c r="H327" s="87" t="s">
        <v>121</v>
      </c>
      <c r="I327" s="84">
        <v>11347</v>
      </c>
      <c r="J327" s="83">
        <v>103259</v>
      </c>
      <c r="K327" s="83">
        <v>1</v>
      </c>
      <c r="L327" s="83" t="s">
        <v>88</v>
      </c>
      <c r="M327" s="83">
        <v>44</v>
      </c>
      <c r="N327" s="83"/>
      <c r="O327" s="82">
        <v>13.75</v>
      </c>
      <c r="P327" s="81" t="s">
        <v>88</v>
      </c>
      <c r="Q327" s="80">
        <v>605</v>
      </c>
      <c r="R327" s="79">
        <f t="shared" si="25"/>
        <v>0</v>
      </c>
      <c r="S327" s="79"/>
      <c r="T327" s="77"/>
      <c r="U327" s="109">
        <f>+Q327</f>
        <v>605</v>
      </c>
      <c r="V327" s="77"/>
      <c r="W327" s="77">
        <v>20625200</v>
      </c>
      <c r="X327" s="77" t="s">
        <v>94</v>
      </c>
      <c r="Y327" s="76" t="s">
        <v>368</v>
      </c>
    </row>
    <row r="328" spans="1:25" x14ac:dyDescent="0.25">
      <c r="A328" s="89">
        <v>43654</v>
      </c>
      <c r="B328" s="88" t="s">
        <v>366</v>
      </c>
      <c r="C328" s="87">
        <v>421665</v>
      </c>
      <c r="D328" s="86">
        <v>1</v>
      </c>
      <c r="E328" s="85">
        <v>11975</v>
      </c>
      <c r="F328" s="87" t="s">
        <v>97</v>
      </c>
      <c r="G328" s="83"/>
      <c r="H328" s="87" t="s">
        <v>97</v>
      </c>
      <c r="I328" s="84">
        <v>7031</v>
      </c>
      <c r="J328" s="83">
        <v>102039</v>
      </c>
      <c r="K328" s="83">
        <v>2</v>
      </c>
      <c r="L328" s="83" t="s">
        <v>174</v>
      </c>
      <c r="M328" s="83">
        <v>45</v>
      </c>
      <c r="N328" s="83"/>
      <c r="O328" s="82">
        <v>100</v>
      </c>
      <c r="P328" s="81" t="s">
        <v>174</v>
      </c>
      <c r="Q328" s="80">
        <v>4500</v>
      </c>
      <c r="R328" s="79">
        <f t="shared" si="25"/>
        <v>0</v>
      </c>
      <c r="S328" s="79"/>
      <c r="T328" s="77"/>
      <c r="U328" s="109">
        <f>+Q328/19.08</f>
        <v>235.84905660377362</v>
      </c>
      <c r="V328" s="77"/>
      <c r="W328" s="77">
        <v>20625200</v>
      </c>
      <c r="X328" s="77" t="s">
        <v>90</v>
      </c>
      <c r="Y328" s="76" t="s">
        <v>227</v>
      </c>
    </row>
    <row r="329" spans="1:25" x14ac:dyDescent="0.25">
      <c r="A329" s="89">
        <v>43654</v>
      </c>
      <c r="B329" s="88" t="s">
        <v>366</v>
      </c>
      <c r="C329" s="87">
        <v>421679</v>
      </c>
      <c r="D329" s="86">
        <v>3</v>
      </c>
      <c r="E329" s="87">
        <v>23750</v>
      </c>
      <c r="F329" s="87" t="s">
        <v>166</v>
      </c>
      <c r="G329" s="83"/>
      <c r="H329" s="87" t="s">
        <v>166</v>
      </c>
      <c r="I329" s="84">
        <v>105807</v>
      </c>
      <c r="J329" s="83">
        <v>102158</v>
      </c>
      <c r="K329" s="83">
        <v>1</v>
      </c>
      <c r="L329" s="83" t="s">
        <v>92</v>
      </c>
      <c r="M329" s="83">
        <v>28</v>
      </c>
      <c r="N329" s="83"/>
      <c r="O329" s="82">
        <v>45</v>
      </c>
      <c r="P329" s="81" t="s">
        <v>92</v>
      </c>
      <c r="Q329" s="80">
        <v>1260</v>
      </c>
      <c r="R329" s="79">
        <f t="shared" si="25"/>
        <v>0</v>
      </c>
      <c r="S329" s="79"/>
      <c r="T329" s="77"/>
      <c r="U329" s="109">
        <f>+Q329</f>
        <v>1260</v>
      </c>
      <c r="V329" s="77"/>
      <c r="W329" s="77">
        <v>20625200</v>
      </c>
      <c r="X329" s="77" t="s">
        <v>94</v>
      </c>
      <c r="Y329" s="76" t="s">
        <v>202</v>
      </c>
    </row>
    <row r="330" spans="1:25" x14ac:dyDescent="0.25">
      <c r="A330" s="89">
        <v>43654</v>
      </c>
      <c r="B330" s="88" t="s">
        <v>366</v>
      </c>
      <c r="C330" s="87">
        <v>421679</v>
      </c>
      <c r="D330" s="86">
        <v>1</v>
      </c>
      <c r="E330" s="87">
        <v>23750</v>
      </c>
      <c r="F330" s="87" t="s">
        <v>166</v>
      </c>
      <c r="G330" s="83"/>
      <c r="H330" s="87" t="s">
        <v>166</v>
      </c>
      <c r="I330" s="84">
        <v>105807</v>
      </c>
      <c r="J330" s="83">
        <v>102158</v>
      </c>
      <c r="K330" s="83">
        <v>2</v>
      </c>
      <c r="L330" s="83" t="s">
        <v>174</v>
      </c>
      <c r="M330" s="83">
        <v>288</v>
      </c>
      <c r="N330" s="83"/>
      <c r="O330" s="82">
        <v>13.28</v>
      </c>
      <c r="P330" s="81" t="s">
        <v>174</v>
      </c>
      <c r="Q330" s="80">
        <v>3824.64</v>
      </c>
      <c r="R330" s="79">
        <f t="shared" si="25"/>
        <v>0</v>
      </c>
      <c r="S330" s="79"/>
      <c r="T330" s="77"/>
      <c r="U330" s="109">
        <f>+Q330</f>
        <v>3824.64</v>
      </c>
      <c r="V330" s="77"/>
      <c r="W330" s="77">
        <v>20625200</v>
      </c>
      <c r="X330" s="77" t="s">
        <v>94</v>
      </c>
      <c r="Y330" s="76" t="s">
        <v>203</v>
      </c>
    </row>
    <row r="331" spans="1:25" x14ac:dyDescent="0.25">
      <c r="A331" s="89">
        <v>43654</v>
      </c>
      <c r="B331" s="88" t="s">
        <v>366</v>
      </c>
      <c r="C331" s="87">
        <v>421679</v>
      </c>
      <c r="D331" s="86">
        <v>2</v>
      </c>
      <c r="E331" s="87">
        <v>23750</v>
      </c>
      <c r="F331" s="87" t="s">
        <v>166</v>
      </c>
      <c r="G331" s="83"/>
      <c r="H331" s="87" t="s">
        <v>166</v>
      </c>
      <c r="I331" s="84">
        <v>105807</v>
      </c>
      <c r="J331" s="83">
        <v>102158</v>
      </c>
      <c r="K331" s="83">
        <v>6</v>
      </c>
      <c r="L331" s="83" t="s">
        <v>92</v>
      </c>
      <c r="M331" s="83">
        <v>14</v>
      </c>
      <c r="N331" s="83"/>
      <c r="O331" s="82">
        <v>44.82</v>
      </c>
      <c r="P331" s="81" t="s">
        <v>92</v>
      </c>
      <c r="Q331" s="80">
        <v>627.48</v>
      </c>
      <c r="R331" s="79">
        <f t="shared" si="25"/>
        <v>0</v>
      </c>
      <c r="S331" s="79"/>
      <c r="T331" s="77"/>
      <c r="U331" s="109">
        <f>+Q331</f>
        <v>627.48</v>
      </c>
      <c r="V331" s="77"/>
      <c r="W331" s="77">
        <v>20625200</v>
      </c>
      <c r="X331" s="77" t="s">
        <v>94</v>
      </c>
      <c r="Y331" s="76" t="s">
        <v>206</v>
      </c>
    </row>
    <row r="332" spans="1:25" x14ac:dyDescent="0.25">
      <c r="A332" s="89">
        <v>43654</v>
      </c>
      <c r="B332" s="88" t="s">
        <v>366</v>
      </c>
      <c r="C332" s="87">
        <v>421679</v>
      </c>
      <c r="D332" s="86">
        <v>4</v>
      </c>
      <c r="E332" s="87">
        <v>23750</v>
      </c>
      <c r="F332" s="87" t="s">
        <v>166</v>
      </c>
      <c r="G332" s="83"/>
      <c r="H332" s="87" t="s">
        <v>166</v>
      </c>
      <c r="I332" s="84">
        <v>105807</v>
      </c>
      <c r="J332" s="83">
        <v>102158</v>
      </c>
      <c r="K332" s="83">
        <v>7</v>
      </c>
      <c r="L332" s="83" t="s">
        <v>92</v>
      </c>
      <c r="M332" s="83">
        <v>6</v>
      </c>
      <c r="N332" s="83"/>
      <c r="O332" s="82">
        <v>30.75</v>
      </c>
      <c r="P332" s="81" t="s">
        <v>92</v>
      </c>
      <c r="Q332" s="80">
        <v>184.5</v>
      </c>
      <c r="R332" s="79">
        <f t="shared" si="25"/>
        <v>0</v>
      </c>
      <c r="S332" s="79"/>
      <c r="T332" s="77"/>
      <c r="U332" s="109">
        <f>+Q332</f>
        <v>184.5</v>
      </c>
      <c r="V332" s="77"/>
      <c r="W332" s="77">
        <v>20625200</v>
      </c>
      <c r="X332" s="77" t="s">
        <v>94</v>
      </c>
      <c r="Y332" s="76" t="s">
        <v>207</v>
      </c>
    </row>
    <row r="333" spans="1:25" x14ac:dyDescent="0.25">
      <c r="A333" s="89">
        <v>43650</v>
      </c>
      <c r="B333" s="88" t="s">
        <v>366</v>
      </c>
      <c r="C333" s="87">
        <v>421201</v>
      </c>
      <c r="D333" s="86">
        <v>1</v>
      </c>
      <c r="E333" s="87">
        <v>12207</v>
      </c>
      <c r="F333" s="87" t="s">
        <v>101</v>
      </c>
      <c r="G333" s="83"/>
      <c r="H333" s="87" t="s">
        <v>101</v>
      </c>
      <c r="I333" s="84">
        <v>15419</v>
      </c>
      <c r="J333" s="83">
        <v>102036</v>
      </c>
      <c r="K333" s="83">
        <v>1</v>
      </c>
      <c r="L333" s="83" t="s">
        <v>174</v>
      </c>
      <c r="M333" s="83">
        <v>848</v>
      </c>
      <c r="N333" s="83"/>
      <c r="O333" s="82">
        <v>80</v>
      </c>
      <c r="P333" s="81" t="s">
        <v>174</v>
      </c>
      <c r="Q333" s="80">
        <v>67840</v>
      </c>
      <c r="R333" s="79">
        <f t="shared" si="25"/>
        <v>0</v>
      </c>
      <c r="S333" s="79"/>
      <c r="T333" s="77"/>
      <c r="U333" s="109">
        <f t="shared" ref="U333:U346" si="27">+Q333/19.08</f>
        <v>3555.5555555555557</v>
      </c>
      <c r="V333" s="77"/>
      <c r="W333" s="77">
        <v>20625200</v>
      </c>
      <c r="X333" s="77" t="s">
        <v>90</v>
      </c>
      <c r="Y333" s="76" t="s">
        <v>175</v>
      </c>
    </row>
    <row r="334" spans="1:25" x14ac:dyDescent="0.25">
      <c r="A334" s="89">
        <v>43650</v>
      </c>
      <c r="B334" s="88" t="s">
        <v>366</v>
      </c>
      <c r="C334" s="87">
        <v>421203</v>
      </c>
      <c r="D334" s="86">
        <v>1</v>
      </c>
      <c r="E334" s="87">
        <v>12207</v>
      </c>
      <c r="F334" s="87" t="s">
        <v>101</v>
      </c>
      <c r="G334" s="83"/>
      <c r="H334" s="87" t="s">
        <v>101</v>
      </c>
      <c r="I334" s="84">
        <v>15418</v>
      </c>
      <c r="J334" s="83">
        <v>102036</v>
      </c>
      <c r="K334" s="83">
        <v>1</v>
      </c>
      <c r="L334" s="83" t="s">
        <v>174</v>
      </c>
      <c r="M334" s="83">
        <v>536</v>
      </c>
      <c r="N334" s="83"/>
      <c r="O334" s="82">
        <v>80</v>
      </c>
      <c r="P334" s="81" t="s">
        <v>174</v>
      </c>
      <c r="Q334" s="80">
        <v>42880</v>
      </c>
      <c r="R334" s="79">
        <f t="shared" si="25"/>
        <v>0</v>
      </c>
      <c r="S334" s="79"/>
      <c r="T334" s="77"/>
      <c r="U334" s="109">
        <f t="shared" si="27"/>
        <v>2247.3794549266249</v>
      </c>
      <c r="V334" s="77"/>
      <c r="W334" s="77">
        <v>20625200</v>
      </c>
      <c r="X334" s="77" t="s">
        <v>90</v>
      </c>
      <c r="Y334" s="76" t="s">
        <v>175</v>
      </c>
    </row>
    <row r="335" spans="1:25" x14ac:dyDescent="0.25">
      <c r="A335" s="89">
        <v>43650</v>
      </c>
      <c r="B335" s="88" t="s">
        <v>366</v>
      </c>
      <c r="C335" s="87">
        <v>421205</v>
      </c>
      <c r="D335" s="86">
        <v>1</v>
      </c>
      <c r="E335" s="87">
        <v>12207</v>
      </c>
      <c r="F335" s="87" t="s">
        <v>101</v>
      </c>
      <c r="G335" s="83"/>
      <c r="H335" s="87" t="s">
        <v>101</v>
      </c>
      <c r="I335" s="84">
        <v>15421</v>
      </c>
      <c r="J335" s="83">
        <v>102036</v>
      </c>
      <c r="K335" s="83">
        <v>1</v>
      </c>
      <c r="L335" s="83" t="s">
        <v>174</v>
      </c>
      <c r="M335" s="83">
        <v>576</v>
      </c>
      <c r="N335" s="83"/>
      <c r="O335" s="82">
        <v>80</v>
      </c>
      <c r="P335" s="81" t="s">
        <v>174</v>
      </c>
      <c r="Q335" s="80">
        <v>46080</v>
      </c>
      <c r="R335" s="79">
        <f t="shared" si="25"/>
        <v>0</v>
      </c>
      <c r="S335" s="79"/>
      <c r="T335" s="77"/>
      <c r="U335" s="109">
        <f t="shared" si="27"/>
        <v>2415.0943396226417</v>
      </c>
      <c r="V335" s="77"/>
      <c r="W335" s="77">
        <v>20625200</v>
      </c>
      <c r="X335" s="77" t="s">
        <v>90</v>
      </c>
      <c r="Y335" s="76" t="s">
        <v>175</v>
      </c>
    </row>
    <row r="336" spans="1:25" x14ac:dyDescent="0.25">
      <c r="A336" s="89">
        <v>43650</v>
      </c>
      <c r="B336" s="88" t="s">
        <v>366</v>
      </c>
      <c r="C336" s="87">
        <v>421204</v>
      </c>
      <c r="D336" s="86">
        <v>1</v>
      </c>
      <c r="E336" s="87">
        <v>12207</v>
      </c>
      <c r="F336" s="87" t="s">
        <v>101</v>
      </c>
      <c r="G336" s="83"/>
      <c r="H336" s="87" t="s">
        <v>101</v>
      </c>
      <c r="I336" s="84">
        <v>15420</v>
      </c>
      <c r="J336" s="83">
        <v>102036</v>
      </c>
      <c r="K336" s="83">
        <v>2</v>
      </c>
      <c r="L336" s="83" t="s">
        <v>174</v>
      </c>
      <c r="M336" s="83">
        <v>272</v>
      </c>
      <c r="N336" s="83"/>
      <c r="O336" s="82">
        <v>80</v>
      </c>
      <c r="P336" s="81" t="s">
        <v>174</v>
      </c>
      <c r="Q336" s="80">
        <v>21760</v>
      </c>
      <c r="R336" s="79">
        <f t="shared" si="25"/>
        <v>0</v>
      </c>
      <c r="S336" s="79"/>
      <c r="T336" s="77"/>
      <c r="U336" s="109">
        <f t="shared" si="27"/>
        <v>1140.4612159329142</v>
      </c>
      <c r="V336" s="77"/>
      <c r="W336" s="77">
        <v>20625200</v>
      </c>
      <c r="X336" s="77" t="s">
        <v>90</v>
      </c>
      <c r="Y336" s="76" t="s">
        <v>176</v>
      </c>
    </row>
    <row r="337" spans="1:26" x14ac:dyDescent="0.25">
      <c r="A337" s="89"/>
      <c r="B337" s="88" t="s">
        <v>366</v>
      </c>
      <c r="C337" s="87"/>
      <c r="D337" s="86"/>
      <c r="E337" s="87">
        <v>22567</v>
      </c>
      <c r="F337" s="87" t="s">
        <v>96</v>
      </c>
      <c r="G337" s="83"/>
      <c r="H337" s="87" t="s">
        <v>96</v>
      </c>
      <c r="I337" s="84"/>
      <c r="J337" s="83"/>
      <c r="K337" s="83"/>
      <c r="L337" s="83"/>
      <c r="M337" s="83"/>
      <c r="N337" s="83"/>
      <c r="O337" s="82"/>
      <c r="P337" s="81"/>
      <c r="Q337" s="80">
        <v>-159231.91</v>
      </c>
      <c r="R337" s="79">
        <f t="shared" si="25"/>
        <v>0</v>
      </c>
      <c r="S337" s="79"/>
      <c r="T337" s="77"/>
      <c r="U337" s="109">
        <f t="shared" si="27"/>
        <v>-8345.4879454926631</v>
      </c>
      <c r="V337" s="77"/>
      <c r="W337" s="77">
        <v>20625200</v>
      </c>
      <c r="X337" s="77"/>
      <c r="Y337" s="76"/>
    </row>
    <row r="338" spans="1:26" x14ac:dyDescent="0.25">
      <c r="A338" s="89"/>
      <c r="B338" s="88" t="s">
        <v>366</v>
      </c>
      <c r="C338" s="87"/>
      <c r="D338" s="86"/>
      <c r="E338" s="87">
        <v>22567</v>
      </c>
      <c r="F338" s="87" t="s">
        <v>96</v>
      </c>
      <c r="G338" s="83"/>
      <c r="H338" s="87" t="s">
        <v>96</v>
      </c>
      <c r="I338" s="84"/>
      <c r="J338" s="83"/>
      <c r="K338" s="83"/>
      <c r="L338" s="83"/>
      <c r="M338" s="83"/>
      <c r="N338" s="83"/>
      <c r="O338" s="82"/>
      <c r="P338" s="81"/>
      <c r="Q338" s="80">
        <v>42151.44</v>
      </c>
      <c r="R338" s="79"/>
      <c r="S338" s="79"/>
      <c r="T338" s="77"/>
      <c r="U338" s="109">
        <f t="shared" si="27"/>
        <v>2209.1949685534596</v>
      </c>
      <c r="V338" s="77"/>
      <c r="W338" s="77">
        <v>20625200</v>
      </c>
      <c r="X338" s="77"/>
      <c r="Y338" s="76"/>
    </row>
    <row r="339" spans="1:26" x14ac:dyDescent="0.25">
      <c r="A339" s="89"/>
      <c r="B339" s="88" t="s">
        <v>366</v>
      </c>
      <c r="C339" s="87"/>
      <c r="D339" s="86"/>
      <c r="E339" s="87">
        <v>23750</v>
      </c>
      <c r="F339" s="87" t="s">
        <v>166</v>
      </c>
      <c r="G339" s="83"/>
      <c r="H339" s="87" t="s">
        <v>166</v>
      </c>
      <c r="I339" s="84"/>
      <c r="J339" s="83"/>
      <c r="K339" s="83"/>
      <c r="L339" s="83"/>
      <c r="M339" s="83"/>
      <c r="N339" s="83"/>
      <c r="O339" s="82"/>
      <c r="P339" s="81"/>
      <c r="Q339" s="80">
        <v>113113.19</v>
      </c>
      <c r="R339" s="79"/>
      <c r="S339" s="79"/>
      <c r="T339" s="77"/>
      <c r="U339" s="109">
        <f t="shared" si="27"/>
        <v>5928.3642557652001</v>
      </c>
      <c r="V339" s="77"/>
      <c r="W339" s="77">
        <v>20625200</v>
      </c>
      <c r="X339" s="77"/>
      <c r="Y339" s="76"/>
    </row>
    <row r="340" spans="1:26" x14ac:dyDescent="0.25">
      <c r="A340" s="89"/>
      <c r="B340" s="88" t="s">
        <v>366</v>
      </c>
      <c r="C340" s="87"/>
      <c r="D340" s="86"/>
      <c r="E340" s="87">
        <v>12207</v>
      </c>
      <c r="F340" s="87" t="s">
        <v>101</v>
      </c>
      <c r="G340" s="83"/>
      <c r="H340" s="87" t="s">
        <v>101</v>
      </c>
      <c r="I340" s="84"/>
      <c r="J340" s="83"/>
      <c r="K340" s="83"/>
      <c r="L340" s="83"/>
      <c r="M340" s="83"/>
      <c r="N340" s="83"/>
      <c r="O340" s="82"/>
      <c r="P340" s="81"/>
      <c r="Q340" s="80">
        <v>35519.94</v>
      </c>
      <c r="R340" s="79"/>
      <c r="S340" s="79"/>
      <c r="T340" s="77"/>
      <c r="U340" s="109">
        <f t="shared" si="27"/>
        <v>1861.6320754716985</v>
      </c>
      <c r="V340" s="77"/>
      <c r="W340" s="77">
        <v>20625200</v>
      </c>
      <c r="X340" s="77"/>
      <c r="Y340" s="76"/>
    </row>
    <row r="341" spans="1:26" x14ac:dyDescent="0.25">
      <c r="A341" s="89"/>
      <c r="B341" s="88" t="s">
        <v>366</v>
      </c>
      <c r="C341" s="87"/>
      <c r="D341" s="86"/>
      <c r="E341" s="87">
        <v>12207</v>
      </c>
      <c r="F341" s="87" t="s">
        <v>101</v>
      </c>
      <c r="G341" s="83"/>
      <c r="H341" s="87" t="s">
        <v>101</v>
      </c>
      <c r="I341" s="84"/>
      <c r="J341" s="83"/>
      <c r="K341" s="83"/>
      <c r="L341" s="83"/>
      <c r="M341" s="83"/>
      <c r="N341" s="83"/>
      <c r="O341" s="82"/>
      <c r="P341" s="81"/>
      <c r="Q341" s="80">
        <v>50592.61</v>
      </c>
      <c r="R341" s="79"/>
      <c r="S341" s="79"/>
      <c r="T341" s="77"/>
      <c r="U341" s="109">
        <f t="shared" si="27"/>
        <v>2651.6042976939207</v>
      </c>
      <c r="V341" s="77"/>
      <c r="W341" s="77">
        <v>20625200</v>
      </c>
      <c r="X341" s="77"/>
      <c r="Y341" s="76"/>
    </row>
    <row r="342" spans="1:26" x14ac:dyDescent="0.25">
      <c r="A342" s="89"/>
      <c r="B342" s="88" t="s">
        <v>366</v>
      </c>
      <c r="C342" s="87"/>
      <c r="D342" s="86"/>
      <c r="E342" s="87">
        <v>12207</v>
      </c>
      <c r="F342" s="87" t="s">
        <v>101</v>
      </c>
      <c r="G342" s="83"/>
      <c r="H342" s="87" t="s">
        <v>101</v>
      </c>
      <c r="I342" s="84"/>
      <c r="J342" s="83"/>
      <c r="K342" s="83"/>
      <c r="L342" s="83"/>
      <c r="M342" s="83"/>
      <c r="N342" s="83"/>
      <c r="O342" s="82"/>
      <c r="P342" s="81"/>
      <c r="Q342" s="80">
        <v>45819.73</v>
      </c>
      <c r="R342" s="79"/>
      <c r="S342" s="79"/>
      <c r="T342" s="77"/>
      <c r="U342" s="109">
        <f t="shared" si="27"/>
        <v>2401.4533542976942</v>
      </c>
      <c r="V342" s="77"/>
      <c r="W342" s="77">
        <v>20625200</v>
      </c>
      <c r="X342" s="77"/>
      <c r="Y342" s="76"/>
    </row>
    <row r="343" spans="1:26" x14ac:dyDescent="0.25">
      <c r="A343" s="89"/>
      <c r="B343" s="88" t="s">
        <v>366</v>
      </c>
      <c r="C343" s="87"/>
      <c r="D343" s="86"/>
      <c r="E343" s="87">
        <v>22567</v>
      </c>
      <c r="F343" s="87" t="s">
        <v>96</v>
      </c>
      <c r="G343" s="83"/>
      <c r="H343" s="87" t="s">
        <v>96</v>
      </c>
      <c r="I343" s="84"/>
      <c r="J343" s="83"/>
      <c r="K343" s="83"/>
      <c r="L343" s="83"/>
      <c r="M343" s="83"/>
      <c r="N343" s="83"/>
      <c r="O343" s="82"/>
      <c r="P343" s="81"/>
      <c r="Q343" s="80">
        <v>25073.02</v>
      </c>
      <c r="R343" s="79"/>
      <c r="S343" s="79"/>
      <c r="T343" s="77"/>
      <c r="U343" s="109">
        <f t="shared" si="27"/>
        <v>1314.0995807127883</v>
      </c>
      <c r="V343" s="77"/>
      <c r="W343" s="77">
        <v>20625200</v>
      </c>
      <c r="X343" s="77"/>
      <c r="Y343" s="76"/>
    </row>
    <row r="344" spans="1:26" x14ac:dyDescent="0.25">
      <c r="A344" s="89"/>
      <c r="B344" s="88" t="s">
        <v>366</v>
      </c>
      <c r="C344" s="87"/>
      <c r="D344" s="86"/>
      <c r="E344" s="87">
        <v>22567</v>
      </c>
      <c r="F344" s="87" t="s">
        <v>96</v>
      </c>
      <c r="G344" s="83"/>
      <c r="H344" s="87" t="s">
        <v>96</v>
      </c>
      <c r="I344" s="84"/>
      <c r="J344" s="83"/>
      <c r="K344" s="83"/>
      <c r="L344" s="83"/>
      <c r="M344" s="83"/>
      <c r="N344" s="83"/>
      <c r="O344" s="82"/>
      <c r="P344" s="81"/>
      <c r="Q344" s="80">
        <v>9081.4599999999991</v>
      </c>
      <c r="R344" s="79"/>
      <c r="S344" s="79"/>
      <c r="T344" s="77"/>
      <c r="U344" s="109">
        <f t="shared" si="27"/>
        <v>475.96750524109012</v>
      </c>
      <c r="V344" s="77"/>
      <c r="W344" s="77">
        <v>20625200</v>
      </c>
      <c r="X344" s="77"/>
      <c r="Y344" s="76"/>
    </row>
    <row r="345" spans="1:26" x14ac:dyDescent="0.25">
      <c r="A345" s="89"/>
      <c r="B345" s="88" t="s">
        <v>366</v>
      </c>
      <c r="C345" s="87"/>
      <c r="D345" s="86"/>
      <c r="E345" s="87">
        <v>22567</v>
      </c>
      <c r="F345" s="87" t="s">
        <v>96</v>
      </c>
      <c r="G345" s="83"/>
      <c r="H345" s="87" t="s">
        <v>96</v>
      </c>
      <c r="I345" s="84"/>
      <c r="J345" s="83"/>
      <c r="K345" s="83"/>
      <c r="L345" s="83"/>
      <c r="M345" s="83"/>
      <c r="N345" s="83"/>
      <c r="O345" s="82"/>
      <c r="P345" s="81"/>
      <c r="Q345" s="80">
        <v>3791.63</v>
      </c>
      <c r="R345" s="79"/>
      <c r="S345" s="79"/>
      <c r="T345" s="77"/>
      <c r="U345" s="109">
        <f t="shared" si="27"/>
        <v>198.72274633123692</v>
      </c>
      <c r="V345" s="77"/>
      <c r="W345" s="77">
        <v>20625200</v>
      </c>
      <c r="X345" s="77"/>
      <c r="Y345" s="76"/>
    </row>
    <row r="346" spans="1:26" x14ac:dyDescent="0.25">
      <c r="A346" s="89"/>
      <c r="B346" s="88" t="s">
        <v>366</v>
      </c>
      <c r="C346" s="87"/>
      <c r="D346" s="86"/>
      <c r="E346" s="85"/>
      <c r="F346" s="115" t="s">
        <v>95</v>
      </c>
      <c r="G346" s="83"/>
      <c r="H346" s="87" t="s">
        <v>99</v>
      </c>
      <c r="I346" s="84"/>
      <c r="J346" s="83"/>
      <c r="K346" s="83"/>
      <c r="L346" s="83"/>
      <c r="M346" s="83"/>
      <c r="N346" s="83"/>
      <c r="O346" s="82"/>
      <c r="P346" s="81"/>
      <c r="Q346" s="80">
        <v>7266.88</v>
      </c>
      <c r="R346" s="79"/>
      <c r="S346" s="79"/>
      <c r="T346" s="77"/>
      <c r="U346" s="109">
        <f t="shared" si="27"/>
        <v>380.86373165618454</v>
      </c>
      <c r="V346" s="77"/>
      <c r="W346" s="77">
        <v>20625200</v>
      </c>
      <c r="X346" s="77"/>
      <c r="Y346" s="76"/>
    </row>
    <row r="347" spans="1:26" x14ac:dyDescent="0.25">
      <c r="A347" s="89">
        <v>43691</v>
      </c>
      <c r="B347" s="88" t="s">
        <v>402</v>
      </c>
      <c r="C347" s="87">
        <v>425884</v>
      </c>
      <c r="D347" s="86">
        <v>1</v>
      </c>
      <c r="E347" s="85">
        <v>12376</v>
      </c>
      <c r="F347" s="115" t="s">
        <v>161</v>
      </c>
      <c r="G347" s="83"/>
      <c r="H347" s="87" t="s">
        <v>161</v>
      </c>
      <c r="I347" s="84" t="s">
        <v>404</v>
      </c>
      <c r="J347" s="83">
        <v>101935</v>
      </c>
      <c r="K347" s="83">
        <v>1</v>
      </c>
      <c r="L347" s="83" t="s">
        <v>174</v>
      </c>
      <c r="M347" s="83">
        <v>3.5</v>
      </c>
      <c r="N347" s="83" t="s">
        <v>89</v>
      </c>
      <c r="O347" s="82">
        <v>110</v>
      </c>
      <c r="P347" s="81" t="s">
        <v>174</v>
      </c>
      <c r="Q347" s="80">
        <v>385</v>
      </c>
      <c r="R347" s="79"/>
      <c r="S347" s="79"/>
      <c r="T347" s="77"/>
      <c r="U347" s="109">
        <v>17.342154967201456</v>
      </c>
      <c r="V347" s="77"/>
      <c r="W347" s="77">
        <v>20625200</v>
      </c>
      <c r="X347" s="77"/>
      <c r="Y347" s="76" t="s">
        <v>407</v>
      </c>
      <c r="Z347" s="113"/>
    </row>
    <row r="348" spans="1:26" x14ac:dyDescent="0.25">
      <c r="A348" s="89">
        <v>43687</v>
      </c>
      <c r="B348" s="88" t="s">
        <v>402</v>
      </c>
      <c r="C348" s="87">
        <v>425523</v>
      </c>
      <c r="D348" s="86">
        <v>1</v>
      </c>
      <c r="E348" s="85">
        <v>23750</v>
      </c>
      <c r="F348" s="115" t="s">
        <v>166</v>
      </c>
      <c r="G348" s="83"/>
      <c r="H348" s="87" t="s">
        <v>166</v>
      </c>
      <c r="I348" s="84">
        <v>106293</v>
      </c>
      <c r="J348" s="83">
        <v>102158</v>
      </c>
      <c r="K348" s="83">
        <v>2</v>
      </c>
      <c r="L348" s="83" t="s">
        <v>174</v>
      </c>
      <c r="M348" s="83">
        <v>272</v>
      </c>
      <c r="N348" s="83" t="s">
        <v>89</v>
      </c>
      <c r="O348" s="82">
        <v>13.28</v>
      </c>
      <c r="P348" s="81" t="s">
        <v>174</v>
      </c>
      <c r="Q348" s="80">
        <v>3612.16</v>
      </c>
      <c r="R348" s="79"/>
      <c r="S348" s="79"/>
      <c r="T348" s="77"/>
      <c r="U348" s="109">
        <v>3213.8439582067954</v>
      </c>
      <c r="V348" s="77"/>
      <c r="W348" s="77">
        <v>20625200</v>
      </c>
      <c r="X348" s="77"/>
      <c r="Y348" s="76" t="s">
        <v>203</v>
      </c>
      <c r="Z348" s="113"/>
    </row>
    <row r="349" spans="1:26" x14ac:dyDescent="0.25">
      <c r="A349" s="89">
        <v>43687</v>
      </c>
      <c r="B349" s="88" t="s">
        <v>402</v>
      </c>
      <c r="C349" s="87">
        <v>425523</v>
      </c>
      <c r="D349" s="86">
        <v>2</v>
      </c>
      <c r="E349" s="85">
        <v>23750</v>
      </c>
      <c r="F349" s="115" t="s">
        <v>166</v>
      </c>
      <c r="G349" s="83"/>
      <c r="H349" s="87" t="s">
        <v>166</v>
      </c>
      <c r="I349" s="84">
        <v>106293</v>
      </c>
      <c r="J349" s="83">
        <v>102158</v>
      </c>
      <c r="K349" s="83">
        <v>6</v>
      </c>
      <c r="L349" s="83" t="s">
        <v>92</v>
      </c>
      <c r="M349" s="83">
        <v>14</v>
      </c>
      <c r="N349" s="83" t="s">
        <v>89</v>
      </c>
      <c r="O349" s="82">
        <v>44.82</v>
      </c>
      <c r="P349" s="81" t="s">
        <v>92</v>
      </c>
      <c r="Q349" s="80">
        <v>627.48</v>
      </c>
      <c r="R349" s="79"/>
      <c r="S349" s="79"/>
      <c r="T349" s="77"/>
      <c r="U349" s="109">
        <v>558.2872317105556</v>
      </c>
      <c r="V349" s="77"/>
      <c r="W349" s="77">
        <v>20625200</v>
      </c>
      <c r="X349" s="77"/>
      <c r="Y349" s="76" t="s">
        <v>206</v>
      </c>
      <c r="Z349" s="113"/>
    </row>
    <row r="350" spans="1:26" x14ac:dyDescent="0.25">
      <c r="A350" s="89">
        <v>43687</v>
      </c>
      <c r="B350" s="88" t="s">
        <v>402</v>
      </c>
      <c r="C350" s="87">
        <v>425523</v>
      </c>
      <c r="D350" s="86">
        <v>3</v>
      </c>
      <c r="E350" s="85">
        <v>23750</v>
      </c>
      <c r="F350" s="115" t="s">
        <v>166</v>
      </c>
      <c r="G350" s="83"/>
      <c r="H350" s="87" t="s">
        <v>166</v>
      </c>
      <c r="I350" s="84">
        <v>106293</v>
      </c>
      <c r="J350" s="83">
        <v>102158</v>
      </c>
      <c r="K350" s="83">
        <v>1</v>
      </c>
      <c r="L350" s="83" t="s">
        <v>92</v>
      </c>
      <c r="M350" s="83">
        <v>28</v>
      </c>
      <c r="N350" s="83" t="s">
        <v>89</v>
      </c>
      <c r="O350" s="82">
        <v>45</v>
      </c>
      <c r="P350" s="81" t="s">
        <v>92</v>
      </c>
      <c r="Q350" s="80">
        <v>1260</v>
      </c>
      <c r="R350" s="79"/>
      <c r="S350" s="79"/>
      <c r="T350" s="77"/>
      <c r="U350" s="109">
        <v>1121.0586982139669</v>
      </c>
      <c r="V350" s="77"/>
      <c r="W350" s="77">
        <v>20625200</v>
      </c>
      <c r="X350" s="77"/>
      <c r="Y350" s="76" t="s">
        <v>202</v>
      </c>
      <c r="Z350" s="113"/>
    </row>
    <row r="351" spans="1:26" x14ac:dyDescent="0.25">
      <c r="A351" s="89">
        <v>43687</v>
      </c>
      <c r="B351" s="88" t="s">
        <v>402</v>
      </c>
      <c r="C351" s="87">
        <v>425523</v>
      </c>
      <c r="D351" s="86">
        <v>4</v>
      </c>
      <c r="E351" s="85">
        <v>23750</v>
      </c>
      <c r="F351" s="115" t="s">
        <v>166</v>
      </c>
      <c r="G351" s="83"/>
      <c r="H351" s="87" t="s">
        <v>166</v>
      </c>
      <c r="I351" s="84">
        <v>106293</v>
      </c>
      <c r="J351" s="83">
        <v>102158</v>
      </c>
      <c r="K351" s="83">
        <v>7</v>
      </c>
      <c r="L351" s="83" t="s">
        <v>92</v>
      </c>
      <c r="M351" s="83">
        <v>6</v>
      </c>
      <c r="N351" s="83" t="s">
        <v>89</v>
      </c>
      <c r="O351" s="82">
        <v>30.75</v>
      </c>
      <c r="P351" s="81" t="s">
        <v>92</v>
      </c>
      <c r="Q351" s="80">
        <v>184.5</v>
      </c>
      <c r="R351" s="79"/>
      <c r="S351" s="79"/>
      <c r="T351" s="77"/>
      <c r="U351" s="109">
        <v>164.15502366704516</v>
      </c>
      <c r="V351" s="77"/>
      <c r="W351" s="77">
        <v>20625200</v>
      </c>
      <c r="X351" s="77"/>
      <c r="Y351" s="76" t="s">
        <v>207</v>
      </c>
      <c r="Z351" s="113"/>
    </row>
    <row r="352" spans="1:26" x14ac:dyDescent="0.25">
      <c r="A352" s="89">
        <v>43692</v>
      </c>
      <c r="B352" s="88" t="s">
        <v>402</v>
      </c>
      <c r="C352" s="87">
        <v>426104</v>
      </c>
      <c r="D352" s="86">
        <v>1</v>
      </c>
      <c r="E352" s="85">
        <v>23750</v>
      </c>
      <c r="F352" s="115" t="s">
        <v>166</v>
      </c>
      <c r="G352" s="83"/>
      <c r="H352" s="87" t="s">
        <v>166</v>
      </c>
      <c r="I352" s="84">
        <v>106389</v>
      </c>
      <c r="J352" s="83">
        <v>102158</v>
      </c>
      <c r="K352" s="83">
        <v>2</v>
      </c>
      <c r="L352" s="83" t="s">
        <v>174</v>
      </c>
      <c r="M352" s="83">
        <v>288</v>
      </c>
      <c r="N352" s="83" t="s">
        <v>89</v>
      </c>
      <c r="O352" s="82">
        <v>13.28</v>
      </c>
      <c r="P352" s="81" t="s">
        <v>174</v>
      </c>
      <c r="Q352" s="80">
        <v>3824.64</v>
      </c>
      <c r="R352" s="79"/>
      <c r="S352" s="79"/>
      <c r="T352" s="77"/>
      <c r="U352" s="109">
        <v>3402.8936028071953</v>
      </c>
      <c r="V352" s="77"/>
      <c r="W352" s="77">
        <v>20625200</v>
      </c>
      <c r="X352" s="77"/>
      <c r="Y352" s="76" t="s">
        <v>203</v>
      </c>
      <c r="Z352" s="113"/>
    </row>
    <row r="353" spans="1:26" x14ac:dyDescent="0.25">
      <c r="A353" s="89">
        <v>43692</v>
      </c>
      <c r="B353" s="88" t="s">
        <v>402</v>
      </c>
      <c r="C353" s="87">
        <v>426104</v>
      </c>
      <c r="D353" s="86">
        <v>2</v>
      </c>
      <c r="E353" s="85">
        <v>23750</v>
      </c>
      <c r="F353" s="115" t="s">
        <v>166</v>
      </c>
      <c r="G353" s="83"/>
      <c r="H353" s="87" t="s">
        <v>166</v>
      </c>
      <c r="I353" s="84">
        <v>106389</v>
      </c>
      <c r="J353" s="83">
        <v>102158</v>
      </c>
      <c r="K353" s="83">
        <v>6</v>
      </c>
      <c r="L353" s="83" t="s">
        <v>92</v>
      </c>
      <c r="M353" s="83">
        <v>14</v>
      </c>
      <c r="N353" s="83" t="s">
        <v>89</v>
      </c>
      <c r="O353" s="82">
        <v>44.82</v>
      </c>
      <c r="P353" s="81" t="s">
        <v>92</v>
      </c>
      <c r="Q353" s="80">
        <v>627.48</v>
      </c>
      <c r="R353" s="79"/>
      <c r="S353" s="79"/>
      <c r="T353" s="77"/>
      <c r="U353" s="109">
        <v>558.2872317105556</v>
      </c>
      <c r="V353" s="77"/>
      <c r="W353" s="77">
        <v>20625200</v>
      </c>
      <c r="X353" s="77"/>
      <c r="Y353" s="76" t="s">
        <v>206</v>
      </c>
      <c r="Z353" s="113"/>
    </row>
    <row r="354" spans="1:26" x14ac:dyDescent="0.25">
      <c r="A354" s="89">
        <v>43692</v>
      </c>
      <c r="B354" s="88" t="s">
        <v>402</v>
      </c>
      <c r="C354" s="87">
        <v>426104</v>
      </c>
      <c r="D354" s="86">
        <v>3</v>
      </c>
      <c r="E354" s="85">
        <v>23750</v>
      </c>
      <c r="F354" s="115" t="s">
        <v>166</v>
      </c>
      <c r="G354" s="83"/>
      <c r="H354" s="87" t="s">
        <v>166</v>
      </c>
      <c r="I354" s="84">
        <v>106389</v>
      </c>
      <c r="J354" s="83">
        <v>102158</v>
      </c>
      <c r="K354" s="83">
        <v>1</v>
      </c>
      <c r="L354" s="83" t="s">
        <v>92</v>
      </c>
      <c r="M354" s="83">
        <v>28</v>
      </c>
      <c r="N354" s="83" t="s">
        <v>89</v>
      </c>
      <c r="O354" s="82">
        <v>45</v>
      </c>
      <c r="P354" s="81" t="s">
        <v>92</v>
      </c>
      <c r="Q354" s="80">
        <v>1260</v>
      </c>
      <c r="R354" s="79"/>
      <c r="S354" s="79"/>
      <c r="T354" s="77"/>
      <c r="U354" s="109">
        <v>1121.0586982139669</v>
      </c>
      <c r="V354" s="77"/>
      <c r="W354" s="77">
        <v>20625200</v>
      </c>
      <c r="X354" s="77"/>
      <c r="Y354" s="76" t="s">
        <v>202</v>
      </c>
      <c r="Z354" s="113"/>
    </row>
    <row r="355" spans="1:26" x14ac:dyDescent="0.25">
      <c r="A355" s="89">
        <v>43692</v>
      </c>
      <c r="B355" s="88" t="s">
        <v>402</v>
      </c>
      <c r="C355" s="87">
        <v>426104</v>
      </c>
      <c r="D355" s="86">
        <v>4</v>
      </c>
      <c r="E355" s="85">
        <v>23750</v>
      </c>
      <c r="F355" s="115" t="s">
        <v>166</v>
      </c>
      <c r="G355" s="83"/>
      <c r="H355" s="87" t="s">
        <v>166</v>
      </c>
      <c r="I355" s="84">
        <v>106389</v>
      </c>
      <c r="J355" s="83">
        <v>102158</v>
      </c>
      <c r="K355" s="83">
        <v>7</v>
      </c>
      <c r="L355" s="83" t="s">
        <v>92</v>
      </c>
      <c r="M355" s="83">
        <v>7</v>
      </c>
      <c r="N355" s="83" t="s">
        <v>89</v>
      </c>
      <c r="O355" s="82">
        <v>30.75</v>
      </c>
      <c r="P355" s="81" t="s">
        <v>92</v>
      </c>
      <c r="Q355" s="80">
        <v>215.25</v>
      </c>
      <c r="R355" s="79"/>
      <c r="S355" s="79"/>
      <c r="T355" s="77"/>
      <c r="U355" s="109">
        <v>191.51419427821932</v>
      </c>
      <c r="V355" s="77"/>
      <c r="W355" s="77">
        <v>20625200</v>
      </c>
      <c r="X355" s="77"/>
      <c r="Y355" s="76" t="s">
        <v>207</v>
      </c>
      <c r="Z355" s="113"/>
    </row>
    <row r="356" spans="1:26" x14ac:dyDescent="0.25">
      <c r="A356" s="89">
        <v>43691</v>
      </c>
      <c r="B356" s="88" t="s">
        <v>402</v>
      </c>
      <c r="C356" s="87">
        <v>425885</v>
      </c>
      <c r="D356" s="86">
        <v>1</v>
      </c>
      <c r="E356" s="85">
        <v>12207</v>
      </c>
      <c r="F356" s="115" t="s">
        <v>101</v>
      </c>
      <c r="G356" s="83"/>
      <c r="H356" s="87" t="s">
        <v>101</v>
      </c>
      <c r="I356" s="84">
        <v>15847</v>
      </c>
      <c r="J356" s="83">
        <v>102036</v>
      </c>
      <c r="K356" s="83">
        <v>1</v>
      </c>
      <c r="L356" s="83" t="s">
        <v>174</v>
      </c>
      <c r="M356" s="83">
        <v>584</v>
      </c>
      <c r="N356" s="83" t="s">
        <v>89</v>
      </c>
      <c r="O356" s="82">
        <v>80</v>
      </c>
      <c r="P356" s="81" t="s">
        <v>174</v>
      </c>
      <c r="Q356" s="80">
        <v>46720</v>
      </c>
      <c r="R356" s="79"/>
      <c r="S356" s="79"/>
      <c r="T356" s="77"/>
      <c r="U356" s="109">
        <v>2104.4817664094858</v>
      </c>
      <c r="V356" s="77"/>
      <c r="W356" s="77">
        <v>20625200</v>
      </c>
      <c r="X356" s="77"/>
      <c r="Y356" s="76" t="s">
        <v>408</v>
      </c>
      <c r="Z356" s="113"/>
    </row>
    <row r="357" spans="1:26" x14ac:dyDescent="0.25">
      <c r="A357" s="89">
        <v>43691</v>
      </c>
      <c r="B357" s="88" t="s">
        <v>402</v>
      </c>
      <c r="C357" s="87">
        <v>425872</v>
      </c>
      <c r="D357" s="86">
        <v>1</v>
      </c>
      <c r="E357" s="85">
        <v>12207</v>
      </c>
      <c r="F357" s="115" t="s">
        <v>101</v>
      </c>
      <c r="G357" s="83"/>
      <c r="H357" s="87" t="s">
        <v>101</v>
      </c>
      <c r="I357" s="84">
        <v>15848</v>
      </c>
      <c r="J357" s="83">
        <v>102036</v>
      </c>
      <c r="K357" s="83">
        <v>2</v>
      </c>
      <c r="L357" s="83" t="s">
        <v>174</v>
      </c>
      <c r="M357" s="83">
        <v>464</v>
      </c>
      <c r="N357" s="83" t="s">
        <v>89</v>
      </c>
      <c r="O357" s="82">
        <v>80</v>
      </c>
      <c r="P357" s="81" t="s">
        <v>174</v>
      </c>
      <c r="Q357" s="80">
        <v>37120</v>
      </c>
      <c r="R357" s="79"/>
      <c r="S357" s="79"/>
      <c r="T357" s="77"/>
      <c r="U357" s="109">
        <v>1672.0540061883582</v>
      </c>
      <c r="V357" s="77"/>
      <c r="W357" s="77">
        <v>20625200</v>
      </c>
      <c r="X357" s="77"/>
      <c r="Y357" s="76" t="s">
        <v>409</v>
      </c>
      <c r="Z357" s="113"/>
    </row>
    <row r="358" spans="1:26" x14ac:dyDescent="0.25">
      <c r="A358" s="89">
        <v>43699</v>
      </c>
      <c r="B358" s="88" t="s">
        <v>402</v>
      </c>
      <c r="C358" s="87">
        <v>426767</v>
      </c>
      <c r="D358" s="86">
        <v>1</v>
      </c>
      <c r="E358" s="85">
        <v>12207</v>
      </c>
      <c r="F358" s="115" t="s">
        <v>101</v>
      </c>
      <c r="G358" s="83"/>
      <c r="H358" s="87" t="s">
        <v>101</v>
      </c>
      <c r="I358" s="84">
        <v>15849</v>
      </c>
      <c r="J358" s="83">
        <v>102036</v>
      </c>
      <c r="K358" s="83">
        <v>1</v>
      </c>
      <c r="L358" s="83" t="s">
        <v>174</v>
      </c>
      <c r="M358" s="83">
        <v>458</v>
      </c>
      <c r="N358" s="83" t="s">
        <v>89</v>
      </c>
      <c r="O358" s="82">
        <v>80</v>
      </c>
      <c r="P358" s="81" t="s">
        <v>174</v>
      </c>
      <c r="Q358" s="80">
        <v>36640</v>
      </c>
      <c r="R358" s="79"/>
      <c r="S358" s="79"/>
      <c r="T358" s="77"/>
      <c r="U358" s="109">
        <v>1650.4326181773019</v>
      </c>
      <c r="V358" s="77"/>
      <c r="W358" s="77">
        <v>20625200</v>
      </c>
      <c r="X358" s="77"/>
      <c r="Y358" s="76" t="s">
        <v>408</v>
      </c>
      <c r="Z358" s="113"/>
    </row>
    <row r="359" spans="1:26" x14ac:dyDescent="0.25">
      <c r="A359" s="89">
        <v>43699</v>
      </c>
      <c r="B359" s="88" t="s">
        <v>402</v>
      </c>
      <c r="C359" s="87">
        <v>426766</v>
      </c>
      <c r="D359" s="86">
        <v>1</v>
      </c>
      <c r="E359" s="85">
        <v>12207</v>
      </c>
      <c r="F359" s="115" t="s">
        <v>101</v>
      </c>
      <c r="G359" s="83"/>
      <c r="H359" s="87" t="s">
        <v>101</v>
      </c>
      <c r="I359" s="84">
        <v>15948</v>
      </c>
      <c r="J359" s="83">
        <v>102036</v>
      </c>
      <c r="K359" s="83">
        <v>1</v>
      </c>
      <c r="L359" s="83" t="s">
        <v>174</v>
      </c>
      <c r="M359" s="83">
        <v>473</v>
      </c>
      <c r="N359" s="83" t="s">
        <v>89</v>
      </c>
      <c r="O359" s="82">
        <v>80</v>
      </c>
      <c r="P359" s="81" t="s">
        <v>174</v>
      </c>
      <c r="Q359" s="80">
        <v>37840</v>
      </c>
      <c r="R359" s="79"/>
      <c r="S359" s="79"/>
      <c r="T359" s="77"/>
      <c r="U359" s="109">
        <v>1704.4860882049429</v>
      </c>
      <c r="V359" s="77"/>
      <c r="W359" s="77">
        <v>20625200</v>
      </c>
      <c r="X359" s="77"/>
      <c r="Y359" s="76" t="s">
        <v>408</v>
      </c>
      <c r="Z359" s="113"/>
    </row>
    <row r="360" spans="1:26" x14ac:dyDescent="0.25">
      <c r="A360" s="89">
        <v>43699</v>
      </c>
      <c r="B360" s="88" t="s">
        <v>402</v>
      </c>
      <c r="C360" s="87">
        <v>426765</v>
      </c>
      <c r="D360" s="86">
        <v>1</v>
      </c>
      <c r="E360" s="85">
        <v>12207</v>
      </c>
      <c r="F360" s="115" t="s">
        <v>101</v>
      </c>
      <c r="G360" s="83"/>
      <c r="H360" s="87" t="s">
        <v>101</v>
      </c>
      <c r="I360" s="84">
        <v>15946</v>
      </c>
      <c r="J360" s="83">
        <v>102036</v>
      </c>
      <c r="K360" s="83">
        <v>1</v>
      </c>
      <c r="L360" s="83" t="s">
        <v>174</v>
      </c>
      <c r="M360" s="83">
        <v>353</v>
      </c>
      <c r="N360" s="83" t="s">
        <v>89</v>
      </c>
      <c r="O360" s="82">
        <v>80</v>
      </c>
      <c r="P360" s="81" t="s">
        <v>174</v>
      </c>
      <c r="Q360" s="80">
        <v>28240</v>
      </c>
      <c r="R360" s="79"/>
      <c r="S360" s="79"/>
      <c r="T360" s="77"/>
      <c r="U360" s="109">
        <v>1272.0583279838156</v>
      </c>
      <c r="V360" s="77"/>
      <c r="W360" s="77">
        <v>20625200</v>
      </c>
      <c r="X360" s="77"/>
      <c r="Y360" s="76" t="s">
        <v>408</v>
      </c>
      <c r="Z360" s="113"/>
    </row>
    <row r="361" spans="1:26" x14ac:dyDescent="0.25">
      <c r="A361" s="89">
        <v>43701</v>
      </c>
      <c r="B361" s="88" t="s">
        <v>402</v>
      </c>
      <c r="C361" s="87">
        <v>427117</v>
      </c>
      <c r="D361" s="86">
        <v>1</v>
      </c>
      <c r="E361" s="85">
        <v>12207</v>
      </c>
      <c r="F361" s="115" t="s">
        <v>101</v>
      </c>
      <c r="G361" s="83"/>
      <c r="H361" s="87" t="s">
        <v>101</v>
      </c>
      <c r="I361" s="84">
        <v>15944</v>
      </c>
      <c r="J361" s="83">
        <v>102036</v>
      </c>
      <c r="K361" s="83">
        <v>1</v>
      </c>
      <c r="L361" s="83" t="s">
        <v>174</v>
      </c>
      <c r="M361" s="83">
        <v>530</v>
      </c>
      <c r="N361" s="83" t="s">
        <v>89</v>
      </c>
      <c r="O361" s="82">
        <v>80</v>
      </c>
      <c r="P361" s="81" t="s">
        <v>174</v>
      </c>
      <c r="Q361" s="80">
        <v>42400</v>
      </c>
      <c r="R361" s="79"/>
      <c r="S361" s="79"/>
      <c r="T361" s="77"/>
      <c r="U361" s="109">
        <v>1909.8892743099784</v>
      </c>
      <c r="V361" s="77"/>
      <c r="W361" s="77">
        <v>20625200</v>
      </c>
      <c r="X361" s="77"/>
      <c r="Y361" s="76" t="s">
        <v>408</v>
      </c>
      <c r="Z361" s="113"/>
    </row>
    <row r="362" spans="1:26" x14ac:dyDescent="0.25">
      <c r="A362" s="89">
        <v>43701</v>
      </c>
      <c r="B362" s="88" t="s">
        <v>402</v>
      </c>
      <c r="C362" s="87">
        <v>427116</v>
      </c>
      <c r="D362" s="86">
        <v>1</v>
      </c>
      <c r="E362" s="85">
        <v>12207</v>
      </c>
      <c r="F362" s="115" t="s">
        <v>101</v>
      </c>
      <c r="G362" s="83"/>
      <c r="H362" s="87" t="s">
        <v>101</v>
      </c>
      <c r="I362" s="84">
        <v>16009</v>
      </c>
      <c r="J362" s="83">
        <v>102036</v>
      </c>
      <c r="K362" s="83">
        <v>1</v>
      </c>
      <c r="L362" s="83" t="s">
        <v>174</v>
      </c>
      <c r="M362" s="83">
        <v>432</v>
      </c>
      <c r="N362" s="83" t="s">
        <v>89</v>
      </c>
      <c r="O362" s="82">
        <v>80</v>
      </c>
      <c r="P362" s="81" t="s">
        <v>174</v>
      </c>
      <c r="Q362" s="80">
        <v>34560</v>
      </c>
      <c r="R362" s="79"/>
      <c r="S362" s="79"/>
      <c r="T362" s="77"/>
      <c r="U362" s="109">
        <v>1556.7399367960579</v>
      </c>
      <c r="V362" s="77"/>
      <c r="W362" s="77">
        <v>20625200</v>
      </c>
      <c r="X362" s="77"/>
      <c r="Y362" s="76" t="s">
        <v>408</v>
      </c>
      <c r="Z362" s="113"/>
    </row>
    <row r="363" spans="1:26" x14ac:dyDescent="0.25">
      <c r="A363" s="89">
        <v>43701</v>
      </c>
      <c r="B363" s="88" t="s">
        <v>402</v>
      </c>
      <c r="C363" s="87">
        <v>427115</v>
      </c>
      <c r="D363" s="86">
        <v>1</v>
      </c>
      <c r="E363" s="85">
        <v>12207</v>
      </c>
      <c r="F363" s="115" t="s">
        <v>101</v>
      </c>
      <c r="G363" s="83"/>
      <c r="H363" s="87" t="s">
        <v>101</v>
      </c>
      <c r="I363" s="84">
        <v>16006</v>
      </c>
      <c r="J363" s="83">
        <v>102036</v>
      </c>
      <c r="K363" s="83">
        <v>1</v>
      </c>
      <c r="L363" s="83" t="s">
        <v>174</v>
      </c>
      <c r="M363" s="83">
        <v>576</v>
      </c>
      <c r="N363" s="83" t="s">
        <v>89</v>
      </c>
      <c r="O363" s="82">
        <v>80</v>
      </c>
      <c r="P363" s="81" t="s">
        <v>174</v>
      </c>
      <c r="Q363" s="80">
        <v>46080</v>
      </c>
      <c r="R363" s="79"/>
      <c r="S363" s="79"/>
      <c r="T363" s="77"/>
      <c r="U363" s="109">
        <v>2075.6532490614104</v>
      </c>
      <c r="V363" s="77"/>
      <c r="W363" s="77">
        <v>20625200</v>
      </c>
      <c r="X363" s="77"/>
      <c r="Y363" s="76" t="s">
        <v>408</v>
      </c>
      <c r="Z363" s="113"/>
    </row>
    <row r="364" spans="1:26" x14ac:dyDescent="0.25">
      <c r="A364" s="89">
        <v>43701</v>
      </c>
      <c r="B364" s="88" t="s">
        <v>402</v>
      </c>
      <c r="C364" s="87">
        <v>427114</v>
      </c>
      <c r="D364" s="86">
        <v>1</v>
      </c>
      <c r="E364" s="85">
        <v>12207</v>
      </c>
      <c r="F364" s="115" t="s">
        <v>101</v>
      </c>
      <c r="G364" s="83"/>
      <c r="H364" s="87" t="s">
        <v>101</v>
      </c>
      <c r="I364" s="84">
        <v>16007</v>
      </c>
      <c r="J364" s="83">
        <v>102036</v>
      </c>
      <c r="K364" s="83">
        <v>1</v>
      </c>
      <c r="L364" s="83" t="s">
        <v>174</v>
      </c>
      <c r="M364" s="83">
        <v>370</v>
      </c>
      <c r="N364" s="83" t="s">
        <v>89</v>
      </c>
      <c r="O364" s="82">
        <v>80</v>
      </c>
      <c r="P364" s="81" t="s">
        <v>174</v>
      </c>
      <c r="Q364" s="80">
        <v>29600</v>
      </c>
      <c r="R364" s="79"/>
      <c r="S364" s="79"/>
      <c r="T364" s="77"/>
      <c r="U364" s="109">
        <v>1333.3189273484754</v>
      </c>
      <c r="V364" s="77"/>
      <c r="W364" s="77">
        <v>20625200</v>
      </c>
      <c r="X364" s="77"/>
      <c r="Y364" s="76" t="s">
        <v>408</v>
      </c>
      <c r="Z364" s="113"/>
    </row>
    <row r="365" spans="1:26" x14ac:dyDescent="0.25">
      <c r="A365" s="89">
        <v>43701</v>
      </c>
      <c r="B365" s="88" t="s">
        <v>402</v>
      </c>
      <c r="C365" s="87">
        <v>427113</v>
      </c>
      <c r="D365" s="86">
        <v>1</v>
      </c>
      <c r="E365" s="85">
        <v>12207</v>
      </c>
      <c r="F365" s="115" t="s">
        <v>101</v>
      </c>
      <c r="G365" s="83"/>
      <c r="H365" s="87" t="s">
        <v>101</v>
      </c>
      <c r="I365" s="84">
        <v>16008</v>
      </c>
      <c r="J365" s="83">
        <v>102036</v>
      </c>
      <c r="K365" s="83">
        <v>1</v>
      </c>
      <c r="L365" s="83" t="s">
        <v>174</v>
      </c>
      <c r="M365" s="83">
        <v>54</v>
      </c>
      <c r="N365" s="83" t="s">
        <v>89</v>
      </c>
      <c r="O365" s="82">
        <v>80</v>
      </c>
      <c r="P365" s="81" t="s">
        <v>174</v>
      </c>
      <c r="Q365" s="80">
        <v>4320</v>
      </c>
      <c r="R365" s="79"/>
      <c r="S365" s="79"/>
      <c r="T365" s="77"/>
      <c r="U365" s="109">
        <v>194.59249209950724</v>
      </c>
      <c r="V365" s="77"/>
      <c r="W365" s="77">
        <v>20625200</v>
      </c>
      <c r="X365" s="77"/>
      <c r="Y365" s="76" t="s">
        <v>408</v>
      </c>
      <c r="Z365" s="113"/>
    </row>
    <row r="366" spans="1:26" x14ac:dyDescent="0.25">
      <c r="A366" s="89">
        <v>43701</v>
      </c>
      <c r="B366" s="88" t="s">
        <v>402</v>
      </c>
      <c r="C366" s="87">
        <v>427112</v>
      </c>
      <c r="D366" s="86">
        <v>1</v>
      </c>
      <c r="E366" s="85">
        <v>12207</v>
      </c>
      <c r="F366" s="115" t="s">
        <v>101</v>
      </c>
      <c r="G366" s="83"/>
      <c r="H366" s="87" t="s">
        <v>101</v>
      </c>
      <c r="I366" s="84">
        <v>15945</v>
      </c>
      <c r="J366" s="83">
        <v>102036</v>
      </c>
      <c r="K366" s="83">
        <v>2</v>
      </c>
      <c r="L366" s="83" t="s">
        <v>174</v>
      </c>
      <c r="M366" s="83">
        <v>514</v>
      </c>
      <c r="N366" s="83" t="s">
        <v>89</v>
      </c>
      <c r="O366" s="82">
        <v>80</v>
      </c>
      <c r="P366" s="81" t="s">
        <v>174</v>
      </c>
      <c r="Q366" s="80">
        <v>41120</v>
      </c>
      <c r="R366" s="79"/>
      <c r="S366" s="79"/>
      <c r="T366" s="77"/>
      <c r="U366" s="109">
        <v>1852.2322396138281</v>
      </c>
      <c r="V366" s="77"/>
      <c r="W366" s="77">
        <v>20625200</v>
      </c>
      <c r="X366" s="77"/>
      <c r="Y366" s="76" t="s">
        <v>409</v>
      </c>
      <c r="Z366" s="113"/>
    </row>
    <row r="367" spans="1:26" x14ac:dyDescent="0.25">
      <c r="A367" s="89">
        <v>43701</v>
      </c>
      <c r="B367" s="88" t="s">
        <v>402</v>
      </c>
      <c r="C367" s="87">
        <v>427111</v>
      </c>
      <c r="D367" s="86">
        <v>1</v>
      </c>
      <c r="E367" s="85">
        <v>12207</v>
      </c>
      <c r="F367" s="115" t="s">
        <v>101</v>
      </c>
      <c r="G367" s="83"/>
      <c r="H367" s="87" t="s">
        <v>101</v>
      </c>
      <c r="I367" s="84">
        <v>15947</v>
      </c>
      <c r="J367" s="83">
        <v>102036</v>
      </c>
      <c r="K367" s="83">
        <v>1</v>
      </c>
      <c r="L367" s="83" t="s">
        <v>174</v>
      </c>
      <c r="M367" s="83">
        <v>71</v>
      </c>
      <c r="N367" s="83" t="s">
        <v>89</v>
      </c>
      <c r="O367" s="82">
        <v>80</v>
      </c>
      <c r="P367" s="81" t="s">
        <v>174</v>
      </c>
      <c r="Q367" s="80">
        <v>5680</v>
      </c>
      <c r="R367" s="79"/>
      <c r="S367" s="79"/>
      <c r="T367" s="77"/>
      <c r="U367" s="109">
        <v>255.85309146416691</v>
      </c>
      <c r="V367" s="77"/>
      <c r="W367" s="77">
        <v>20625200</v>
      </c>
      <c r="X367" s="77"/>
      <c r="Y367" s="76" t="s">
        <v>408</v>
      </c>
      <c r="Z367" s="113"/>
    </row>
    <row r="368" spans="1:26" x14ac:dyDescent="0.25">
      <c r="A368" s="89">
        <v>43704</v>
      </c>
      <c r="B368" s="88" t="s">
        <v>402</v>
      </c>
      <c r="C368" s="87">
        <v>427438</v>
      </c>
      <c r="D368" s="86">
        <v>1</v>
      </c>
      <c r="E368" s="85">
        <v>12207</v>
      </c>
      <c r="F368" s="115" t="s">
        <v>101</v>
      </c>
      <c r="G368" s="83"/>
      <c r="H368" s="87" t="s">
        <v>101</v>
      </c>
      <c r="I368" s="84">
        <v>16101</v>
      </c>
      <c r="J368" s="83">
        <v>102036</v>
      </c>
      <c r="K368" s="83">
        <v>1</v>
      </c>
      <c r="L368" s="83" t="s">
        <v>174</v>
      </c>
      <c r="M368" s="83">
        <v>55</v>
      </c>
      <c r="N368" s="83" t="s">
        <v>89</v>
      </c>
      <c r="O368" s="82">
        <v>80</v>
      </c>
      <c r="P368" s="81" t="s">
        <v>174</v>
      </c>
      <c r="Q368" s="80">
        <v>4400</v>
      </c>
      <c r="R368" s="79"/>
      <c r="S368" s="79"/>
      <c r="T368" s="77"/>
      <c r="U368" s="109">
        <v>198.1960567680166</v>
      </c>
      <c r="V368" s="77"/>
      <c r="W368" s="77">
        <v>20625200</v>
      </c>
      <c r="X368" s="77"/>
      <c r="Y368" s="76" t="s">
        <v>408</v>
      </c>
      <c r="Z368" s="113"/>
    </row>
    <row r="369" spans="1:26" x14ac:dyDescent="0.25">
      <c r="A369" s="89">
        <v>43704</v>
      </c>
      <c r="B369" s="88" t="s">
        <v>402</v>
      </c>
      <c r="C369" s="87">
        <v>427437</v>
      </c>
      <c r="D369" s="86">
        <v>1</v>
      </c>
      <c r="E369" s="85">
        <v>12207</v>
      </c>
      <c r="F369" s="115" t="s">
        <v>101</v>
      </c>
      <c r="G369" s="83"/>
      <c r="H369" s="87" t="s">
        <v>101</v>
      </c>
      <c r="I369" s="84">
        <v>16100</v>
      </c>
      <c r="J369" s="83">
        <v>102036</v>
      </c>
      <c r="K369" s="83">
        <v>1</v>
      </c>
      <c r="L369" s="83" t="s">
        <v>174</v>
      </c>
      <c r="M369" s="83">
        <v>353</v>
      </c>
      <c r="N369" s="83" t="s">
        <v>89</v>
      </c>
      <c r="O369" s="82">
        <v>80</v>
      </c>
      <c r="P369" s="81" t="s">
        <v>174</v>
      </c>
      <c r="Q369" s="80">
        <v>28240</v>
      </c>
      <c r="R369" s="79"/>
      <c r="S369" s="79"/>
      <c r="T369" s="77"/>
      <c r="U369" s="109">
        <v>1272.0583279838156</v>
      </c>
      <c r="V369" s="77"/>
      <c r="W369" s="77">
        <v>20625200</v>
      </c>
      <c r="X369" s="77"/>
      <c r="Y369" s="76" t="s">
        <v>408</v>
      </c>
      <c r="Z369" s="113"/>
    </row>
    <row r="370" spans="1:26" x14ac:dyDescent="0.25">
      <c r="A370" s="89">
        <v>43705</v>
      </c>
      <c r="B370" s="88" t="s">
        <v>402</v>
      </c>
      <c r="C370" s="87">
        <v>427595</v>
      </c>
      <c r="D370" s="86">
        <v>1</v>
      </c>
      <c r="E370" s="85">
        <v>12207</v>
      </c>
      <c r="F370" s="115" t="s">
        <v>101</v>
      </c>
      <c r="G370" s="83"/>
      <c r="H370" s="87" t="s">
        <v>101</v>
      </c>
      <c r="I370" s="84">
        <v>16005</v>
      </c>
      <c r="J370" s="83">
        <v>102036</v>
      </c>
      <c r="K370" s="83">
        <v>1</v>
      </c>
      <c r="L370" s="83" t="s">
        <v>174</v>
      </c>
      <c r="M370" s="83">
        <v>392</v>
      </c>
      <c r="N370" s="83" t="s">
        <v>89</v>
      </c>
      <c r="O370" s="82">
        <v>80</v>
      </c>
      <c r="P370" s="81" t="s">
        <v>174</v>
      </c>
      <c r="Q370" s="80">
        <v>31360</v>
      </c>
      <c r="R370" s="79"/>
      <c r="S370" s="79"/>
      <c r="T370" s="77"/>
      <c r="U370" s="109">
        <v>1412.5973500556822</v>
      </c>
      <c r="V370" s="77"/>
      <c r="W370" s="77">
        <v>20625200</v>
      </c>
      <c r="X370" s="77"/>
      <c r="Y370" s="76" t="s">
        <v>408</v>
      </c>
      <c r="Z370" s="113"/>
    </row>
    <row r="371" spans="1:26" x14ac:dyDescent="0.25">
      <c r="A371" s="89">
        <v>43705</v>
      </c>
      <c r="B371" s="88" t="s">
        <v>402</v>
      </c>
      <c r="C371" s="87">
        <v>427594</v>
      </c>
      <c r="D371" s="86">
        <v>1</v>
      </c>
      <c r="E371" s="85">
        <v>12207</v>
      </c>
      <c r="F371" s="115" t="s">
        <v>101</v>
      </c>
      <c r="G371" s="83"/>
      <c r="H371" s="87" t="s">
        <v>101</v>
      </c>
      <c r="I371" s="84">
        <v>16098</v>
      </c>
      <c r="J371" s="83">
        <v>102036</v>
      </c>
      <c r="K371" s="83">
        <v>1</v>
      </c>
      <c r="L371" s="83" t="s">
        <v>174</v>
      </c>
      <c r="M371" s="83">
        <v>386</v>
      </c>
      <c r="N371" s="83" t="s">
        <v>89</v>
      </c>
      <c r="O371" s="82">
        <v>80</v>
      </c>
      <c r="P371" s="81" t="s">
        <v>174</v>
      </c>
      <c r="Q371" s="80">
        <v>30880</v>
      </c>
      <c r="R371" s="79"/>
      <c r="S371" s="79"/>
      <c r="T371" s="77"/>
      <c r="U371" s="109">
        <v>1390.9759620446257</v>
      </c>
      <c r="V371" s="77"/>
      <c r="W371" s="77">
        <v>20625200</v>
      </c>
      <c r="X371" s="77"/>
      <c r="Y371" s="76" t="s">
        <v>408</v>
      </c>
      <c r="Z371" s="113"/>
    </row>
    <row r="372" spans="1:26" x14ac:dyDescent="0.25">
      <c r="A372" s="89">
        <v>43705</v>
      </c>
      <c r="B372" s="88" t="s">
        <v>402</v>
      </c>
      <c r="C372" s="87">
        <v>427593</v>
      </c>
      <c r="D372" s="86">
        <v>1</v>
      </c>
      <c r="E372" s="85">
        <v>12207</v>
      </c>
      <c r="F372" s="115" t="s">
        <v>101</v>
      </c>
      <c r="G372" s="83"/>
      <c r="H372" s="87" t="s">
        <v>101</v>
      </c>
      <c r="I372" s="84">
        <v>16099</v>
      </c>
      <c r="J372" s="83">
        <v>102036</v>
      </c>
      <c r="K372" s="83">
        <v>1</v>
      </c>
      <c r="L372" s="83" t="s">
        <v>174</v>
      </c>
      <c r="M372" s="83">
        <v>560</v>
      </c>
      <c r="N372" s="83" t="s">
        <v>89</v>
      </c>
      <c r="O372" s="82">
        <v>80</v>
      </c>
      <c r="P372" s="81" t="s">
        <v>174</v>
      </c>
      <c r="Q372" s="80">
        <v>44800</v>
      </c>
      <c r="R372" s="79"/>
      <c r="S372" s="79"/>
      <c r="T372" s="77"/>
      <c r="U372" s="109">
        <v>2017.9962143652604</v>
      </c>
      <c r="V372" s="77"/>
      <c r="W372" s="77">
        <v>20625200</v>
      </c>
      <c r="X372" s="77"/>
      <c r="Y372" s="76" t="s">
        <v>408</v>
      </c>
      <c r="Z372" s="113"/>
    </row>
    <row r="373" spans="1:26" x14ac:dyDescent="0.25">
      <c r="A373" s="89">
        <v>43707</v>
      </c>
      <c r="B373" s="88" t="s">
        <v>402</v>
      </c>
      <c r="C373" s="87">
        <v>427873</v>
      </c>
      <c r="D373" s="86">
        <v>1</v>
      </c>
      <c r="E373" s="85">
        <v>12207</v>
      </c>
      <c r="F373" s="115" t="s">
        <v>101</v>
      </c>
      <c r="G373" s="83"/>
      <c r="H373" s="87" t="s">
        <v>101</v>
      </c>
      <c r="I373" s="84">
        <v>16102</v>
      </c>
      <c r="J373" s="83">
        <v>102036</v>
      </c>
      <c r="K373" s="83">
        <v>1</v>
      </c>
      <c r="L373" s="83" t="s">
        <v>174</v>
      </c>
      <c r="M373" s="83">
        <v>330</v>
      </c>
      <c r="N373" s="83" t="s">
        <v>89</v>
      </c>
      <c r="O373" s="82">
        <v>80</v>
      </c>
      <c r="P373" s="81" t="s">
        <v>174</v>
      </c>
      <c r="Q373" s="80">
        <v>26400</v>
      </c>
      <c r="R373" s="79"/>
      <c r="S373" s="79"/>
      <c r="T373" s="77"/>
      <c r="U373" s="109">
        <v>1189.1763406080997</v>
      </c>
      <c r="V373" s="77"/>
      <c r="W373" s="77">
        <v>20625200</v>
      </c>
      <c r="X373" s="77"/>
      <c r="Y373" s="76" t="s">
        <v>408</v>
      </c>
      <c r="Z373" s="113"/>
    </row>
    <row r="374" spans="1:26" x14ac:dyDescent="0.25">
      <c r="A374" s="89">
        <v>43687</v>
      </c>
      <c r="B374" s="88" t="s">
        <v>402</v>
      </c>
      <c r="C374" s="87">
        <v>425521</v>
      </c>
      <c r="D374" s="86">
        <v>1</v>
      </c>
      <c r="E374" s="85">
        <v>11975</v>
      </c>
      <c r="F374" s="115" t="s">
        <v>97</v>
      </c>
      <c r="G374" s="83"/>
      <c r="H374" s="87" t="s">
        <v>97</v>
      </c>
      <c r="I374" s="84">
        <v>7527</v>
      </c>
      <c r="J374" s="83">
        <v>102039</v>
      </c>
      <c r="K374" s="83">
        <v>2</v>
      </c>
      <c r="L374" s="83" t="s">
        <v>174</v>
      </c>
      <c r="M374" s="83">
        <v>79.5</v>
      </c>
      <c r="N374" s="83" t="s">
        <v>89</v>
      </c>
      <c r="O374" s="82">
        <v>100</v>
      </c>
      <c r="P374" s="81" t="s">
        <v>174</v>
      </c>
      <c r="Q374" s="80">
        <v>7950</v>
      </c>
      <c r="R374" s="79"/>
      <c r="S374" s="79"/>
      <c r="T374" s="77"/>
      <c r="U374" s="109">
        <v>358.10423893312088</v>
      </c>
      <c r="V374" s="77"/>
      <c r="W374" s="77">
        <v>20625200</v>
      </c>
      <c r="X374" s="77"/>
      <c r="Y374" s="76" t="s">
        <v>410</v>
      </c>
      <c r="Z374" s="113"/>
    </row>
    <row r="375" spans="1:26" x14ac:dyDescent="0.25">
      <c r="A375" s="89">
        <v>43692</v>
      </c>
      <c r="B375" s="88" t="s">
        <v>402</v>
      </c>
      <c r="C375" s="87">
        <v>426105</v>
      </c>
      <c r="D375" s="86">
        <v>1</v>
      </c>
      <c r="E375" s="85">
        <v>11975</v>
      </c>
      <c r="F375" s="115" t="s">
        <v>97</v>
      </c>
      <c r="G375" s="83"/>
      <c r="H375" s="87" t="s">
        <v>97</v>
      </c>
      <c r="I375" s="84">
        <v>7568</v>
      </c>
      <c r="J375" s="83">
        <v>102039</v>
      </c>
      <c r="K375" s="83">
        <v>2</v>
      </c>
      <c r="L375" s="83" t="s">
        <v>174</v>
      </c>
      <c r="M375" s="83">
        <v>5.5</v>
      </c>
      <c r="N375" s="83" t="s">
        <v>89</v>
      </c>
      <c r="O375" s="82">
        <v>100</v>
      </c>
      <c r="P375" s="81" t="s">
        <v>174</v>
      </c>
      <c r="Q375" s="80">
        <v>550</v>
      </c>
      <c r="R375" s="79"/>
      <c r="S375" s="79"/>
      <c r="T375" s="77"/>
      <c r="U375" s="109">
        <v>24.774507096002075</v>
      </c>
      <c r="V375" s="77"/>
      <c r="W375" s="77">
        <v>20625200</v>
      </c>
      <c r="X375" s="77"/>
      <c r="Y375" s="76" t="s">
        <v>410</v>
      </c>
      <c r="Z375" s="113"/>
    </row>
    <row r="376" spans="1:26" x14ac:dyDescent="0.25">
      <c r="A376" s="89">
        <v>43691</v>
      </c>
      <c r="B376" s="88" t="s">
        <v>402</v>
      </c>
      <c r="C376" s="87">
        <v>425960</v>
      </c>
      <c r="D376" s="86">
        <v>1</v>
      </c>
      <c r="E376" s="85">
        <v>23757</v>
      </c>
      <c r="F376" s="115" t="s">
        <v>403</v>
      </c>
      <c r="G376" s="83"/>
      <c r="H376" s="87" t="s">
        <v>403</v>
      </c>
      <c r="I376" s="84" t="s">
        <v>405</v>
      </c>
      <c r="J376" s="83">
        <v>103258</v>
      </c>
      <c r="K376" s="83">
        <v>1</v>
      </c>
      <c r="L376" s="83" t="s">
        <v>102</v>
      </c>
      <c r="M376" s="83">
        <v>5670</v>
      </c>
      <c r="N376" s="83" t="s">
        <v>89</v>
      </c>
      <c r="O376" s="82">
        <v>0.13281000000000001</v>
      </c>
      <c r="P376" s="81" t="s">
        <v>102</v>
      </c>
      <c r="Q376" s="80">
        <v>753.03</v>
      </c>
      <c r="R376" s="79"/>
      <c r="S376" s="79"/>
      <c r="T376" s="77"/>
      <c r="U376" s="109">
        <v>669.99272342544714</v>
      </c>
      <c r="V376" s="77"/>
      <c r="W376" s="77">
        <v>20625200</v>
      </c>
      <c r="X376" s="77"/>
      <c r="Y376" s="76" t="s">
        <v>411</v>
      </c>
      <c r="Z376" s="113"/>
    </row>
    <row r="377" spans="1:26" x14ac:dyDescent="0.25">
      <c r="A377" s="89">
        <v>43707</v>
      </c>
      <c r="B377" s="88" t="s">
        <v>402</v>
      </c>
      <c r="C377" s="87">
        <v>427830</v>
      </c>
      <c r="D377" s="86">
        <v>1</v>
      </c>
      <c r="E377" s="85">
        <v>22567</v>
      </c>
      <c r="F377" s="115" t="s">
        <v>96</v>
      </c>
      <c r="G377" s="83"/>
      <c r="H377" s="87" t="s">
        <v>96</v>
      </c>
      <c r="I377" s="84" t="s">
        <v>406</v>
      </c>
      <c r="J377" s="83">
        <v>101730</v>
      </c>
      <c r="K377" s="83">
        <v>1</v>
      </c>
      <c r="L377" s="83" t="s">
        <v>92</v>
      </c>
      <c r="M377" s="83">
        <v>1</v>
      </c>
      <c r="N377" s="83" t="s">
        <v>89</v>
      </c>
      <c r="O377" s="82">
        <v>1380.77</v>
      </c>
      <c r="P377" s="81" t="s">
        <v>92</v>
      </c>
      <c r="Q377" s="80">
        <v>1380.77</v>
      </c>
      <c r="R377" s="79"/>
      <c r="S377" s="79"/>
      <c r="T377" s="77"/>
      <c r="U377" s="109">
        <v>1228.51128470865</v>
      </c>
      <c r="V377" s="77"/>
      <c r="W377" s="77">
        <v>20625200</v>
      </c>
      <c r="X377" s="77"/>
      <c r="Y377" s="76" t="s">
        <v>412</v>
      </c>
      <c r="Z377" s="113"/>
    </row>
    <row r="378" spans="1:26" x14ac:dyDescent="0.25">
      <c r="A378" s="89">
        <v>43685</v>
      </c>
      <c r="B378" s="88" t="s">
        <v>402</v>
      </c>
      <c r="C378" s="87"/>
      <c r="D378" s="86"/>
      <c r="E378" s="85"/>
      <c r="F378" s="115" t="s">
        <v>426</v>
      </c>
      <c r="G378" s="83"/>
      <c r="H378" s="20" t="s">
        <v>426</v>
      </c>
      <c r="I378" s="84">
        <v>3240</v>
      </c>
      <c r="J378" s="83"/>
      <c r="K378" s="83"/>
      <c r="L378" s="83"/>
      <c r="M378" s="83"/>
      <c r="N378" s="83"/>
      <c r="O378" s="82"/>
      <c r="P378" s="81"/>
      <c r="Q378" s="80"/>
      <c r="R378" s="79"/>
      <c r="S378" s="79"/>
      <c r="T378" s="77"/>
      <c r="U378" s="109">
        <f>((77600.85/20.0441)+-350.679630850146)+-76.2347023587274</f>
        <v>3444.5914964367585</v>
      </c>
      <c r="V378" s="77"/>
      <c r="W378" s="77">
        <v>20625200</v>
      </c>
      <c r="X378" s="77"/>
      <c r="Y378" s="76" t="s">
        <v>427</v>
      </c>
      <c r="Z378" s="113"/>
    </row>
    <row r="379" spans="1:26" x14ac:dyDescent="0.25">
      <c r="A379" s="89"/>
      <c r="B379" s="88" t="s">
        <v>402</v>
      </c>
      <c r="C379" s="87"/>
      <c r="D379" s="86"/>
      <c r="E379" s="85">
        <v>21077</v>
      </c>
      <c r="F379" s="115" t="s">
        <v>99</v>
      </c>
      <c r="G379" s="83"/>
      <c r="H379" s="87" t="s">
        <v>99</v>
      </c>
      <c r="I379" s="103" t="s">
        <v>364</v>
      </c>
      <c r="J379" s="83"/>
      <c r="K379" s="83"/>
      <c r="L379" s="83"/>
      <c r="M379" s="83"/>
      <c r="N379" s="83"/>
      <c r="O379" s="82"/>
      <c r="P379" s="81"/>
      <c r="Q379" s="80"/>
      <c r="R379" s="79"/>
      <c r="S379" s="79"/>
      <c r="T379" s="77"/>
      <c r="U379" s="109">
        <v>8007.5621300997627</v>
      </c>
      <c r="V379" s="77"/>
      <c r="W379" s="77">
        <v>20625200</v>
      </c>
      <c r="X379" s="77"/>
      <c r="Y379" s="76" t="s">
        <v>413</v>
      </c>
      <c r="Z379" s="113"/>
    </row>
    <row r="380" spans="1:26" x14ac:dyDescent="0.25">
      <c r="A380" s="89"/>
      <c r="B380" s="88" t="s">
        <v>402</v>
      </c>
      <c r="C380" s="87"/>
      <c r="D380" s="86"/>
      <c r="E380" s="85">
        <v>23757</v>
      </c>
      <c r="F380" s="115" t="s">
        <v>403</v>
      </c>
      <c r="G380" s="83"/>
      <c r="H380" s="87" t="s">
        <v>403</v>
      </c>
      <c r="I380" s="103" t="s">
        <v>364</v>
      </c>
      <c r="J380" s="83"/>
      <c r="K380" s="83"/>
      <c r="L380" s="83"/>
      <c r="M380" s="83"/>
      <c r="N380" s="83"/>
      <c r="O380" s="82"/>
      <c r="P380" s="81"/>
      <c r="Q380" s="80"/>
      <c r="R380" s="79"/>
      <c r="S380" s="79"/>
      <c r="T380" s="77"/>
      <c r="U380" s="109">
        <v>2669.1873766999211</v>
      </c>
      <c r="V380" s="77"/>
      <c r="W380" s="77">
        <v>20625200</v>
      </c>
      <c r="X380" s="77"/>
      <c r="Y380" s="76" t="s">
        <v>414</v>
      </c>
      <c r="Z380" s="113"/>
    </row>
    <row r="381" spans="1:26" x14ac:dyDescent="0.25">
      <c r="A381" s="89"/>
      <c r="B381" s="88" t="s">
        <v>402</v>
      </c>
      <c r="C381" s="87"/>
      <c r="D381" s="86"/>
      <c r="E381" s="85">
        <v>12381</v>
      </c>
      <c r="F381" s="115" t="s">
        <v>196</v>
      </c>
      <c r="G381" s="83"/>
      <c r="H381" s="87" t="s">
        <v>196</v>
      </c>
      <c r="I381" s="103" t="s">
        <v>364</v>
      </c>
      <c r="J381" s="83"/>
      <c r="K381" s="83"/>
      <c r="L381" s="83"/>
      <c r="M381" s="83"/>
      <c r="N381" s="83"/>
      <c r="O381" s="82"/>
      <c r="P381" s="81"/>
      <c r="Q381" s="80"/>
      <c r="R381" s="79"/>
      <c r="S381" s="79"/>
      <c r="T381" s="77"/>
      <c r="U381" s="109">
        <v>68.117661853381989</v>
      </c>
      <c r="V381" s="77"/>
      <c r="W381" s="77">
        <v>20625200</v>
      </c>
      <c r="X381" s="77"/>
      <c r="Y381" s="76" t="s">
        <v>415</v>
      </c>
      <c r="Z381" s="113"/>
    </row>
    <row r="382" spans="1:26" x14ac:dyDescent="0.25">
      <c r="A382" s="89"/>
      <c r="B382" s="88" t="s">
        <v>402</v>
      </c>
      <c r="C382" s="87"/>
      <c r="D382" s="86"/>
      <c r="E382" s="85">
        <v>11975</v>
      </c>
      <c r="F382" s="115" t="s">
        <v>97</v>
      </c>
      <c r="G382" s="83"/>
      <c r="H382" s="87" t="s">
        <v>97</v>
      </c>
      <c r="I382" s="103" t="s">
        <v>364</v>
      </c>
      <c r="J382" s="83"/>
      <c r="K382" s="83"/>
      <c r="L382" s="83"/>
      <c r="M382" s="83"/>
      <c r="N382" s="83"/>
      <c r="O382" s="82"/>
      <c r="P382" s="81"/>
      <c r="Q382" s="80"/>
      <c r="R382" s="79"/>
      <c r="S382" s="79"/>
      <c r="T382" s="77"/>
      <c r="U382" s="109">
        <v>222.43228139166007</v>
      </c>
      <c r="V382" s="77"/>
      <c r="W382" s="77">
        <v>20625200</v>
      </c>
      <c r="X382" s="77"/>
      <c r="Y382" s="76" t="s">
        <v>416</v>
      </c>
      <c r="Z382" s="113"/>
    </row>
    <row r="383" spans="1:26" x14ac:dyDescent="0.25">
      <c r="A383" s="89"/>
      <c r="B383" s="88" t="s">
        <v>402</v>
      </c>
      <c r="C383" s="87"/>
      <c r="D383" s="86"/>
      <c r="E383" s="85">
        <v>11975</v>
      </c>
      <c r="F383" s="115" t="s">
        <v>97</v>
      </c>
      <c r="G383" s="83"/>
      <c r="H383" s="87" t="s">
        <v>97</v>
      </c>
      <c r="I383" s="103" t="s">
        <v>364</v>
      </c>
      <c r="J383" s="83"/>
      <c r="K383" s="83"/>
      <c r="L383" s="83"/>
      <c r="M383" s="83"/>
      <c r="N383" s="83"/>
      <c r="O383" s="82"/>
      <c r="P383" s="81"/>
      <c r="Q383" s="80"/>
      <c r="R383" s="79"/>
      <c r="S383" s="79"/>
      <c r="T383" s="77"/>
      <c r="U383" s="109">
        <v>116.10965088644657</v>
      </c>
      <c r="V383" s="77"/>
      <c r="W383" s="77">
        <v>20625200</v>
      </c>
      <c r="X383" s="77"/>
      <c r="Y383" s="76" t="s">
        <v>417</v>
      </c>
      <c r="Z383" s="113"/>
    </row>
    <row r="384" spans="1:26" x14ac:dyDescent="0.25">
      <c r="A384" s="89"/>
      <c r="B384" s="88" t="s">
        <v>402</v>
      </c>
      <c r="C384" s="87"/>
      <c r="D384" s="86"/>
      <c r="E384" s="85">
        <v>23757</v>
      </c>
      <c r="F384" s="115" t="s">
        <v>403</v>
      </c>
      <c r="G384" s="83"/>
      <c r="H384" s="87" t="s">
        <v>403</v>
      </c>
      <c r="I384" s="103" t="s">
        <v>364</v>
      </c>
      <c r="J384" s="83"/>
      <c r="K384" s="83"/>
      <c r="L384" s="83"/>
      <c r="M384" s="83"/>
      <c r="N384" s="83"/>
      <c r="O384" s="82"/>
      <c r="P384" s="81"/>
      <c r="Q384" s="80"/>
      <c r="R384" s="79"/>
      <c r="S384" s="79"/>
      <c r="T384" s="77"/>
      <c r="U384" s="109">
        <v>1346.7562854964563</v>
      </c>
      <c r="V384" s="77"/>
      <c r="W384" s="77">
        <v>20625200</v>
      </c>
      <c r="X384" s="77"/>
      <c r="Y384" s="76" t="s">
        <v>418</v>
      </c>
      <c r="Z384" s="113"/>
    </row>
    <row r="385" spans="1:26" x14ac:dyDescent="0.25">
      <c r="B385" s="88" t="s">
        <v>402</v>
      </c>
      <c r="E385" s="85">
        <v>22567</v>
      </c>
      <c r="F385" s="115" t="s">
        <v>96</v>
      </c>
      <c r="H385" s="20" t="s">
        <v>96</v>
      </c>
      <c r="I385" s="103" t="s">
        <v>364</v>
      </c>
      <c r="U385" s="109">
        <v>517.47535672081381</v>
      </c>
      <c r="W385" s="77">
        <v>20625200</v>
      </c>
      <c r="Y385" s="76" t="s">
        <v>419</v>
      </c>
      <c r="Z385" s="113"/>
    </row>
    <row r="386" spans="1:26" x14ac:dyDescent="0.25">
      <c r="B386" s="88" t="s">
        <v>402</v>
      </c>
      <c r="E386" s="85">
        <v>22567</v>
      </c>
      <c r="F386" s="115" t="s">
        <v>96</v>
      </c>
      <c r="H386" s="20" t="s">
        <v>96</v>
      </c>
      <c r="I386" s="103" t="s">
        <v>364</v>
      </c>
      <c r="U386" s="109">
        <v>941.27113381071592</v>
      </c>
      <c r="W386" s="77">
        <v>20625200</v>
      </c>
      <c r="Y386" s="76" t="s">
        <v>420</v>
      </c>
      <c r="Z386" s="113"/>
    </row>
    <row r="387" spans="1:26" x14ac:dyDescent="0.25">
      <c r="B387" s="88" t="s">
        <v>402</v>
      </c>
      <c r="E387" s="85">
        <v>22567</v>
      </c>
      <c r="F387" s="115" t="s">
        <v>96</v>
      </c>
      <c r="H387" s="20" t="s">
        <v>96</v>
      </c>
      <c r="I387" s="103" t="s">
        <v>364</v>
      </c>
      <c r="U387" s="109">
        <v>955.71143751866248</v>
      </c>
      <c r="W387" s="77">
        <v>20625200</v>
      </c>
      <c r="Y387" s="76" t="s">
        <v>421</v>
      </c>
      <c r="Z387" s="113"/>
    </row>
    <row r="388" spans="1:26" x14ac:dyDescent="0.25">
      <c r="B388" s="88" t="s">
        <v>402</v>
      </c>
      <c r="E388" s="85">
        <v>22567</v>
      </c>
      <c r="F388" s="115" t="s">
        <v>96</v>
      </c>
      <c r="H388" s="20" t="s">
        <v>96</v>
      </c>
      <c r="I388" s="103" t="s">
        <v>364</v>
      </c>
      <c r="U388" s="109">
        <v>2064.1715713146054</v>
      </c>
      <c r="W388" s="77">
        <v>20625200</v>
      </c>
      <c r="Y388" s="76" t="s">
        <v>422</v>
      </c>
      <c r="Z388" s="113"/>
    </row>
    <row r="389" spans="1:26" x14ac:dyDescent="0.25">
      <c r="B389" s="88" t="s">
        <v>402</v>
      </c>
      <c r="E389" s="85">
        <v>22567</v>
      </c>
      <c r="F389" s="115" t="s">
        <v>96</v>
      </c>
      <c r="H389" s="20" t="s">
        <v>96</v>
      </c>
      <c r="I389" s="103" t="s">
        <v>364</v>
      </c>
      <c r="U389" s="109">
        <v>1330.8034422750468</v>
      </c>
      <c r="W389" s="77">
        <v>20625200</v>
      </c>
      <c r="Y389" s="76" t="s">
        <v>423</v>
      </c>
      <c r="Z389" s="113"/>
    </row>
    <row r="390" spans="1:26" x14ac:dyDescent="0.25">
      <c r="B390" s="88" t="s">
        <v>402</v>
      </c>
      <c r="E390" s="85">
        <v>22567</v>
      </c>
      <c r="F390" s="115" t="s">
        <v>96</v>
      </c>
      <c r="H390" s="20" t="s">
        <v>96</v>
      </c>
      <c r="I390" s="103" t="s">
        <v>364</v>
      </c>
      <c r="U390" s="109">
        <v>923.15624881417898</v>
      </c>
      <c r="W390" s="77">
        <v>20625200</v>
      </c>
      <c r="Y390" s="76" t="s">
        <v>422</v>
      </c>
      <c r="Z390" s="113"/>
    </row>
    <row r="391" spans="1:26" x14ac:dyDescent="0.25">
      <c r="B391" s="88" t="s">
        <v>402</v>
      </c>
      <c r="E391" s="85">
        <v>22567</v>
      </c>
      <c r="F391" s="115" t="s">
        <v>96</v>
      </c>
      <c r="H391" s="20" t="s">
        <v>96</v>
      </c>
      <c r="I391" s="103" t="s">
        <v>364</v>
      </c>
      <c r="U391" s="109">
        <v>1582.1074337913442</v>
      </c>
      <c r="W391" s="77">
        <v>20625200</v>
      </c>
      <c r="Y391" s="76"/>
      <c r="Z391" s="113"/>
    </row>
    <row r="392" spans="1:26" x14ac:dyDescent="0.25">
      <c r="B392" s="88" t="s">
        <v>402</v>
      </c>
      <c r="E392" s="85">
        <v>22567</v>
      </c>
      <c r="F392" s="115" t="s">
        <v>96</v>
      </c>
      <c r="H392" s="20" t="s">
        <v>96</v>
      </c>
      <c r="I392" s="103" t="s">
        <v>364</v>
      </c>
      <c r="U392" s="109">
        <v>2064.1715713146054</v>
      </c>
      <c r="W392" s="77">
        <v>20625200</v>
      </c>
      <c r="Y392" s="76" t="s">
        <v>424</v>
      </c>
      <c r="Z392" s="113"/>
    </row>
    <row r="393" spans="1:26" x14ac:dyDescent="0.25">
      <c r="B393" s="88" t="s">
        <v>402</v>
      </c>
      <c r="E393" s="85">
        <v>22567</v>
      </c>
      <c r="F393" s="115" t="s">
        <v>96</v>
      </c>
      <c r="H393" s="20" t="s">
        <v>96</v>
      </c>
      <c r="I393" s="103" t="s">
        <v>364</v>
      </c>
      <c r="U393" s="109">
        <v>785.93332577803619</v>
      </c>
      <c r="W393" s="77">
        <v>20625200</v>
      </c>
      <c r="Y393" s="76" t="s">
        <v>425</v>
      </c>
      <c r="Z393" s="113"/>
    </row>
    <row r="394" spans="1:26" x14ac:dyDescent="0.25">
      <c r="B394" s="88" t="s">
        <v>402</v>
      </c>
      <c r="E394" s="85">
        <v>22567</v>
      </c>
      <c r="F394" s="115" t="s">
        <v>96</v>
      </c>
      <c r="H394" s="20" t="s">
        <v>96</v>
      </c>
      <c r="I394" s="103" t="s">
        <v>364</v>
      </c>
      <c r="U394" s="109">
        <v>1483.8457491637644</v>
      </c>
      <c r="W394" s="77">
        <v>20625200</v>
      </c>
      <c r="Y394" s="76"/>
      <c r="Z394" s="113"/>
    </row>
    <row r="395" spans="1:26" x14ac:dyDescent="0.25">
      <c r="B395" s="88" t="s">
        <v>402</v>
      </c>
      <c r="E395" s="85">
        <v>22567</v>
      </c>
      <c r="F395" s="115" t="s">
        <v>96</v>
      </c>
      <c r="H395" s="20" t="s">
        <v>96</v>
      </c>
      <c r="I395" s="103" t="s">
        <v>364</v>
      </c>
      <c r="U395" s="109">
        <v>1560.0332541860362</v>
      </c>
      <c r="W395" s="77">
        <v>20625200</v>
      </c>
      <c r="Y395" s="76"/>
      <c r="Z395" s="113"/>
    </row>
    <row r="396" spans="1:26" x14ac:dyDescent="0.25">
      <c r="A396" s="89"/>
      <c r="B396" s="88" t="s">
        <v>428</v>
      </c>
      <c r="E396" s="85"/>
      <c r="F396" s="115" t="s">
        <v>97</v>
      </c>
      <c r="H396" s="20" t="s">
        <v>97</v>
      </c>
      <c r="I396" s="84"/>
      <c r="U396" s="109">
        <v>43.072061585953847</v>
      </c>
      <c r="W396" s="77">
        <v>20625200</v>
      </c>
      <c r="Y396" s="76"/>
    </row>
    <row r="397" spans="1:26" x14ac:dyDescent="0.25">
      <c r="A397" s="89"/>
      <c r="B397" s="88" t="s">
        <v>428</v>
      </c>
      <c r="E397" s="85"/>
      <c r="F397" s="115" t="s">
        <v>101</v>
      </c>
      <c r="H397" s="20" t="s">
        <v>101</v>
      </c>
      <c r="I397" s="84"/>
      <c r="U397" s="109">
        <v>1589.1057074535445</v>
      </c>
      <c r="W397" s="77">
        <v>20625200</v>
      </c>
      <c r="Y397" s="76"/>
    </row>
    <row r="398" spans="1:26" x14ac:dyDescent="0.25">
      <c r="A398" s="89"/>
      <c r="B398" s="88" t="s">
        <v>428</v>
      </c>
      <c r="E398" s="85"/>
      <c r="F398" s="115" t="s">
        <v>101</v>
      </c>
      <c r="H398" s="20" t="s">
        <v>101</v>
      </c>
      <c r="I398" s="84"/>
      <c r="U398" s="109">
        <v>2270.1510106479204</v>
      </c>
      <c r="W398" s="77">
        <v>20625200</v>
      </c>
      <c r="Y398" s="76"/>
    </row>
    <row r="399" spans="1:26" x14ac:dyDescent="0.25">
      <c r="A399" s="89"/>
      <c r="B399" s="88" t="s">
        <v>428</v>
      </c>
      <c r="E399" s="85"/>
      <c r="F399" s="115" t="s">
        <v>101</v>
      </c>
      <c r="H399" s="20" t="s">
        <v>101</v>
      </c>
      <c r="I399" s="84"/>
      <c r="U399" s="109">
        <v>1556.6749787300027</v>
      </c>
      <c r="W399" s="77">
        <v>20625200</v>
      </c>
      <c r="Y399" s="76"/>
    </row>
    <row r="400" spans="1:26" x14ac:dyDescent="0.25">
      <c r="A400" s="89"/>
      <c r="B400" s="88" t="s">
        <v>428</v>
      </c>
      <c r="E400" s="85"/>
      <c r="F400" s="115" t="s">
        <v>101</v>
      </c>
      <c r="H400" s="20" t="s">
        <v>101</v>
      </c>
      <c r="I400" s="84"/>
      <c r="U400" s="109">
        <v>162.15364361770861</v>
      </c>
      <c r="W400" s="77">
        <v>20625200</v>
      </c>
      <c r="Y400" s="76"/>
    </row>
    <row r="401" spans="1:25" x14ac:dyDescent="0.25">
      <c r="A401" s="89"/>
      <c r="B401" s="88" t="s">
        <v>428</v>
      </c>
      <c r="E401" s="85"/>
      <c r="F401" s="115" t="s">
        <v>101</v>
      </c>
      <c r="H401" s="20" t="s">
        <v>101</v>
      </c>
      <c r="I401" s="84"/>
      <c r="U401" s="109">
        <v>52.699934175755295</v>
      </c>
      <c r="W401" s="77">
        <v>20625200</v>
      </c>
      <c r="Y401" s="76"/>
    </row>
    <row r="402" spans="1:25" x14ac:dyDescent="0.25">
      <c r="A402" s="89"/>
      <c r="B402" s="88" t="s">
        <v>428</v>
      </c>
      <c r="E402" s="85"/>
      <c r="F402" s="115" t="s">
        <v>101</v>
      </c>
      <c r="H402" s="20" t="s">
        <v>101</v>
      </c>
      <c r="I402" s="84"/>
      <c r="U402" s="109">
        <v>1013.4602726106788</v>
      </c>
      <c r="W402" s="77">
        <v>20625200</v>
      </c>
      <c r="Y402" s="76"/>
    </row>
    <row r="403" spans="1:25" x14ac:dyDescent="0.25">
      <c r="A403" s="89"/>
      <c r="B403" s="88" t="s">
        <v>428</v>
      </c>
      <c r="E403" s="85"/>
      <c r="F403" s="115" t="s">
        <v>101</v>
      </c>
      <c r="H403" s="20" t="s">
        <v>101</v>
      </c>
      <c r="I403" s="84"/>
      <c r="U403" s="109">
        <v>2205.289553200837</v>
      </c>
      <c r="W403" s="77">
        <v>20625200</v>
      </c>
      <c r="Y403" s="76"/>
    </row>
    <row r="404" spans="1:25" x14ac:dyDescent="0.25">
      <c r="A404" s="89"/>
      <c r="B404" s="88" t="s">
        <v>428</v>
      </c>
      <c r="E404" s="85"/>
      <c r="F404" s="115" t="s">
        <v>101</v>
      </c>
      <c r="H404" s="20" t="s">
        <v>101</v>
      </c>
      <c r="I404" s="84"/>
      <c r="U404" s="109">
        <v>1536.405773277789</v>
      </c>
      <c r="W404" s="77">
        <v>20625200</v>
      </c>
      <c r="Y404" s="76"/>
    </row>
    <row r="405" spans="1:25" x14ac:dyDescent="0.25">
      <c r="A405" s="89"/>
      <c r="B405" s="88" t="s">
        <v>428</v>
      </c>
      <c r="E405" s="85"/>
      <c r="F405" s="115" t="s">
        <v>101</v>
      </c>
      <c r="H405" s="20" t="s">
        <v>101</v>
      </c>
      <c r="I405" s="84"/>
      <c r="U405" s="109">
        <v>214.8535777934639</v>
      </c>
      <c r="W405" s="77">
        <v>20625200</v>
      </c>
      <c r="Y405" s="76"/>
    </row>
    <row r="406" spans="1:25" x14ac:dyDescent="0.25">
      <c r="A406" s="89"/>
      <c r="B406" s="88" t="s">
        <v>428</v>
      </c>
      <c r="E406" s="85"/>
      <c r="F406" s="115" t="s">
        <v>101</v>
      </c>
      <c r="H406" s="20" t="s">
        <v>101</v>
      </c>
      <c r="I406" s="84"/>
      <c r="U406" s="109">
        <v>137.83059707505231</v>
      </c>
      <c r="W406" s="77">
        <v>20625200</v>
      </c>
      <c r="Y406" s="76"/>
    </row>
    <row r="407" spans="1:25" x14ac:dyDescent="0.25">
      <c r="A407" s="89"/>
      <c r="B407" s="88" t="s">
        <v>428</v>
      </c>
      <c r="E407" s="85"/>
      <c r="F407" s="115" t="s">
        <v>403</v>
      </c>
      <c r="H407" s="20" t="s">
        <v>403</v>
      </c>
      <c r="I407" s="84"/>
      <c r="U407" s="109">
        <v>801.45806529420508</v>
      </c>
      <c r="W407" s="77">
        <v>20625200</v>
      </c>
      <c r="Y407" s="76"/>
    </row>
    <row r="408" spans="1:25" x14ac:dyDescent="0.25">
      <c r="A408" s="89"/>
      <c r="B408" s="88" t="s">
        <v>428</v>
      </c>
      <c r="E408" s="85"/>
      <c r="F408" s="115" t="s">
        <v>99</v>
      </c>
      <c r="H408" s="20" t="s">
        <v>99</v>
      </c>
      <c r="I408" s="84"/>
      <c r="U408" s="109">
        <v>863.51527816697478</v>
      </c>
      <c r="W408" s="77">
        <v>20625200</v>
      </c>
      <c r="Y408" s="76"/>
    </row>
    <row r="409" spans="1:25" x14ac:dyDescent="0.25">
      <c r="A409" s="89"/>
      <c r="B409" s="88" t="s">
        <v>428</v>
      </c>
      <c r="E409" s="85"/>
      <c r="F409" s="115" t="s">
        <v>99</v>
      </c>
      <c r="H409" s="20" t="s">
        <v>99</v>
      </c>
      <c r="I409" s="84"/>
      <c r="U409" s="109">
        <v>957.2198149725582</v>
      </c>
      <c r="W409" s="77">
        <v>20625200</v>
      </c>
      <c r="Y409" s="76"/>
    </row>
    <row r="410" spans="1:25" x14ac:dyDescent="0.25">
      <c r="A410" s="89"/>
      <c r="B410" s="88" t="s">
        <v>428</v>
      </c>
      <c r="E410" s="85"/>
      <c r="F410" s="115" t="s">
        <v>101</v>
      </c>
      <c r="H410" s="20" t="s">
        <v>101</v>
      </c>
      <c r="I410" s="84"/>
      <c r="U410" s="109">
        <v>2610.6736622451085</v>
      </c>
      <c r="W410" s="77">
        <v>20625200</v>
      </c>
      <c r="Y410" s="76"/>
    </row>
    <row r="411" spans="1:25" x14ac:dyDescent="0.25">
      <c r="A411" s="89"/>
      <c r="B411" s="88" t="s">
        <v>428</v>
      </c>
      <c r="E411" s="85"/>
      <c r="F411" s="115" t="s">
        <v>101</v>
      </c>
      <c r="H411" s="20" t="s">
        <v>101</v>
      </c>
      <c r="I411" s="84"/>
      <c r="U411" s="109">
        <v>275.66119415010462</v>
      </c>
      <c r="W411" s="77">
        <v>20625200</v>
      </c>
      <c r="Y411" s="76"/>
    </row>
    <row r="412" spans="1:25" x14ac:dyDescent="0.25">
      <c r="A412" s="89"/>
      <c r="B412" s="88" t="s">
        <v>428</v>
      </c>
      <c r="E412" s="85"/>
      <c r="F412" s="115" t="s">
        <v>101</v>
      </c>
      <c r="H412" s="20" t="s">
        <v>101</v>
      </c>
      <c r="I412" s="84"/>
      <c r="U412" s="109">
        <v>1102.6447766004185</v>
      </c>
      <c r="W412" s="77">
        <v>20625200</v>
      </c>
      <c r="Y412" s="76"/>
    </row>
    <row r="413" spans="1:25" x14ac:dyDescent="0.25">
      <c r="A413" s="89"/>
      <c r="B413" s="88" t="s">
        <v>428</v>
      </c>
      <c r="E413" s="85"/>
      <c r="F413" s="115" t="s">
        <v>101</v>
      </c>
      <c r="H413" s="20" t="s">
        <v>101</v>
      </c>
      <c r="I413" s="84"/>
      <c r="U413" s="109">
        <v>202.69205452213575</v>
      </c>
      <c r="W413" s="77">
        <v>20625200</v>
      </c>
      <c r="Y413" s="76"/>
    </row>
    <row r="414" spans="1:25" x14ac:dyDescent="0.25">
      <c r="A414" s="89"/>
      <c r="B414" s="88" t="s">
        <v>428</v>
      </c>
      <c r="E414" s="85"/>
      <c r="F414" s="115" t="s">
        <v>101</v>
      </c>
      <c r="H414" s="20" t="s">
        <v>101</v>
      </c>
      <c r="I414" s="84"/>
      <c r="U414" s="109">
        <v>1548.5672965491171</v>
      </c>
      <c r="W414" s="77">
        <v>20625200</v>
      </c>
      <c r="Y414" s="76"/>
    </row>
    <row r="415" spans="1:25" x14ac:dyDescent="0.25">
      <c r="A415" s="89"/>
      <c r="B415" s="88" t="s">
        <v>428</v>
      </c>
      <c r="E415" s="85"/>
      <c r="F415" s="115" t="s">
        <v>430</v>
      </c>
      <c r="H415" s="20" t="s">
        <v>99</v>
      </c>
      <c r="I415" s="84"/>
      <c r="U415" s="109">
        <v>-9141.2500120348413</v>
      </c>
      <c r="W415" s="77">
        <v>20625200</v>
      </c>
      <c r="Y415" s="76"/>
    </row>
    <row r="416" spans="1:25" x14ac:dyDescent="0.25">
      <c r="A416" s="89"/>
      <c r="B416" s="88" t="s">
        <v>428</v>
      </c>
      <c r="E416" s="85"/>
      <c r="F416" s="115" t="s">
        <v>431</v>
      </c>
      <c r="H416" s="20" t="s">
        <v>96</v>
      </c>
      <c r="I416" s="84"/>
      <c r="U416" s="109">
        <v>-16220.313088282017</v>
      </c>
      <c r="W416" s="77">
        <v>20625200</v>
      </c>
      <c r="Y416" s="76"/>
    </row>
    <row r="417" spans="1:25" x14ac:dyDescent="0.25">
      <c r="A417" s="89"/>
      <c r="B417" s="88" t="s">
        <v>428</v>
      </c>
      <c r="E417" s="85"/>
      <c r="F417" s="115" t="s">
        <v>99</v>
      </c>
      <c r="H417" s="20" t="s">
        <v>99</v>
      </c>
      <c r="I417" s="84"/>
      <c r="U417" s="109">
        <v>7320.5149188953083</v>
      </c>
      <c r="W417" s="77">
        <v>20625200</v>
      </c>
      <c r="Y417" s="76"/>
    </row>
    <row r="418" spans="1:25" x14ac:dyDescent="0.25">
      <c r="A418" s="89"/>
      <c r="B418" s="88" t="s">
        <v>428</v>
      </c>
      <c r="E418" s="85"/>
      <c r="F418" s="115" t="s">
        <v>101</v>
      </c>
      <c r="H418" s="20" t="s">
        <v>101</v>
      </c>
      <c r="I418" s="84"/>
      <c r="U418" s="109">
        <v>1322.3999999999999</v>
      </c>
      <c r="W418" s="77">
        <v>20625200</v>
      </c>
      <c r="Y418" s="76"/>
    </row>
    <row r="419" spans="1:25" x14ac:dyDescent="0.25">
      <c r="A419" s="89"/>
      <c r="B419" s="88" t="s">
        <v>428</v>
      </c>
      <c r="E419" s="85"/>
      <c r="F419" s="115" t="s">
        <v>101</v>
      </c>
      <c r="H419" s="20" t="s">
        <v>101</v>
      </c>
      <c r="I419" s="84"/>
      <c r="U419" s="109">
        <v>236.64</v>
      </c>
      <c r="W419" s="77">
        <v>20625200</v>
      </c>
      <c r="Y419" s="76"/>
    </row>
    <row r="420" spans="1:25" x14ac:dyDescent="0.25">
      <c r="A420" s="89"/>
      <c r="B420" s="88" t="s">
        <v>428</v>
      </c>
      <c r="E420" s="85"/>
      <c r="F420" s="115" t="s">
        <v>101</v>
      </c>
      <c r="H420" s="20" t="s">
        <v>101</v>
      </c>
      <c r="I420" s="84"/>
      <c r="U420" s="109">
        <v>1083.1405406532022</v>
      </c>
      <c r="W420" s="77">
        <v>20625200</v>
      </c>
      <c r="Y420" s="76"/>
    </row>
    <row r="421" spans="1:25" x14ac:dyDescent="0.25">
      <c r="A421" s="89"/>
      <c r="B421" s="88" t="s">
        <v>428</v>
      </c>
      <c r="E421" s="85"/>
      <c r="F421" s="115" t="s">
        <v>101</v>
      </c>
      <c r="H421" s="20" t="s">
        <v>101</v>
      </c>
      <c r="I421" s="84"/>
      <c r="U421" s="109">
        <v>18.559999999999999</v>
      </c>
      <c r="W421" s="77">
        <v>20625200</v>
      </c>
      <c r="Y421" s="76"/>
    </row>
    <row r="422" spans="1:25" x14ac:dyDescent="0.25">
      <c r="A422" s="89"/>
      <c r="B422" s="88" t="s">
        <v>428</v>
      </c>
      <c r="E422" s="85"/>
      <c r="F422" s="115" t="s">
        <v>99</v>
      </c>
      <c r="H422" s="20" t="s">
        <v>99</v>
      </c>
      <c r="I422" s="84"/>
      <c r="U422" s="109">
        <v>1088</v>
      </c>
      <c r="W422" s="77">
        <v>20625200</v>
      </c>
      <c r="Y422" s="76"/>
    </row>
    <row r="423" spans="1:25" x14ac:dyDescent="0.25">
      <c r="A423" s="89"/>
      <c r="B423" s="88" t="s">
        <v>428</v>
      </c>
      <c r="E423" s="85"/>
      <c r="F423" s="115" t="s">
        <v>99</v>
      </c>
      <c r="H423" s="20" t="s">
        <v>99</v>
      </c>
      <c r="I423" s="84"/>
      <c r="U423" s="109">
        <v>802.4</v>
      </c>
      <c r="W423" s="77">
        <v>20625200</v>
      </c>
      <c r="Y423" s="76"/>
    </row>
    <row r="424" spans="1:25" x14ac:dyDescent="0.25">
      <c r="A424" s="89"/>
      <c r="B424" s="88" t="s">
        <v>428</v>
      </c>
      <c r="E424" s="85"/>
      <c r="F424" s="115" t="s">
        <v>101</v>
      </c>
      <c r="H424" s="20" t="s">
        <v>101</v>
      </c>
      <c r="I424" s="84"/>
      <c r="U424" s="109">
        <v>412.95999999999992</v>
      </c>
      <c r="W424" s="77">
        <v>20625200</v>
      </c>
      <c r="Y424" s="76"/>
    </row>
    <row r="425" spans="1:25" x14ac:dyDescent="0.25">
      <c r="A425" s="89"/>
      <c r="B425" s="88" t="s">
        <v>428</v>
      </c>
      <c r="E425" s="85"/>
      <c r="F425" s="115" t="s">
        <v>101</v>
      </c>
      <c r="H425" s="20" t="s">
        <v>101</v>
      </c>
      <c r="I425" s="84"/>
      <c r="U425" s="109">
        <v>218.07999999999998</v>
      </c>
      <c r="W425" s="77">
        <v>20625200</v>
      </c>
      <c r="Y425" s="76"/>
    </row>
    <row r="426" spans="1:25" x14ac:dyDescent="0.25">
      <c r="A426" s="89"/>
      <c r="B426" s="88" t="s">
        <v>428</v>
      </c>
      <c r="E426" s="85"/>
      <c r="F426" s="115" t="s">
        <v>429</v>
      </c>
      <c r="H426" s="20" t="s">
        <v>429</v>
      </c>
      <c r="I426" s="84"/>
      <c r="U426" s="109">
        <v>428.23</v>
      </c>
      <c r="W426" s="77">
        <v>20625200</v>
      </c>
      <c r="Y426" s="76"/>
    </row>
    <row r="427" spans="1:25" x14ac:dyDescent="0.25">
      <c r="A427" s="89"/>
      <c r="B427" s="88" t="s">
        <v>428</v>
      </c>
      <c r="E427" s="85"/>
      <c r="F427" s="115" t="s">
        <v>431</v>
      </c>
      <c r="H427" s="20" t="s">
        <v>96</v>
      </c>
      <c r="I427" s="84"/>
      <c r="U427" s="109">
        <v>10770.366624320919</v>
      </c>
      <c r="W427" s="77">
        <v>20625200</v>
      </c>
      <c r="Y427" s="76"/>
    </row>
    <row r="428" spans="1:25" x14ac:dyDescent="0.25">
      <c r="A428" s="89"/>
      <c r="B428" s="88" t="s">
        <v>434</v>
      </c>
      <c r="E428" s="85"/>
      <c r="F428" s="115" t="s">
        <v>161</v>
      </c>
      <c r="H428" s="115" t="s">
        <v>161</v>
      </c>
      <c r="I428" s="84"/>
      <c r="U428" s="109">
        <v>351.34201128902203</v>
      </c>
      <c r="W428" s="77">
        <v>20625200</v>
      </c>
      <c r="Y428" s="76"/>
    </row>
    <row r="429" spans="1:25" x14ac:dyDescent="0.25">
      <c r="A429" s="89"/>
      <c r="B429" s="88" t="s">
        <v>434</v>
      </c>
      <c r="E429" s="85"/>
      <c r="F429" s="115" t="s">
        <v>161</v>
      </c>
      <c r="H429" s="115" t="s">
        <v>161</v>
      </c>
      <c r="I429" s="84"/>
      <c r="U429" s="109">
        <v>161.2717428867642</v>
      </c>
      <c r="W429" s="77">
        <v>20625200</v>
      </c>
      <c r="Y429" s="76"/>
    </row>
    <row r="430" spans="1:25" x14ac:dyDescent="0.25">
      <c r="B430" s="114" t="s">
        <v>434</v>
      </c>
      <c r="F430" s="116" t="s">
        <v>99</v>
      </c>
      <c r="H430" s="116" t="s">
        <v>99</v>
      </c>
      <c r="U430" s="117">
        <v>829.23050339822601</v>
      </c>
      <c r="W430" s="118">
        <v>20625200</v>
      </c>
    </row>
    <row r="431" spans="1:25" x14ac:dyDescent="0.25">
      <c r="B431" s="114" t="s">
        <v>434</v>
      </c>
      <c r="F431" s="116" t="s">
        <v>99</v>
      </c>
      <c r="H431" s="116" t="s">
        <v>99</v>
      </c>
      <c r="U431" s="117">
        <v>1124.3593637096692</v>
      </c>
      <c r="W431" s="118">
        <v>20625200</v>
      </c>
    </row>
    <row r="432" spans="1:25" x14ac:dyDescent="0.25">
      <c r="B432" s="114" t="s">
        <v>434</v>
      </c>
      <c r="F432" s="116" t="s">
        <v>101</v>
      </c>
      <c r="H432" s="116" t="s">
        <v>101</v>
      </c>
      <c r="U432" s="117">
        <v>1193.8297850059168</v>
      </c>
      <c r="W432" s="118">
        <v>20625200</v>
      </c>
    </row>
    <row r="433" spans="2:23" x14ac:dyDescent="0.25">
      <c r="B433" s="114" t="s">
        <v>434</v>
      </c>
      <c r="F433" s="116" t="s">
        <v>101</v>
      </c>
      <c r="H433" s="116" t="s">
        <v>101</v>
      </c>
      <c r="U433" s="117">
        <v>16.755505754469009</v>
      </c>
      <c r="W433" s="118">
        <v>20625200</v>
      </c>
    </row>
    <row r="434" spans="2:23" x14ac:dyDescent="0.25">
      <c r="B434" s="114" t="s">
        <v>434</v>
      </c>
      <c r="F434" s="116" t="s">
        <v>101</v>
      </c>
      <c r="H434" s="116" t="s">
        <v>101</v>
      </c>
      <c r="U434" s="117">
        <v>213.63269836947987</v>
      </c>
      <c r="W434" s="118">
        <v>20625200</v>
      </c>
    </row>
    <row r="435" spans="2:23" x14ac:dyDescent="0.25">
      <c r="B435" s="114" t="s">
        <v>434</v>
      </c>
      <c r="F435" s="116" t="s">
        <v>101</v>
      </c>
      <c r="H435" s="116" t="s">
        <v>101</v>
      </c>
      <c r="U435" s="117">
        <v>938.3083222502645</v>
      </c>
      <c r="W435" s="118">
        <v>20625200</v>
      </c>
    </row>
    <row r="436" spans="2:23" x14ac:dyDescent="0.25">
      <c r="B436" s="114" t="s">
        <v>434</v>
      </c>
      <c r="F436" s="116" t="s">
        <v>101</v>
      </c>
      <c r="H436" s="116" t="s">
        <v>101</v>
      </c>
      <c r="U436" s="117">
        <v>1943.6386675184051</v>
      </c>
      <c r="W436" s="118">
        <v>20625200</v>
      </c>
    </row>
    <row r="437" spans="2:23" x14ac:dyDescent="0.25">
      <c r="B437" s="114" t="s">
        <v>434</v>
      </c>
      <c r="F437" s="116" t="s">
        <v>101</v>
      </c>
      <c r="H437" s="116" t="s">
        <v>101</v>
      </c>
      <c r="U437" s="117">
        <v>326.73236221214569</v>
      </c>
      <c r="W437" s="118">
        <v>20625200</v>
      </c>
    </row>
    <row r="438" spans="2:23" x14ac:dyDescent="0.25">
      <c r="B438" s="114" t="s">
        <v>434</v>
      </c>
      <c r="F438" s="116" t="s">
        <v>101</v>
      </c>
      <c r="H438" s="116" t="s">
        <v>101</v>
      </c>
      <c r="U438" s="117">
        <v>196.87719261501084</v>
      </c>
      <c r="W438" s="118">
        <v>20625200</v>
      </c>
    </row>
    <row r="439" spans="2:23" x14ac:dyDescent="0.25">
      <c r="B439" s="114" t="s">
        <v>434</v>
      </c>
      <c r="F439" s="116" t="s">
        <v>101</v>
      </c>
      <c r="H439" s="116" t="s">
        <v>101</v>
      </c>
      <c r="U439" s="117">
        <v>372.81000303693543</v>
      </c>
      <c r="W439" s="118">
        <v>20625200</v>
      </c>
    </row>
    <row r="440" spans="2:23" x14ac:dyDescent="0.25">
      <c r="B440" s="114" t="s">
        <v>434</v>
      </c>
      <c r="F440" s="116" t="s">
        <v>101</v>
      </c>
      <c r="H440" s="116" t="s">
        <v>101</v>
      </c>
      <c r="U440" s="117">
        <v>87.966405210962293</v>
      </c>
      <c r="W440" s="118">
        <v>20625200</v>
      </c>
    </row>
    <row r="441" spans="2:23" x14ac:dyDescent="0.25">
      <c r="B441" s="114" t="s">
        <v>434</v>
      </c>
      <c r="F441" s="116" t="s">
        <v>101</v>
      </c>
      <c r="H441" s="116" t="s">
        <v>101</v>
      </c>
      <c r="U441" s="117">
        <v>469.2588830360977</v>
      </c>
      <c r="W441" s="118">
        <v>20625200</v>
      </c>
    </row>
    <row r="442" spans="2:23" x14ac:dyDescent="0.25">
      <c r="B442" s="114" t="s">
        <v>434</v>
      </c>
      <c r="F442" s="116" t="s">
        <v>101</v>
      </c>
      <c r="H442" s="116" t="s">
        <v>101</v>
      </c>
      <c r="U442" s="117">
        <v>469.2588830360977</v>
      </c>
      <c r="W442" s="118">
        <v>20625200</v>
      </c>
    </row>
    <row r="443" spans="2:23" x14ac:dyDescent="0.25">
      <c r="B443" s="114" t="s">
        <v>434</v>
      </c>
      <c r="F443" s="116" t="s">
        <v>101</v>
      </c>
      <c r="H443" s="116" t="s">
        <v>101</v>
      </c>
      <c r="U443" s="117">
        <v>167.5550575446901</v>
      </c>
      <c r="W443" s="118">
        <v>20625200</v>
      </c>
    </row>
    <row r="444" spans="2:23" x14ac:dyDescent="0.25">
      <c r="B444" s="114" t="s">
        <v>434</v>
      </c>
      <c r="F444" s="116" t="s">
        <v>101</v>
      </c>
      <c r="H444" s="116" t="s">
        <v>101</v>
      </c>
      <c r="U444" s="117">
        <v>402.1321381072562</v>
      </c>
      <c r="W444" s="118">
        <v>20625200</v>
      </c>
    </row>
    <row r="445" spans="2:23" x14ac:dyDescent="0.25">
      <c r="B445" s="114" t="s">
        <v>434</v>
      </c>
      <c r="F445" s="116" t="s">
        <v>101</v>
      </c>
      <c r="H445" s="116" t="s">
        <v>101</v>
      </c>
      <c r="U445" s="117">
        <v>2199.1601302740573</v>
      </c>
      <c r="W445" s="118">
        <v>20625200</v>
      </c>
    </row>
    <row r="446" spans="2:23" x14ac:dyDescent="0.25">
      <c r="B446" s="114" t="s">
        <v>434</v>
      </c>
      <c r="F446" s="116" t="s">
        <v>101</v>
      </c>
      <c r="H446" s="116" t="s">
        <v>101</v>
      </c>
      <c r="U446" s="117">
        <v>2278.7487826077854</v>
      </c>
      <c r="W446" s="118">
        <v>20625200</v>
      </c>
    </row>
    <row r="447" spans="2:23" x14ac:dyDescent="0.25">
      <c r="B447" s="114" t="s">
        <v>434</v>
      </c>
      <c r="F447" s="116" t="s">
        <v>97</v>
      </c>
      <c r="H447" s="116" t="s">
        <v>97</v>
      </c>
      <c r="U447" s="117">
        <v>329.87401954110862</v>
      </c>
      <c r="W447" s="118">
        <v>20625200</v>
      </c>
    </row>
    <row r="448" spans="2:23" x14ac:dyDescent="0.25">
      <c r="B448" s="114" t="s">
        <v>434</v>
      </c>
      <c r="F448" s="116" t="s">
        <v>101</v>
      </c>
      <c r="H448" s="116" t="s">
        <v>101</v>
      </c>
      <c r="U448" s="117">
        <v>2278.7487826077854</v>
      </c>
      <c r="W448" s="118">
        <v>20625200</v>
      </c>
    </row>
    <row r="449" spans="2:23" x14ac:dyDescent="0.25">
      <c r="B449" s="114" t="s">
        <v>434</v>
      </c>
      <c r="F449" s="116" t="s">
        <v>101</v>
      </c>
      <c r="H449" s="116" t="s">
        <v>101</v>
      </c>
      <c r="U449" s="117">
        <v>230.38820412394887</v>
      </c>
      <c r="W449" s="118">
        <v>20625200</v>
      </c>
    </row>
    <row r="450" spans="2:23" x14ac:dyDescent="0.25">
      <c r="B450" s="114" t="s">
        <v>434</v>
      </c>
      <c r="F450" s="116" t="s">
        <v>101</v>
      </c>
      <c r="H450" s="116" t="s">
        <v>101</v>
      </c>
      <c r="U450" s="117">
        <v>188.49943973777636</v>
      </c>
      <c r="W450" s="118">
        <v>20625200</v>
      </c>
    </row>
    <row r="451" spans="2:23" x14ac:dyDescent="0.25">
      <c r="B451" s="114" t="s">
        <v>434</v>
      </c>
      <c r="F451" s="116" t="s">
        <v>96</v>
      </c>
      <c r="H451" s="116" t="s">
        <v>96</v>
      </c>
      <c r="U451" s="117">
        <v>2006.492758479857</v>
      </c>
      <c r="W451" s="118">
        <v>20625200</v>
      </c>
    </row>
    <row r="452" spans="2:23" x14ac:dyDescent="0.25">
      <c r="B452" s="114" t="s">
        <v>434</v>
      </c>
      <c r="F452" s="116" t="s">
        <v>96</v>
      </c>
      <c r="H452" s="116" t="s">
        <v>96</v>
      </c>
      <c r="U452" s="117">
        <v>763.97199736100788</v>
      </c>
      <c r="W452" s="118">
        <v>20625200</v>
      </c>
    </row>
    <row r="453" spans="2:23" x14ac:dyDescent="0.25">
      <c r="B453" s="114" t="s">
        <v>434</v>
      </c>
      <c r="F453" s="116" t="s">
        <v>97</v>
      </c>
      <c r="H453" s="116" t="s">
        <v>97</v>
      </c>
      <c r="U453" s="117">
        <v>1023.656679687091</v>
      </c>
      <c r="W453" s="118">
        <v>20625200</v>
      </c>
    </row>
    <row r="454" spans="2:23" x14ac:dyDescent="0.25">
      <c r="B454" s="114" t="s">
        <v>434</v>
      </c>
      <c r="F454" s="116" t="s">
        <v>101</v>
      </c>
      <c r="H454" s="116" t="s">
        <v>101</v>
      </c>
      <c r="U454" s="117">
        <v>2278.7487826077854</v>
      </c>
      <c r="W454" s="118">
        <v>20625200</v>
      </c>
    </row>
    <row r="455" spans="2:23" x14ac:dyDescent="0.25">
      <c r="B455" s="114" t="s">
        <v>434</v>
      </c>
      <c r="F455" s="116" t="s">
        <v>101</v>
      </c>
      <c r="H455" s="116" t="s">
        <v>101</v>
      </c>
      <c r="U455" s="117">
        <v>175.93281042192459</v>
      </c>
      <c r="W455" s="118">
        <v>20625200</v>
      </c>
    </row>
    <row r="456" spans="2:23" x14ac:dyDescent="0.25">
      <c r="B456" s="114" t="s">
        <v>434</v>
      </c>
      <c r="F456" s="116" t="s">
        <v>96</v>
      </c>
      <c r="H456" s="116" t="s">
        <v>96</v>
      </c>
      <c r="U456" s="117">
        <v>1290.6881276769539</v>
      </c>
      <c r="W456" s="118">
        <v>20625200</v>
      </c>
    </row>
    <row r="457" spans="2:23" x14ac:dyDescent="0.25">
      <c r="B457" s="114" t="s">
        <v>434</v>
      </c>
      <c r="F457" s="116" t="s">
        <v>96</v>
      </c>
      <c r="H457" s="116" t="s">
        <v>96</v>
      </c>
      <c r="U457" s="117">
        <v>2001.9373553528608</v>
      </c>
      <c r="W457" s="118">
        <v>20625200</v>
      </c>
    </row>
    <row r="458" spans="2:23" x14ac:dyDescent="0.25">
      <c r="B458" s="114" t="s">
        <v>434</v>
      </c>
      <c r="F458" s="116" t="s">
        <v>96</v>
      </c>
      <c r="H458" s="116" t="s">
        <v>96</v>
      </c>
      <c r="U458" s="117">
        <v>2677.1099999999997</v>
      </c>
      <c r="W458" s="118">
        <v>20625200</v>
      </c>
    </row>
    <row r="459" spans="2:23" x14ac:dyDescent="0.25">
      <c r="B459" s="114" t="s">
        <v>434</v>
      </c>
      <c r="F459" s="116" t="s">
        <v>96</v>
      </c>
      <c r="H459" s="116" t="s">
        <v>96</v>
      </c>
      <c r="U459" s="117">
        <v>-10770.366624320901</v>
      </c>
      <c r="W459" s="118">
        <v>20625200</v>
      </c>
    </row>
    <row r="460" spans="2:23" x14ac:dyDescent="0.25">
      <c r="B460" s="114" t="s">
        <v>434</v>
      </c>
      <c r="F460" s="116" t="s">
        <v>99</v>
      </c>
      <c r="H460" s="116" t="s">
        <v>99</v>
      </c>
      <c r="U460" s="117">
        <v>7564.3777947659992</v>
      </c>
      <c r="W460" s="118">
        <v>20625200</v>
      </c>
    </row>
    <row r="461" spans="2:23" x14ac:dyDescent="0.25">
      <c r="B461" s="114" t="s">
        <v>434</v>
      </c>
      <c r="F461" s="116" t="s">
        <v>403</v>
      </c>
      <c r="H461" s="116" t="s">
        <v>403</v>
      </c>
      <c r="U461" s="117">
        <v>3148.5689750866577</v>
      </c>
      <c r="W461" s="118">
        <v>20625200</v>
      </c>
    </row>
    <row r="462" spans="2:23" x14ac:dyDescent="0.25">
      <c r="B462" s="114" t="s">
        <v>434</v>
      </c>
      <c r="F462" s="116" t="s">
        <v>196</v>
      </c>
      <c r="H462" s="116" t="s">
        <v>196</v>
      </c>
      <c r="U462" s="117">
        <v>80.374066665968527</v>
      </c>
      <c r="W462" s="118">
        <v>20625200</v>
      </c>
    </row>
    <row r="463" spans="2:23" x14ac:dyDescent="0.25">
      <c r="B463" s="114" t="s">
        <v>434</v>
      </c>
      <c r="F463" s="116" t="s">
        <v>97</v>
      </c>
      <c r="H463" s="116" t="s">
        <v>97</v>
      </c>
      <c r="U463" s="117">
        <v>262.38074792388812</v>
      </c>
      <c r="W463" s="118">
        <v>20625200</v>
      </c>
    </row>
    <row r="464" spans="2:23" x14ac:dyDescent="0.25">
      <c r="B464" s="114" t="s">
        <v>434</v>
      </c>
      <c r="F464" s="116" t="s">
        <v>403</v>
      </c>
      <c r="H464" s="116" t="s">
        <v>403</v>
      </c>
      <c r="U464" s="117">
        <v>1588.6313893455929</v>
      </c>
      <c r="W464" s="118">
        <v>20625200</v>
      </c>
    </row>
    <row r="465" spans="1:25" x14ac:dyDescent="0.25">
      <c r="B465" s="114" t="s">
        <v>434</v>
      </c>
      <c r="F465" s="116" t="s">
        <v>101</v>
      </c>
      <c r="H465" s="116" t="s">
        <v>101</v>
      </c>
      <c r="U465" s="117">
        <v>1119.215423443047</v>
      </c>
      <c r="W465" s="118">
        <v>20625200</v>
      </c>
    </row>
    <row r="466" spans="1:25" x14ac:dyDescent="0.25">
      <c r="B466" s="114" t="s">
        <v>434</v>
      </c>
      <c r="F466" s="116" t="s">
        <v>99</v>
      </c>
      <c r="H466" s="116" t="s">
        <v>99</v>
      </c>
      <c r="U466" s="117">
        <v>-7320.5164585698067</v>
      </c>
      <c r="W466" s="118">
        <v>20625200</v>
      </c>
    </row>
    <row r="467" spans="1:25" x14ac:dyDescent="0.25">
      <c r="B467" s="114" t="s">
        <v>434</v>
      </c>
      <c r="F467" s="116" t="s">
        <v>403</v>
      </c>
      <c r="H467" s="116" t="s">
        <v>403</v>
      </c>
      <c r="U467" s="117">
        <v>-3047.0650235122425</v>
      </c>
      <c r="W467" s="118">
        <v>20625200</v>
      </c>
    </row>
    <row r="468" spans="1:25" x14ac:dyDescent="0.25">
      <c r="B468" s="114" t="s">
        <v>434</v>
      </c>
      <c r="F468" s="116" t="s">
        <v>196</v>
      </c>
      <c r="H468" s="116" t="s">
        <v>196</v>
      </c>
      <c r="U468" s="117">
        <v>-77.782957677963353</v>
      </c>
      <c r="W468" s="118">
        <v>20625200</v>
      </c>
    </row>
    <row r="469" spans="1:25" x14ac:dyDescent="0.25">
      <c r="B469" s="114" t="s">
        <v>434</v>
      </c>
      <c r="F469" s="116" t="s">
        <v>97</v>
      </c>
      <c r="H469" s="116" t="s">
        <v>97</v>
      </c>
      <c r="U469" s="117">
        <v>-253.92208529268686</v>
      </c>
      <c r="W469" s="118">
        <v>20625200</v>
      </c>
    </row>
    <row r="470" spans="1:25" x14ac:dyDescent="0.25">
      <c r="B470" s="114" t="s">
        <v>434</v>
      </c>
      <c r="F470" s="116" t="s">
        <v>403</v>
      </c>
      <c r="H470" s="116" t="s">
        <v>403</v>
      </c>
      <c r="U470" s="117">
        <v>-1537.4168963839793</v>
      </c>
      <c r="W470" s="118">
        <v>20625200</v>
      </c>
    </row>
    <row r="471" spans="1:25" x14ac:dyDescent="0.25">
      <c r="B471" s="114" t="s">
        <v>434</v>
      </c>
      <c r="F471" s="116" t="s">
        <v>101</v>
      </c>
      <c r="H471" s="116" t="s">
        <v>101</v>
      </c>
      <c r="U471" s="117">
        <v>-1322.4116263985729</v>
      </c>
      <c r="W471" s="118">
        <v>20625200</v>
      </c>
    </row>
    <row r="472" spans="1:25" x14ac:dyDescent="0.25">
      <c r="B472" s="114" t="s">
        <v>434</v>
      </c>
      <c r="F472" s="116" t="s">
        <v>101</v>
      </c>
      <c r="H472" s="116" t="s">
        <v>101</v>
      </c>
      <c r="U472" s="117">
        <v>-236.64261391276148</v>
      </c>
      <c r="W472" s="118">
        <v>20625200</v>
      </c>
    </row>
    <row r="473" spans="1:25" x14ac:dyDescent="0.25">
      <c r="B473" s="114" t="s">
        <v>434</v>
      </c>
      <c r="F473" s="116" t="s">
        <v>101</v>
      </c>
      <c r="H473" s="116" t="s">
        <v>101</v>
      </c>
      <c r="U473" s="117">
        <v>-1083.1340197827144</v>
      </c>
      <c r="W473" s="118">
        <v>20625200</v>
      </c>
    </row>
    <row r="474" spans="1:25" x14ac:dyDescent="0.25">
      <c r="B474" s="114" t="s">
        <v>434</v>
      </c>
      <c r="F474" s="116" t="s">
        <v>101</v>
      </c>
      <c r="H474" s="116" t="s">
        <v>101</v>
      </c>
      <c r="U474" s="117">
        <v>-18.546294794875951</v>
      </c>
      <c r="W474" s="118">
        <v>20625200</v>
      </c>
    </row>
    <row r="475" spans="1:25" x14ac:dyDescent="0.25">
      <c r="B475" s="114" t="s">
        <v>434</v>
      </c>
      <c r="F475" s="116" t="s">
        <v>99</v>
      </c>
      <c r="H475" s="116" t="s">
        <v>99</v>
      </c>
      <c r="U475" s="117">
        <v>-1087.9986216961245</v>
      </c>
      <c r="W475" s="118">
        <v>20625200</v>
      </c>
    </row>
    <row r="476" spans="1:25" x14ac:dyDescent="0.25">
      <c r="B476" s="114" t="s">
        <v>434</v>
      </c>
      <c r="F476" s="116" t="s">
        <v>99</v>
      </c>
      <c r="H476" s="116" t="s">
        <v>99</v>
      </c>
      <c r="U476" s="117">
        <v>-802.40595102967404</v>
      </c>
      <c r="W476" s="118">
        <v>20625200</v>
      </c>
    </row>
    <row r="477" spans="1:25" x14ac:dyDescent="0.25">
      <c r="B477" s="114" t="s">
        <v>434</v>
      </c>
      <c r="F477" s="116" t="s">
        <v>101</v>
      </c>
      <c r="H477" s="116" t="s">
        <v>101</v>
      </c>
      <c r="U477" s="117">
        <v>-412.98443327387707</v>
      </c>
      <c r="W477" s="118">
        <v>20625200</v>
      </c>
    </row>
    <row r="478" spans="1:25" x14ac:dyDescent="0.25">
      <c r="B478" s="114" t="s">
        <v>434</v>
      </c>
      <c r="F478" s="116" t="s">
        <v>101</v>
      </c>
      <c r="H478" s="116" t="s">
        <v>101</v>
      </c>
      <c r="U478" s="117">
        <v>-218.09631911788551</v>
      </c>
      <c r="W478" s="118">
        <v>20625200</v>
      </c>
    </row>
    <row r="479" spans="1:25" x14ac:dyDescent="0.25">
      <c r="B479" s="114" t="s">
        <v>434</v>
      </c>
      <c r="F479" s="116" t="s">
        <v>429</v>
      </c>
      <c r="H479" s="116" t="s">
        <v>429</v>
      </c>
      <c r="U479" s="117">
        <v>-428.23698718988163</v>
      </c>
      <c r="W479" s="118">
        <v>20625200</v>
      </c>
    </row>
    <row r="480" spans="1:25" x14ac:dyDescent="0.25">
      <c r="A480" s="138"/>
      <c r="B480" s="139" t="s">
        <v>435</v>
      </c>
      <c r="E480" s="140">
        <v>21077</v>
      </c>
      <c r="F480" s="20" t="s">
        <v>99</v>
      </c>
      <c r="H480" s="20" t="s">
        <v>99</v>
      </c>
      <c r="I480" s="141"/>
      <c r="Q480" s="142"/>
      <c r="R480" s="143"/>
      <c r="U480" s="144">
        <v>708.13255476244035</v>
      </c>
      <c r="W480" s="145">
        <v>20625200</v>
      </c>
      <c r="Y480" s="146"/>
    </row>
    <row r="481" spans="1:26" x14ac:dyDescent="0.25">
      <c r="A481" s="138"/>
      <c r="B481" s="139" t="s">
        <v>435</v>
      </c>
      <c r="E481" s="147">
        <v>12207</v>
      </c>
      <c r="F481" s="20" t="s">
        <v>101</v>
      </c>
      <c r="H481" s="20" t="s">
        <v>101</v>
      </c>
      <c r="I481" s="141"/>
      <c r="Q481" s="142"/>
      <c r="R481" s="143"/>
      <c r="U481" s="144">
        <v>1112.6337103470844</v>
      </c>
      <c r="W481" s="145">
        <v>20625200</v>
      </c>
      <c r="Y481" s="146"/>
    </row>
    <row r="482" spans="1:26" x14ac:dyDescent="0.25">
      <c r="A482" s="138"/>
      <c r="B482" s="139" t="s">
        <v>435</v>
      </c>
      <c r="E482" s="147">
        <v>12207</v>
      </c>
      <c r="F482" s="20" t="s">
        <v>101</v>
      </c>
      <c r="H482" s="20" t="s">
        <v>101</v>
      </c>
      <c r="I482" s="141"/>
      <c r="Q482" s="142"/>
      <c r="R482" s="143"/>
      <c r="U482" s="144">
        <v>233.16221135949928</v>
      </c>
      <c r="W482" s="145">
        <v>20625200</v>
      </c>
      <c r="Y482" s="146"/>
    </row>
    <row r="483" spans="1:26" x14ac:dyDescent="0.25">
      <c r="A483" s="138"/>
      <c r="B483" s="139" t="s">
        <v>435</v>
      </c>
      <c r="E483" s="147">
        <v>12207</v>
      </c>
      <c r="F483" s="20" t="s">
        <v>101</v>
      </c>
      <c r="H483" s="20" t="s">
        <v>101</v>
      </c>
      <c r="I483" s="141"/>
      <c r="Q483" s="142"/>
      <c r="R483" s="143"/>
      <c r="U483" s="144">
        <v>126.80751845867505</v>
      </c>
      <c r="W483" s="145">
        <v>20625200</v>
      </c>
      <c r="Y483" s="146"/>
    </row>
    <row r="484" spans="1:26" x14ac:dyDescent="0.25">
      <c r="A484" s="138"/>
      <c r="B484" s="139" t="s">
        <v>435</v>
      </c>
      <c r="E484" s="147">
        <v>12207</v>
      </c>
      <c r="F484" s="20" t="s">
        <v>101</v>
      </c>
      <c r="H484" s="20" t="s">
        <v>101</v>
      </c>
      <c r="I484" s="141"/>
      <c r="Q484" s="142"/>
      <c r="R484" s="143"/>
      <c r="U484" s="144">
        <v>429.50933671486712</v>
      </c>
      <c r="W484" s="145">
        <v>20625200</v>
      </c>
      <c r="Y484" s="146"/>
    </row>
    <row r="485" spans="1:26" x14ac:dyDescent="0.25">
      <c r="A485" s="138"/>
      <c r="B485" s="139" t="s">
        <v>435</v>
      </c>
      <c r="E485" s="147">
        <v>12207</v>
      </c>
      <c r="F485" s="20" t="s">
        <v>101</v>
      </c>
      <c r="H485" s="20" t="s">
        <v>101</v>
      </c>
      <c r="I485" s="141"/>
      <c r="Q485" s="142"/>
      <c r="R485" s="143"/>
      <c r="U485" s="144">
        <v>278.1584275867711</v>
      </c>
      <c r="W485" s="145">
        <v>20625200</v>
      </c>
      <c r="Y485" s="146"/>
    </row>
    <row r="486" spans="1:26" x14ac:dyDescent="0.25">
      <c r="B486" s="139" t="s">
        <v>435</v>
      </c>
      <c r="E486" s="147">
        <v>12381</v>
      </c>
      <c r="F486" s="20" t="s">
        <v>196</v>
      </c>
      <c r="H486" s="20" t="s">
        <v>196</v>
      </c>
      <c r="I486" s="141"/>
      <c r="Q486" s="142"/>
      <c r="R486" s="143"/>
      <c r="U486" s="144">
        <v>147.26034401652586</v>
      </c>
      <c r="W486" s="145">
        <v>20625200</v>
      </c>
      <c r="Y486" s="146"/>
      <c r="Z486" s="113"/>
    </row>
    <row r="487" spans="1:26" x14ac:dyDescent="0.25">
      <c r="A487" s="138"/>
      <c r="B487" s="139" t="s">
        <v>435</v>
      </c>
      <c r="E487" s="147">
        <v>12207</v>
      </c>
      <c r="F487" s="20" t="s">
        <v>101</v>
      </c>
      <c r="H487" s="20" t="s">
        <v>101</v>
      </c>
      <c r="I487" s="141"/>
      <c r="Q487" s="142"/>
      <c r="R487" s="143"/>
      <c r="U487" s="144">
        <v>1112.6337103470844</v>
      </c>
      <c r="W487" s="145">
        <v>20625200</v>
      </c>
      <c r="Y487" s="146"/>
    </row>
    <row r="488" spans="1:26" x14ac:dyDescent="0.25">
      <c r="A488" s="138"/>
      <c r="B488" s="139" t="s">
        <v>435</v>
      </c>
      <c r="E488" s="147">
        <v>12207</v>
      </c>
      <c r="F488" s="20" t="s">
        <v>101</v>
      </c>
      <c r="H488" s="20" t="s">
        <v>101</v>
      </c>
      <c r="I488" s="141"/>
      <c r="Q488" s="142"/>
      <c r="R488" s="143"/>
      <c r="U488" s="144">
        <v>724.0300247479189</v>
      </c>
      <c r="W488" s="145">
        <v>20625200</v>
      </c>
      <c r="Y488" s="146"/>
    </row>
    <row r="489" spans="1:26" x14ac:dyDescent="0.25">
      <c r="A489" s="138"/>
      <c r="B489" s="139" t="s">
        <v>435</v>
      </c>
      <c r="E489" s="147">
        <v>12207</v>
      </c>
      <c r="F489" s="20" t="s">
        <v>101</v>
      </c>
      <c r="H489" s="20" t="s">
        <v>101</v>
      </c>
      <c r="I489" s="141"/>
      <c r="Q489" s="142"/>
      <c r="R489" s="143"/>
      <c r="U489" s="144">
        <v>118.62638823553473</v>
      </c>
      <c r="W489" s="145">
        <v>20625200</v>
      </c>
      <c r="Y489" s="146"/>
    </row>
    <row r="490" spans="1:26" x14ac:dyDescent="0.25">
      <c r="A490" s="138"/>
      <c r="B490" s="139" t="s">
        <v>435</v>
      </c>
      <c r="E490" s="147">
        <v>12207</v>
      </c>
      <c r="F490" s="20" t="s">
        <v>101</v>
      </c>
      <c r="H490" s="20" t="s">
        <v>101</v>
      </c>
      <c r="I490" s="141"/>
      <c r="Q490" s="142"/>
      <c r="R490" s="143"/>
      <c r="U490" s="144">
        <v>229.07164624792912</v>
      </c>
      <c r="W490" s="145">
        <v>20625200</v>
      </c>
      <c r="Y490" s="146"/>
    </row>
    <row r="491" spans="1:26" x14ac:dyDescent="0.25">
      <c r="A491" s="138"/>
      <c r="B491" s="139" t="s">
        <v>435</v>
      </c>
      <c r="E491" s="147">
        <v>12207</v>
      </c>
      <c r="F491" s="20" t="s">
        <v>101</v>
      </c>
      <c r="H491" s="20" t="s">
        <v>101</v>
      </c>
      <c r="I491" s="141"/>
      <c r="Q491" s="142"/>
      <c r="R491" s="143"/>
      <c r="U491" s="144">
        <v>981.73562677683913</v>
      </c>
      <c r="W491" s="145">
        <v>20625200</v>
      </c>
      <c r="Y491" s="146"/>
    </row>
    <row r="492" spans="1:26" x14ac:dyDescent="0.25">
      <c r="A492" s="138"/>
      <c r="B492" s="139" t="s">
        <v>435</v>
      </c>
      <c r="E492" s="147">
        <v>12207</v>
      </c>
      <c r="F492" s="20" t="s">
        <v>101</v>
      </c>
      <c r="H492" s="20" t="s">
        <v>101</v>
      </c>
      <c r="I492" s="141"/>
      <c r="Q492" s="142"/>
      <c r="R492" s="143"/>
      <c r="U492" s="144">
        <v>151.35090912809602</v>
      </c>
      <c r="W492" s="145">
        <v>20625200</v>
      </c>
      <c r="Y492" s="146"/>
    </row>
    <row r="493" spans="1:26" x14ac:dyDescent="0.25">
      <c r="B493" s="139" t="s">
        <v>435</v>
      </c>
      <c r="E493" s="147">
        <v>22567</v>
      </c>
      <c r="F493" s="20" t="s">
        <v>96</v>
      </c>
      <c r="H493" s="20" t="s">
        <v>96</v>
      </c>
      <c r="I493" s="141"/>
      <c r="Q493" s="142"/>
      <c r="R493" s="143"/>
      <c r="U493" s="144">
        <v>908.39997545660913</v>
      </c>
      <c r="W493" s="145">
        <v>20625200</v>
      </c>
      <c r="Y493" s="146"/>
      <c r="Z493" s="113"/>
    </row>
    <row r="494" spans="1:26" x14ac:dyDescent="0.25">
      <c r="A494" s="138"/>
      <c r="B494" s="139" t="s">
        <v>435</v>
      </c>
      <c r="E494" s="147">
        <v>12207</v>
      </c>
      <c r="F494" s="20" t="s">
        <v>101</v>
      </c>
      <c r="H494" s="20" t="s">
        <v>101</v>
      </c>
      <c r="I494" s="141"/>
      <c r="Q494" s="142"/>
      <c r="R494" s="143"/>
      <c r="U494" s="144">
        <v>1141.2676661280755</v>
      </c>
      <c r="W494" s="145">
        <v>20625200</v>
      </c>
      <c r="Y494" s="146"/>
    </row>
    <row r="495" spans="1:26" x14ac:dyDescent="0.25">
      <c r="A495" s="138"/>
      <c r="B495" s="139" t="s">
        <v>435</v>
      </c>
      <c r="E495" s="147">
        <v>12207</v>
      </c>
      <c r="F495" s="20" t="s">
        <v>101</v>
      </c>
      <c r="H495" s="20" t="s">
        <v>101</v>
      </c>
      <c r="I495" s="141"/>
      <c r="Q495" s="142"/>
      <c r="R495" s="143"/>
      <c r="U495" s="144">
        <v>1317.1619659255925</v>
      </c>
      <c r="W495" s="145">
        <v>20625200</v>
      </c>
      <c r="Y495" s="146"/>
    </row>
    <row r="496" spans="1:26" x14ac:dyDescent="0.25">
      <c r="A496" s="138"/>
      <c r="B496" s="139" t="s">
        <v>435</v>
      </c>
      <c r="E496" s="147">
        <v>12207</v>
      </c>
      <c r="F496" s="20" t="s">
        <v>101</v>
      </c>
      <c r="H496" s="20" t="s">
        <v>101</v>
      </c>
      <c r="I496" s="141"/>
      <c r="Q496" s="142"/>
      <c r="R496" s="143"/>
      <c r="U496" s="144">
        <v>278.1584275867711</v>
      </c>
      <c r="W496" s="145">
        <v>20625200</v>
      </c>
      <c r="Y496" s="146"/>
    </row>
    <row r="497" spans="1:26" x14ac:dyDescent="0.25">
      <c r="A497" s="138"/>
      <c r="B497" s="139" t="s">
        <v>435</v>
      </c>
      <c r="E497" s="147">
        <v>12207</v>
      </c>
      <c r="F497" s="20" t="s">
        <v>101</v>
      </c>
      <c r="H497" s="20" t="s">
        <v>101</v>
      </c>
      <c r="I497" s="141"/>
      <c r="Q497" s="142"/>
      <c r="R497" s="143"/>
      <c r="U497" s="144">
        <v>1145.3582312396456</v>
      </c>
      <c r="W497" s="145">
        <v>20625200</v>
      </c>
      <c r="Y497" s="146"/>
    </row>
    <row r="498" spans="1:26" x14ac:dyDescent="0.25">
      <c r="A498" s="138"/>
      <c r="B498" s="139" t="s">
        <v>435</v>
      </c>
      <c r="E498" s="147">
        <v>12207</v>
      </c>
      <c r="F498" s="20" t="s">
        <v>101</v>
      </c>
      <c r="H498" s="20" t="s">
        <v>101</v>
      </c>
      <c r="I498" s="141"/>
      <c r="Q498" s="142"/>
      <c r="R498" s="143"/>
      <c r="U498" s="144">
        <v>245.43390669420978</v>
      </c>
      <c r="W498" s="145">
        <v>20625200</v>
      </c>
      <c r="Y498" s="146"/>
    </row>
    <row r="499" spans="1:26" x14ac:dyDescent="0.25">
      <c r="A499" s="138"/>
      <c r="B499" s="139" t="s">
        <v>435</v>
      </c>
      <c r="E499" s="147">
        <v>12207</v>
      </c>
      <c r="F499" s="20" t="s">
        <v>101</v>
      </c>
      <c r="H499" s="20" t="s">
        <v>101</v>
      </c>
      <c r="I499" s="141"/>
      <c r="Q499" s="142"/>
      <c r="R499" s="143"/>
      <c r="U499" s="144">
        <v>1112.6337103470844</v>
      </c>
      <c r="W499" s="145">
        <v>20625200</v>
      </c>
      <c r="Y499" s="146"/>
    </row>
    <row r="500" spans="1:26" x14ac:dyDescent="0.25">
      <c r="A500" s="138"/>
      <c r="B500" s="139" t="s">
        <v>435</v>
      </c>
      <c r="E500" s="147">
        <v>12207</v>
      </c>
      <c r="F500" s="20" t="s">
        <v>101</v>
      </c>
      <c r="H500" s="20" t="s">
        <v>101</v>
      </c>
      <c r="I500" s="141"/>
      <c r="Q500" s="142"/>
      <c r="R500" s="143"/>
      <c r="U500" s="144">
        <v>126.80751845867505</v>
      </c>
      <c r="W500" s="145">
        <v>20625200</v>
      </c>
      <c r="Y500" s="146"/>
    </row>
    <row r="501" spans="1:26" x14ac:dyDescent="0.25">
      <c r="A501" s="138"/>
      <c r="B501" s="139" t="s">
        <v>435</v>
      </c>
      <c r="E501" s="147">
        <v>22511</v>
      </c>
      <c r="F501" s="20" t="s">
        <v>121</v>
      </c>
      <c r="H501" s="20" t="s">
        <v>121</v>
      </c>
      <c r="I501" s="141"/>
      <c r="Q501" s="142"/>
      <c r="R501" s="143"/>
      <c r="U501" s="144">
        <v>160.687112674616</v>
      </c>
      <c r="W501" s="145">
        <v>20625200</v>
      </c>
      <c r="Y501" s="146"/>
    </row>
    <row r="502" spans="1:26" x14ac:dyDescent="0.25">
      <c r="A502" s="138"/>
      <c r="B502" s="139" t="s">
        <v>435</v>
      </c>
      <c r="E502" s="147">
        <v>11975</v>
      </c>
      <c r="F502" s="20" t="s">
        <v>97</v>
      </c>
      <c r="H502" s="20" t="s">
        <v>97</v>
      </c>
      <c r="I502" s="141"/>
      <c r="Q502" s="142"/>
      <c r="R502" s="143"/>
      <c r="U502" s="144">
        <v>265.8867322520606</v>
      </c>
      <c r="W502" s="145">
        <v>20625200</v>
      </c>
      <c r="Y502" s="146"/>
    </row>
    <row r="503" spans="1:26" x14ac:dyDescent="0.25">
      <c r="A503" s="138"/>
      <c r="B503" s="139" t="s">
        <v>435</v>
      </c>
      <c r="E503" s="147">
        <v>22567</v>
      </c>
      <c r="F503" s="20" t="s">
        <v>96</v>
      </c>
      <c r="H503" s="20" t="s">
        <v>96</v>
      </c>
      <c r="I503" s="141"/>
      <c r="Q503" s="142"/>
      <c r="R503" s="143"/>
      <c r="U503" s="144">
        <v>887.21084817867586</v>
      </c>
      <c r="W503" s="145">
        <v>20625200</v>
      </c>
      <c r="Y503" s="146"/>
    </row>
    <row r="504" spans="1:26" x14ac:dyDescent="0.25">
      <c r="A504" s="138"/>
      <c r="B504" s="139" t="s">
        <v>435</v>
      </c>
      <c r="E504" s="147">
        <v>21077</v>
      </c>
      <c r="F504" s="20" t="s">
        <v>99</v>
      </c>
      <c r="H504" s="20" t="s">
        <v>99</v>
      </c>
      <c r="I504" s="141"/>
      <c r="Q504" s="142"/>
      <c r="R504" s="143"/>
      <c r="U504" s="144">
        <v>1042.4544413310698</v>
      </c>
      <c r="W504" s="145">
        <v>20625200</v>
      </c>
      <c r="Y504" s="146"/>
    </row>
    <row r="505" spans="1:26" x14ac:dyDescent="0.25">
      <c r="A505" s="138"/>
      <c r="B505" s="139" t="s">
        <v>435</v>
      </c>
      <c r="E505" s="147">
        <v>21077</v>
      </c>
      <c r="F505" s="20" t="s">
        <v>99</v>
      </c>
      <c r="H505" s="20" t="s">
        <v>99</v>
      </c>
      <c r="I505" s="141"/>
      <c r="Q505" s="142"/>
      <c r="R505" s="143"/>
      <c r="U505" s="144">
        <v>378.6503180414374</v>
      </c>
      <c r="W505" s="145">
        <v>20625200</v>
      </c>
      <c r="Y505" s="146"/>
    </row>
    <row r="506" spans="1:26" x14ac:dyDescent="0.25">
      <c r="A506" s="138"/>
      <c r="B506" s="139" t="s">
        <v>435</v>
      </c>
      <c r="E506" s="147">
        <v>12207</v>
      </c>
      <c r="F506" s="20" t="s">
        <v>101</v>
      </c>
      <c r="H506" s="20" t="s">
        <v>101</v>
      </c>
      <c r="I506" s="141"/>
      <c r="Q506" s="142"/>
      <c r="R506" s="143"/>
      <c r="U506" s="144">
        <v>1006.2790174462601</v>
      </c>
      <c r="W506" s="145">
        <v>20625200</v>
      </c>
      <c r="Y506" s="146"/>
    </row>
    <row r="507" spans="1:26" x14ac:dyDescent="0.25">
      <c r="B507" s="139" t="s">
        <v>435</v>
      </c>
      <c r="E507" s="147">
        <v>22567</v>
      </c>
      <c r="F507" s="20" t="s">
        <v>96</v>
      </c>
      <c r="H507" s="20" t="s">
        <v>96</v>
      </c>
      <c r="I507" s="141"/>
      <c r="Q507" s="142"/>
      <c r="R507" s="143"/>
      <c r="U507" s="144">
        <v>1200.2597508845847</v>
      </c>
      <c r="W507" s="145">
        <v>20625200</v>
      </c>
      <c r="Y507" s="146"/>
      <c r="Z507" s="113"/>
    </row>
    <row r="508" spans="1:26" x14ac:dyDescent="0.25">
      <c r="B508" s="139" t="s">
        <v>435</v>
      </c>
      <c r="E508" s="147">
        <v>22567</v>
      </c>
      <c r="F508" s="20" t="s">
        <v>96</v>
      </c>
      <c r="H508" s="20" t="s">
        <v>96</v>
      </c>
      <c r="I508" s="141"/>
      <c r="Q508" s="142"/>
      <c r="R508" s="143"/>
      <c r="U508" s="144">
        <v>-2677.1099999999997</v>
      </c>
      <c r="W508" s="145">
        <v>20625200</v>
      </c>
      <c r="Y508" s="146"/>
      <c r="Z508" s="113"/>
    </row>
    <row r="509" spans="1:26" x14ac:dyDescent="0.25">
      <c r="B509" s="139" t="s">
        <v>435</v>
      </c>
      <c r="E509" s="147">
        <v>21077</v>
      </c>
      <c r="F509" s="20" t="s">
        <v>99</v>
      </c>
      <c r="H509" s="20" t="s">
        <v>99</v>
      </c>
      <c r="I509" s="141"/>
      <c r="Q509" s="142"/>
      <c r="R509" s="143"/>
      <c r="U509" s="144">
        <v>-7564.3777947659992</v>
      </c>
      <c r="W509" s="145">
        <v>20625200</v>
      </c>
      <c r="Y509" s="146"/>
      <c r="Z509" s="113"/>
    </row>
    <row r="510" spans="1:26" x14ac:dyDescent="0.25">
      <c r="B510" s="139" t="s">
        <v>435</v>
      </c>
      <c r="E510" s="147">
        <v>23757</v>
      </c>
      <c r="F510" s="20" t="s">
        <v>403</v>
      </c>
      <c r="H510" s="20" t="s">
        <v>403</v>
      </c>
      <c r="I510" s="141"/>
      <c r="Q510" s="142"/>
      <c r="R510" s="143"/>
      <c r="U510" s="144">
        <v>-3148.5689750866577</v>
      </c>
      <c r="W510" s="145">
        <v>20625200</v>
      </c>
      <c r="Y510" s="146"/>
      <c r="Z510" s="113"/>
    </row>
    <row r="511" spans="1:26" x14ac:dyDescent="0.25">
      <c r="B511" s="139" t="s">
        <v>435</v>
      </c>
      <c r="E511" s="147">
        <v>12381</v>
      </c>
      <c r="F511" s="20" t="s">
        <v>196</v>
      </c>
      <c r="H511" s="20" t="s">
        <v>196</v>
      </c>
      <c r="I511" s="141"/>
      <c r="Q511" s="142"/>
      <c r="R511" s="143"/>
      <c r="U511" s="144">
        <v>-80.374066665968527</v>
      </c>
      <c r="W511" s="145">
        <v>20625200</v>
      </c>
      <c r="Y511" s="146"/>
      <c r="Z511" s="113"/>
    </row>
    <row r="512" spans="1:26" x14ac:dyDescent="0.25">
      <c r="B512" s="139" t="s">
        <v>435</v>
      </c>
      <c r="E512" s="147">
        <v>11975</v>
      </c>
      <c r="F512" s="20" t="s">
        <v>97</v>
      </c>
      <c r="H512" s="20" t="s">
        <v>97</v>
      </c>
      <c r="I512" s="141"/>
      <c r="Q512" s="142"/>
      <c r="R512" s="143"/>
      <c r="U512" s="144">
        <v>-262.38074792388812</v>
      </c>
      <c r="W512" s="145">
        <v>20625200</v>
      </c>
      <c r="Y512" s="146"/>
      <c r="Z512" s="113"/>
    </row>
    <row r="513" spans="2:26" x14ac:dyDescent="0.25">
      <c r="B513" s="139" t="s">
        <v>435</v>
      </c>
      <c r="E513" s="147">
        <v>23757</v>
      </c>
      <c r="F513" s="20" t="s">
        <v>403</v>
      </c>
      <c r="H513" s="20" t="s">
        <v>403</v>
      </c>
      <c r="I513" s="141"/>
      <c r="Q513" s="142"/>
      <c r="R513" s="143"/>
      <c r="U513" s="144">
        <v>-1588.6313893455929</v>
      </c>
      <c r="W513" s="145">
        <v>20625200</v>
      </c>
      <c r="Y513" s="146"/>
      <c r="Z513" s="113"/>
    </row>
    <row r="514" spans="2:26" x14ac:dyDescent="0.25">
      <c r="B514" s="139" t="s">
        <v>435</v>
      </c>
      <c r="E514" s="147">
        <v>12207</v>
      </c>
      <c r="F514" s="20" t="s">
        <v>101</v>
      </c>
      <c r="H514" s="20" t="s">
        <v>101</v>
      </c>
      <c r="I514" s="141"/>
      <c r="Q514" s="142"/>
      <c r="R514" s="143"/>
      <c r="U514" s="144">
        <v>-1119.215423443047</v>
      </c>
      <c r="W514" s="145">
        <v>20625200</v>
      </c>
      <c r="Y514" s="146"/>
      <c r="Z514" s="113"/>
    </row>
    <row r="515" spans="2:26" x14ac:dyDescent="0.25">
      <c r="B515" s="139" t="s">
        <v>435</v>
      </c>
      <c r="E515" s="147">
        <v>12207</v>
      </c>
      <c r="F515" s="20" t="s">
        <v>101</v>
      </c>
      <c r="H515" s="20" t="s">
        <v>101</v>
      </c>
      <c r="I515" s="141"/>
      <c r="Q515" s="142"/>
      <c r="R515" s="143"/>
      <c r="U515" s="144">
        <v>241.34334158263962</v>
      </c>
      <c r="W515" s="145">
        <v>20625200</v>
      </c>
      <c r="Y515" s="146"/>
      <c r="Z515" s="113"/>
    </row>
    <row r="516" spans="2:26" x14ac:dyDescent="0.25">
      <c r="B516" s="139" t="s">
        <v>435</v>
      </c>
      <c r="E516" s="147">
        <v>12207</v>
      </c>
      <c r="F516" s="20" t="s">
        <v>101</v>
      </c>
      <c r="H516" s="20" t="s">
        <v>101</v>
      </c>
      <c r="I516" s="141"/>
      <c r="Q516" s="142"/>
      <c r="R516" s="143"/>
      <c r="U516" s="144">
        <v>32.724520892561301</v>
      </c>
      <c r="W516" s="145">
        <v>20625200</v>
      </c>
      <c r="Y516" s="146"/>
      <c r="Z516" s="113"/>
    </row>
    <row r="517" spans="2:26" x14ac:dyDescent="0.25">
      <c r="B517" s="139" t="s">
        <v>435</v>
      </c>
      <c r="E517" s="147">
        <v>12207</v>
      </c>
      <c r="F517" s="20" t="s">
        <v>101</v>
      </c>
      <c r="H517" s="20" t="s">
        <v>101</v>
      </c>
      <c r="I517" s="141"/>
      <c r="Q517" s="142"/>
      <c r="R517" s="143"/>
      <c r="U517" s="144">
        <v>640.58249647188757</v>
      </c>
      <c r="W517" s="145">
        <v>20625200</v>
      </c>
      <c r="Y517" s="146"/>
      <c r="Z517" s="113"/>
    </row>
    <row r="518" spans="2:26" x14ac:dyDescent="0.25">
      <c r="B518" s="139" t="s">
        <v>435</v>
      </c>
      <c r="E518" s="147">
        <v>12207</v>
      </c>
      <c r="F518" s="20" t="s">
        <v>101</v>
      </c>
      <c r="H518" s="20" t="s">
        <v>101</v>
      </c>
      <c r="I518" s="141"/>
      <c r="Q518" s="142"/>
      <c r="R518" s="143"/>
      <c r="U518" s="144">
        <v>1270.1204671425357</v>
      </c>
      <c r="W518" s="145">
        <v>20625200</v>
      </c>
      <c r="Y518" s="146"/>
      <c r="Z518" s="113"/>
    </row>
    <row r="519" spans="2:26" x14ac:dyDescent="0.25">
      <c r="B519" s="139" t="s">
        <v>435</v>
      </c>
      <c r="E519" s="147">
        <v>12207</v>
      </c>
      <c r="F519" s="20" t="s">
        <v>101</v>
      </c>
      <c r="H519" s="20" t="s">
        <v>101</v>
      </c>
      <c r="I519" s="141"/>
      <c r="Q519" s="142"/>
      <c r="R519" s="143"/>
      <c r="U519" s="144">
        <v>110.4452580123944</v>
      </c>
      <c r="W519" s="145">
        <v>20625200</v>
      </c>
      <c r="Y519" s="146"/>
      <c r="Z519" s="113"/>
    </row>
    <row r="520" spans="2:26" x14ac:dyDescent="0.25">
      <c r="B520" s="139" t="s">
        <v>435</v>
      </c>
      <c r="E520" s="147">
        <v>12207</v>
      </c>
      <c r="F520" s="20" t="s">
        <v>101</v>
      </c>
      <c r="H520" s="20" t="s">
        <v>101</v>
      </c>
      <c r="I520" s="141"/>
      <c r="Q520" s="142"/>
      <c r="R520" s="143"/>
      <c r="U520" s="144">
        <v>1006.2790174462601</v>
      </c>
      <c r="W520" s="145">
        <v>20625200</v>
      </c>
      <c r="Y520" s="146"/>
      <c r="Z520" s="113"/>
    </row>
    <row r="521" spans="2:26" x14ac:dyDescent="0.25">
      <c r="B521" s="139" t="s">
        <v>435</v>
      </c>
      <c r="E521" s="147">
        <v>12376</v>
      </c>
      <c r="F521" s="20" t="s">
        <v>161</v>
      </c>
      <c r="H521" s="20" t="s">
        <v>161</v>
      </c>
      <c r="I521" s="141"/>
      <c r="Q521" s="142"/>
      <c r="R521" s="143"/>
      <c r="U521" s="144">
        <v>101.12899597079335</v>
      </c>
      <c r="W521" s="145">
        <v>20625200</v>
      </c>
      <c r="Y521" s="146"/>
      <c r="Z521" s="113"/>
    </row>
    <row r="522" spans="2:26" x14ac:dyDescent="0.25">
      <c r="B522" s="139" t="s">
        <v>435</v>
      </c>
      <c r="E522" s="147">
        <v>21077</v>
      </c>
      <c r="F522" s="20" t="s">
        <v>99</v>
      </c>
      <c r="H522" s="20" t="s">
        <v>99</v>
      </c>
      <c r="I522" s="141"/>
      <c r="Q522" s="142"/>
      <c r="R522" s="143"/>
      <c r="U522" s="144">
        <v>5257.5946454502682</v>
      </c>
      <c r="W522" s="145">
        <v>20625200</v>
      </c>
      <c r="Y522" s="146"/>
      <c r="Z522" s="113"/>
    </row>
    <row r="523" spans="2:26" x14ac:dyDescent="0.25">
      <c r="B523" s="139" t="s">
        <v>435</v>
      </c>
      <c r="E523" s="147">
        <v>23757</v>
      </c>
      <c r="F523" s="20" t="s">
        <v>403</v>
      </c>
      <c r="H523" s="20" t="s">
        <v>403</v>
      </c>
      <c r="I523" s="141"/>
      <c r="Q523" s="142"/>
      <c r="R523" s="143"/>
      <c r="U523" s="144">
        <v>3074.673266111713</v>
      </c>
      <c r="W523" s="145">
        <v>20625200</v>
      </c>
      <c r="Y523" s="146"/>
      <c r="Z523" s="113"/>
    </row>
    <row r="524" spans="2:26" x14ac:dyDescent="0.25">
      <c r="B524" s="139" t="s">
        <v>435</v>
      </c>
      <c r="E524" s="147">
        <v>23757</v>
      </c>
      <c r="F524" s="20" t="s">
        <v>403</v>
      </c>
      <c r="H524" s="20" t="s">
        <v>403</v>
      </c>
      <c r="I524" s="141"/>
      <c r="Q524" s="142"/>
      <c r="R524" s="143"/>
      <c r="U524" s="144">
        <v>1551.3468185629843</v>
      </c>
      <c r="W524" s="145">
        <v>20625200</v>
      </c>
      <c r="Y524" s="146"/>
      <c r="Z524" s="113"/>
    </row>
    <row r="525" spans="2:26" x14ac:dyDescent="0.25">
      <c r="B525" s="139" t="s">
        <v>442</v>
      </c>
      <c r="E525" s="147">
        <v>12207</v>
      </c>
      <c r="F525" s="20" t="s">
        <v>101</v>
      </c>
      <c r="H525" s="20" t="s">
        <v>101</v>
      </c>
      <c r="I525" s="141"/>
      <c r="Q525" s="142"/>
      <c r="R525" s="143"/>
      <c r="T525" s="169"/>
      <c r="U525" s="144">
        <v>-249.00028498878444</v>
      </c>
      <c r="W525" s="145">
        <v>20625200</v>
      </c>
      <c r="Y525" s="146"/>
    </row>
    <row r="526" spans="2:26" x14ac:dyDescent="0.25">
      <c r="B526" s="139" t="s">
        <v>442</v>
      </c>
      <c r="E526" s="147">
        <v>12207</v>
      </c>
      <c r="F526" s="20" t="s">
        <v>101</v>
      </c>
      <c r="H526" s="20" t="s">
        <v>101</v>
      </c>
      <c r="I526" s="141"/>
      <c r="Q526" s="142"/>
      <c r="R526" s="143"/>
      <c r="T526" s="169"/>
      <c r="U526" s="144">
        <v>-33.762750506953815</v>
      </c>
      <c r="W526" s="145">
        <v>20625200</v>
      </c>
      <c r="Y526" s="146"/>
    </row>
    <row r="527" spans="2:26" x14ac:dyDescent="0.25">
      <c r="B527" s="139" t="s">
        <v>442</v>
      </c>
      <c r="E527" s="147">
        <v>12207</v>
      </c>
      <c r="F527" s="20" t="s">
        <v>101</v>
      </c>
      <c r="H527" s="20" t="s">
        <v>101</v>
      </c>
      <c r="I527" s="141"/>
      <c r="Q527" s="142"/>
      <c r="R527" s="143"/>
      <c r="T527" s="169"/>
      <c r="U527" s="144">
        <v>-660.90584117362107</v>
      </c>
      <c r="W527" s="145">
        <v>20625200</v>
      </c>
      <c r="Y527" s="146"/>
    </row>
    <row r="528" spans="2:26" x14ac:dyDescent="0.25">
      <c r="B528" s="139" t="s">
        <v>442</v>
      </c>
      <c r="E528" s="147">
        <v>12207</v>
      </c>
      <c r="F528" s="20" t="s">
        <v>101</v>
      </c>
      <c r="H528" s="20" t="s">
        <v>101</v>
      </c>
      <c r="I528" s="141"/>
      <c r="Q528" s="142"/>
      <c r="R528" s="143"/>
      <c r="T528" s="169"/>
      <c r="U528" s="144">
        <v>-1310.4167540511453</v>
      </c>
      <c r="W528" s="145">
        <v>20625200</v>
      </c>
      <c r="Y528" s="146"/>
    </row>
    <row r="529" spans="2:26" x14ac:dyDescent="0.25">
      <c r="B529" s="139" t="s">
        <v>442</v>
      </c>
      <c r="E529" s="147">
        <v>12207</v>
      </c>
      <c r="F529" s="20" t="s">
        <v>101</v>
      </c>
      <c r="H529" s="20" t="s">
        <v>101</v>
      </c>
      <c r="I529" s="141"/>
      <c r="Q529" s="142"/>
      <c r="R529" s="143"/>
      <c r="T529" s="169"/>
      <c r="U529" s="144">
        <v>-113.94928296096914</v>
      </c>
      <c r="W529" s="145">
        <v>20625200</v>
      </c>
      <c r="Y529" s="146"/>
    </row>
    <row r="530" spans="2:26" x14ac:dyDescent="0.25">
      <c r="B530" s="139" t="s">
        <v>442</v>
      </c>
      <c r="E530" s="147">
        <v>12207</v>
      </c>
      <c r="F530" s="20" t="s">
        <v>101</v>
      </c>
      <c r="H530" s="20" t="s">
        <v>101</v>
      </c>
      <c r="I530" s="141"/>
      <c r="Q530" s="142"/>
      <c r="R530" s="143"/>
      <c r="T530" s="169"/>
      <c r="U530" s="144">
        <v>-1038.20457808883</v>
      </c>
      <c r="W530" s="145">
        <v>20625200</v>
      </c>
      <c r="Y530" s="146"/>
    </row>
    <row r="531" spans="2:26" x14ac:dyDescent="0.25">
      <c r="B531" s="139" t="s">
        <v>442</v>
      </c>
      <c r="E531" s="147">
        <v>12376</v>
      </c>
      <c r="F531" s="20" t="s">
        <v>161</v>
      </c>
      <c r="H531" s="20" t="s">
        <v>161</v>
      </c>
      <c r="I531" s="141"/>
      <c r="Q531" s="142"/>
      <c r="R531" s="143"/>
      <c r="T531" s="169"/>
      <c r="U531" s="144">
        <v>-104.33744992602072</v>
      </c>
      <c r="W531" s="145">
        <v>20625200</v>
      </c>
      <c r="Y531" s="146"/>
    </row>
    <row r="532" spans="2:26" x14ac:dyDescent="0.25">
      <c r="B532" s="139" t="s">
        <v>442</v>
      </c>
      <c r="E532" s="147">
        <v>21077</v>
      </c>
      <c r="F532" s="20" t="s">
        <v>99</v>
      </c>
      <c r="H532" s="20" t="s">
        <v>99</v>
      </c>
      <c r="I532" s="141"/>
      <c r="Q532" s="142"/>
      <c r="R532" s="143"/>
      <c r="T532" s="169"/>
      <c r="U532" s="144">
        <v>-5424.3989350928641</v>
      </c>
      <c r="W532" s="145">
        <v>20625200</v>
      </c>
      <c r="Y532" s="146"/>
    </row>
    <row r="533" spans="2:26" x14ac:dyDescent="0.25">
      <c r="B533" s="139" t="s">
        <v>442</v>
      </c>
      <c r="E533" s="147">
        <v>23757</v>
      </c>
      <c r="F533" s="20" t="s">
        <v>403</v>
      </c>
      <c r="H533" s="20" t="s">
        <v>403</v>
      </c>
      <c r="I533" s="141"/>
      <c r="Q533" s="142"/>
      <c r="R533" s="143"/>
      <c r="T533" s="169"/>
      <c r="U533" s="144">
        <v>-3172.2214273189802</v>
      </c>
      <c r="W533" s="145">
        <v>20625200</v>
      </c>
      <c r="Y533" s="146"/>
    </row>
    <row r="534" spans="2:26" x14ac:dyDescent="0.25">
      <c r="B534" s="139" t="s">
        <v>442</v>
      </c>
      <c r="E534" s="147">
        <v>23757</v>
      </c>
      <c r="F534" s="20" t="s">
        <v>403</v>
      </c>
      <c r="H534" s="20" t="s">
        <v>403</v>
      </c>
      <c r="I534" s="141"/>
      <c r="Q534" s="142"/>
      <c r="R534" s="143"/>
      <c r="T534" s="169"/>
      <c r="U534" s="144">
        <v>-1600.5653912202797</v>
      </c>
      <c r="W534" s="145">
        <v>20625200</v>
      </c>
      <c r="Y534" s="146"/>
    </row>
    <row r="535" spans="2:26" x14ac:dyDescent="0.25">
      <c r="B535" s="139" t="s">
        <v>442</v>
      </c>
      <c r="E535" s="147">
        <v>12376</v>
      </c>
      <c r="F535" s="20" t="s">
        <v>161</v>
      </c>
      <c r="H535" s="20" t="s">
        <v>161</v>
      </c>
      <c r="I535" s="141"/>
      <c r="Q535" s="142"/>
      <c r="R535" s="143"/>
      <c r="U535" s="144">
        <v>89.960797142359667</v>
      </c>
      <c r="W535" s="145">
        <v>20625200</v>
      </c>
      <c r="Y535" s="146"/>
      <c r="Z535" s="113"/>
    </row>
    <row r="536" spans="2:26" x14ac:dyDescent="0.25">
      <c r="B536" s="139" t="s">
        <v>442</v>
      </c>
      <c r="E536" s="147">
        <v>22567</v>
      </c>
      <c r="F536" s="20" t="s">
        <v>96</v>
      </c>
      <c r="H536" s="20" t="s">
        <v>96</v>
      </c>
      <c r="I536" s="141"/>
      <c r="Q536" s="142"/>
      <c r="R536" s="143"/>
      <c r="U536" s="144">
        <v>518.8025980467163</v>
      </c>
      <c r="W536" s="145">
        <v>20625200</v>
      </c>
      <c r="Y536" s="146"/>
      <c r="Z536" s="113"/>
    </row>
    <row r="537" spans="2:26" x14ac:dyDescent="0.25">
      <c r="B537" s="139" t="s">
        <v>442</v>
      </c>
      <c r="E537" s="147">
        <v>11975</v>
      </c>
      <c r="F537" s="20" t="s">
        <v>97</v>
      </c>
      <c r="H537" s="20" t="s">
        <v>97</v>
      </c>
      <c r="I537" s="141"/>
      <c r="Q537" s="142"/>
      <c r="R537" s="143"/>
      <c r="U537" s="144">
        <v>139.8217668195033</v>
      </c>
      <c r="W537" s="145">
        <v>20625200</v>
      </c>
      <c r="Y537" s="146"/>
    </row>
    <row r="538" spans="2:26" x14ac:dyDescent="0.25">
      <c r="B538" s="139" t="s">
        <v>442</v>
      </c>
      <c r="E538" s="147">
        <v>22567</v>
      </c>
      <c r="F538" s="20" t="s">
        <v>96</v>
      </c>
      <c r="H538" s="20" t="s">
        <v>96</v>
      </c>
      <c r="I538" s="141"/>
      <c r="Q538" s="142"/>
      <c r="R538" s="143"/>
      <c r="U538" s="144">
        <v>635.54796941860525</v>
      </c>
      <c r="W538" s="145">
        <v>20625200</v>
      </c>
      <c r="Y538" s="146"/>
      <c r="Z538" s="113"/>
    </row>
    <row r="539" spans="2:26" x14ac:dyDescent="0.25">
      <c r="B539" s="139" t="s">
        <v>442</v>
      </c>
      <c r="E539" s="147">
        <v>23757</v>
      </c>
      <c r="F539" s="20" t="s">
        <v>403</v>
      </c>
      <c r="H539" s="20" t="s">
        <v>403</v>
      </c>
      <c r="I539" s="141"/>
      <c r="Q539" s="142"/>
      <c r="R539" s="143"/>
      <c r="U539" s="144">
        <v>547.46500498609703</v>
      </c>
      <c r="W539" s="145">
        <v>20625200</v>
      </c>
      <c r="Y539" s="146"/>
      <c r="Z539" s="113"/>
    </row>
    <row r="540" spans="2:26" x14ac:dyDescent="0.25">
      <c r="B540" s="139" t="s">
        <v>442</v>
      </c>
      <c r="E540" s="147">
        <v>12207</v>
      </c>
      <c r="F540" s="20" t="s">
        <v>101</v>
      </c>
      <c r="H540" s="20" t="s">
        <v>101</v>
      </c>
      <c r="I540" s="141"/>
      <c r="Q540" s="142"/>
      <c r="R540" s="143"/>
      <c r="U540" s="144">
        <v>1266.3103410068222</v>
      </c>
      <c r="W540" s="145">
        <v>20625200</v>
      </c>
      <c r="Y540" s="146"/>
    </row>
    <row r="541" spans="2:26" x14ac:dyDescent="0.25">
      <c r="B541" s="139" t="s">
        <v>442</v>
      </c>
      <c r="E541" s="147">
        <v>12207</v>
      </c>
      <c r="F541" s="20" t="s">
        <v>101</v>
      </c>
      <c r="H541" s="20" t="s">
        <v>101</v>
      </c>
      <c r="I541" s="141"/>
      <c r="Q541" s="142"/>
      <c r="R541" s="143"/>
      <c r="U541" s="144">
        <v>1038.3744796255942</v>
      </c>
      <c r="W541" s="145">
        <v>20625200</v>
      </c>
      <c r="Y541" s="146"/>
    </row>
    <row r="542" spans="2:26" x14ac:dyDescent="0.25">
      <c r="B542" s="139" t="s">
        <v>442</v>
      </c>
      <c r="E542" s="147">
        <v>12207</v>
      </c>
      <c r="F542" s="20" t="s">
        <v>101</v>
      </c>
      <c r="H542" s="20" t="s">
        <v>101</v>
      </c>
      <c r="I542" s="141"/>
      <c r="Q542" s="142"/>
      <c r="R542" s="143"/>
      <c r="U542" s="144">
        <v>1418.267581927641</v>
      </c>
      <c r="W542" s="145">
        <v>20625200</v>
      </c>
      <c r="Y542" s="146"/>
    </row>
    <row r="543" spans="2:26" x14ac:dyDescent="0.25">
      <c r="B543" s="139" t="s">
        <v>442</v>
      </c>
      <c r="E543" s="147">
        <v>12207</v>
      </c>
      <c r="F543" s="20" t="s">
        <v>101</v>
      </c>
      <c r="H543" s="20" t="s">
        <v>101</v>
      </c>
      <c r="I543" s="141"/>
      <c r="Q543" s="142"/>
      <c r="R543" s="143"/>
      <c r="U543" s="144">
        <v>126.63103410068223</v>
      </c>
      <c r="W543" s="145">
        <v>20625200</v>
      </c>
      <c r="Y543" s="146"/>
    </row>
    <row r="544" spans="2:26" x14ac:dyDescent="0.25">
      <c r="B544" s="139" t="s">
        <v>442</v>
      </c>
      <c r="E544" s="147">
        <v>12207</v>
      </c>
      <c r="F544" s="20" t="s">
        <v>101</v>
      </c>
      <c r="H544" s="20" t="s">
        <v>101</v>
      </c>
      <c r="I544" s="141"/>
      <c r="Q544" s="142"/>
      <c r="R544" s="143"/>
      <c r="U544" s="144">
        <v>1240.9841341866859</v>
      </c>
      <c r="W544" s="145">
        <v>20625200</v>
      </c>
      <c r="Y544" s="146"/>
    </row>
    <row r="545" spans="2:26" x14ac:dyDescent="0.25">
      <c r="B545" s="139" t="s">
        <v>442</v>
      </c>
      <c r="E545" s="147">
        <v>12207</v>
      </c>
      <c r="F545" s="20" t="s">
        <v>101</v>
      </c>
      <c r="H545" s="20" t="s">
        <v>101</v>
      </c>
      <c r="I545" s="141"/>
      <c r="Q545" s="142"/>
      <c r="R545" s="143"/>
      <c r="U545" s="144">
        <v>282.80930949152361</v>
      </c>
      <c r="W545" s="145">
        <v>20625200</v>
      </c>
      <c r="Y545" s="146"/>
    </row>
    <row r="546" spans="2:26" x14ac:dyDescent="0.25">
      <c r="B546" s="139" t="s">
        <v>442</v>
      </c>
      <c r="E546" s="147">
        <v>12207</v>
      </c>
      <c r="F546" s="20" t="s">
        <v>101</v>
      </c>
      <c r="H546" s="20" t="s">
        <v>101</v>
      </c>
      <c r="I546" s="141"/>
      <c r="Q546" s="142"/>
      <c r="R546" s="143"/>
      <c r="U546" s="144">
        <v>531.85034322286538</v>
      </c>
      <c r="W546" s="145">
        <v>20625200</v>
      </c>
      <c r="Y546" s="146"/>
    </row>
    <row r="547" spans="2:26" x14ac:dyDescent="0.25">
      <c r="B547" s="139" t="s">
        <v>442</v>
      </c>
      <c r="E547" s="147">
        <v>12207</v>
      </c>
      <c r="F547" s="20" t="s">
        <v>101</v>
      </c>
      <c r="H547" s="20" t="s">
        <v>101</v>
      </c>
      <c r="I547" s="141"/>
      <c r="Q547" s="142"/>
      <c r="R547" s="143"/>
      <c r="U547" s="144">
        <v>287.03034396154635</v>
      </c>
      <c r="W547" s="145">
        <v>20625200</v>
      </c>
      <c r="Y547" s="146"/>
    </row>
    <row r="548" spans="2:26" x14ac:dyDescent="0.25">
      <c r="B548" s="139" t="s">
        <v>442</v>
      </c>
      <c r="E548" s="147">
        <v>12207</v>
      </c>
      <c r="F548" s="20" t="s">
        <v>101</v>
      </c>
      <c r="H548" s="20" t="s">
        <v>101</v>
      </c>
      <c r="I548" s="141"/>
      <c r="Q548" s="142"/>
      <c r="R548" s="143"/>
      <c r="U548" s="144">
        <v>1291.6365478269586</v>
      </c>
      <c r="W548" s="145">
        <v>20625200</v>
      </c>
      <c r="Y548" s="146"/>
    </row>
    <row r="549" spans="2:26" x14ac:dyDescent="0.25">
      <c r="B549" s="139" t="s">
        <v>442</v>
      </c>
      <c r="E549" s="147">
        <v>12207</v>
      </c>
      <c r="F549" s="20" t="s">
        <v>101</v>
      </c>
      <c r="H549" s="20" t="s">
        <v>101</v>
      </c>
      <c r="I549" s="141"/>
      <c r="Q549" s="142"/>
      <c r="R549" s="143"/>
      <c r="U549" s="144">
        <v>1215.6579273665493</v>
      </c>
      <c r="W549" s="145">
        <v>20625200</v>
      </c>
      <c r="Y549" s="146"/>
    </row>
    <row r="550" spans="2:26" x14ac:dyDescent="0.25">
      <c r="B550" s="139" t="s">
        <v>442</v>
      </c>
      <c r="E550" s="147">
        <v>12207</v>
      </c>
      <c r="F550" s="20" t="s">
        <v>101</v>
      </c>
      <c r="H550" s="20" t="s">
        <v>101</v>
      </c>
      <c r="I550" s="141"/>
      <c r="Q550" s="142"/>
      <c r="R550" s="143"/>
      <c r="U550" s="144">
        <v>574.0606879230927</v>
      </c>
      <c r="W550" s="145">
        <v>20625200</v>
      </c>
      <c r="Y550" s="146"/>
    </row>
    <row r="551" spans="2:26" x14ac:dyDescent="0.25">
      <c r="B551" s="139" t="s">
        <v>442</v>
      </c>
      <c r="E551" s="147">
        <v>12207</v>
      </c>
      <c r="F551" s="20" t="s">
        <v>101</v>
      </c>
      <c r="H551" s="20" t="s">
        <v>101</v>
      </c>
      <c r="I551" s="141"/>
      <c r="Q551" s="142"/>
      <c r="R551" s="143"/>
      <c r="U551" s="144">
        <v>2097.854131601302</v>
      </c>
      <c r="W551" s="145">
        <v>20625200</v>
      </c>
      <c r="Y551" s="146"/>
    </row>
    <row r="552" spans="2:26" x14ac:dyDescent="0.25">
      <c r="B552" s="139" t="s">
        <v>442</v>
      </c>
      <c r="E552" s="147">
        <v>12207</v>
      </c>
      <c r="F552" s="20" t="s">
        <v>101</v>
      </c>
      <c r="H552" s="20" t="s">
        <v>101</v>
      </c>
      <c r="I552" s="141"/>
      <c r="Q552" s="142"/>
      <c r="R552" s="143"/>
      <c r="U552" s="144">
        <v>113.967930690614</v>
      </c>
      <c r="W552" s="145">
        <v>20625200</v>
      </c>
      <c r="Y552" s="146"/>
    </row>
    <row r="553" spans="2:26" x14ac:dyDescent="0.25">
      <c r="B553" s="139" t="s">
        <v>442</v>
      </c>
      <c r="E553" s="147">
        <v>12207</v>
      </c>
      <c r="F553" s="20" t="s">
        <v>101</v>
      </c>
      <c r="H553" s="20" t="s">
        <v>101</v>
      </c>
      <c r="I553" s="141"/>
      <c r="Q553" s="142"/>
      <c r="R553" s="143"/>
      <c r="U553" s="144">
        <v>569.83965345307001</v>
      </c>
      <c r="W553" s="145">
        <v>20625200</v>
      </c>
      <c r="Y553" s="146"/>
    </row>
    <row r="554" spans="2:26" x14ac:dyDescent="0.25">
      <c r="B554" s="139" t="s">
        <v>442</v>
      </c>
      <c r="E554" s="147">
        <v>12207</v>
      </c>
      <c r="F554" s="20" t="s">
        <v>101</v>
      </c>
      <c r="H554" s="20" t="s">
        <v>101</v>
      </c>
      <c r="I554" s="141"/>
      <c r="Q554" s="142"/>
      <c r="R554" s="143"/>
      <c r="U554" s="144">
        <v>156.17827539084141</v>
      </c>
      <c r="W554" s="145">
        <v>20625200</v>
      </c>
      <c r="Y554" s="146"/>
    </row>
    <row r="555" spans="2:26" x14ac:dyDescent="0.25">
      <c r="B555" s="139" t="s">
        <v>442</v>
      </c>
      <c r="E555" s="147">
        <v>12207</v>
      </c>
      <c r="F555" s="20" t="s">
        <v>101</v>
      </c>
      <c r="H555" s="20" t="s">
        <v>101</v>
      </c>
      <c r="I555" s="141"/>
      <c r="Q555" s="142"/>
      <c r="R555" s="143"/>
      <c r="U555" s="144">
        <v>1148.1213758461854</v>
      </c>
      <c r="W555" s="145">
        <v>20625200</v>
      </c>
      <c r="Y555" s="146"/>
    </row>
    <row r="556" spans="2:26" x14ac:dyDescent="0.25">
      <c r="B556" s="139" t="s">
        <v>442</v>
      </c>
      <c r="E556" s="147">
        <v>12207</v>
      </c>
      <c r="F556" s="20" t="s">
        <v>101</v>
      </c>
      <c r="H556" s="20" t="s">
        <v>101</v>
      </c>
      <c r="I556" s="141"/>
      <c r="Q556" s="142"/>
      <c r="R556" s="143"/>
      <c r="U556" s="144">
        <v>1148.1213758461854</v>
      </c>
      <c r="W556" s="145">
        <v>20625200</v>
      </c>
      <c r="Y556" s="146"/>
    </row>
    <row r="557" spans="2:26" x14ac:dyDescent="0.25">
      <c r="B557" s="139" t="s">
        <v>442</v>
      </c>
      <c r="E557" s="147">
        <v>23757</v>
      </c>
      <c r="F557" s="20" t="s">
        <v>403</v>
      </c>
      <c r="H557" s="20" t="s">
        <v>403</v>
      </c>
      <c r="I557" s="141"/>
      <c r="Q557" s="142"/>
      <c r="R557" s="143"/>
      <c r="U557" s="144">
        <v>134.57238282672128</v>
      </c>
      <c r="W557" s="145">
        <v>20625200</v>
      </c>
      <c r="Y557" s="146"/>
      <c r="Z557" s="113"/>
    </row>
    <row r="558" spans="2:26" x14ac:dyDescent="0.25">
      <c r="B558" s="139" t="s">
        <v>442</v>
      </c>
      <c r="E558" s="147">
        <v>21077</v>
      </c>
      <c r="F558" s="20" t="s">
        <v>99</v>
      </c>
      <c r="H558" s="20" t="s">
        <v>99</v>
      </c>
      <c r="I558" s="141"/>
      <c r="Q558" s="142"/>
      <c r="R558" s="143"/>
      <c r="U558" s="144">
        <v>5425.2866346219798</v>
      </c>
      <c r="W558" s="145">
        <v>20625200</v>
      </c>
      <c r="Y558" s="146"/>
      <c r="Z558" s="113"/>
    </row>
    <row r="559" spans="2:26" x14ac:dyDescent="0.25">
      <c r="B559" s="139" t="s">
        <v>442</v>
      </c>
      <c r="E559" s="147">
        <v>23757</v>
      </c>
      <c r="F559" s="20" t="s">
        <v>403</v>
      </c>
      <c r="H559" s="20" t="s">
        <v>403</v>
      </c>
      <c r="I559" s="141"/>
      <c r="Q559" s="142"/>
      <c r="R559" s="143"/>
      <c r="U559" s="144">
        <v>3172.7405593925932</v>
      </c>
      <c r="W559" s="145">
        <v>20625200</v>
      </c>
      <c r="Y559" s="146"/>
      <c r="Z559" s="113"/>
    </row>
    <row r="560" spans="2:26" x14ac:dyDescent="0.25">
      <c r="B560" s="139" t="s">
        <v>442</v>
      </c>
      <c r="E560" s="147">
        <v>23757</v>
      </c>
      <c r="F560" s="20" t="s">
        <v>403</v>
      </c>
      <c r="H560" s="20" t="s">
        <v>403</v>
      </c>
      <c r="I560" s="141"/>
      <c r="Q560" s="142"/>
      <c r="R560" s="143"/>
      <c r="U560" s="144">
        <v>1600.8273227561244</v>
      </c>
      <c r="W560" s="145">
        <v>20625200</v>
      </c>
      <c r="Y560" s="146"/>
      <c r="Z560" s="113"/>
    </row>
    <row r="561" spans="2:26" x14ac:dyDescent="0.25">
      <c r="B561" s="139" t="s">
        <v>442</v>
      </c>
      <c r="E561" s="147">
        <v>12381</v>
      </c>
      <c r="F561" s="20" t="s">
        <v>196</v>
      </c>
      <c r="H561" s="20" t="s">
        <v>196</v>
      </c>
      <c r="I561" s="141"/>
      <c r="Q561" s="142"/>
      <c r="R561" s="143"/>
      <c r="U561" s="144">
        <v>44.067599867037416</v>
      </c>
      <c r="W561" s="145">
        <v>20625200</v>
      </c>
      <c r="Y561" s="146"/>
      <c r="Z561" s="113"/>
    </row>
    <row r="562" spans="2:26" x14ac:dyDescent="0.25">
      <c r="B562" s="139" t="s">
        <v>442</v>
      </c>
      <c r="E562" s="147">
        <v>23757</v>
      </c>
      <c r="F562" s="20" t="s">
        <v>403</v>
      </c>
      <c r="H562" s="20" t="s">
        <v>403</v>
      </c>
      <c r="I562" s="141"/>
      <c r="Q562" s="142"/>
      <c r="R562" s="143"/>
      <c r="U562" s="144">
        <v>546.96006373762054</v>
      </c>
      <c r="W562" s="145">
        <v>20625200</v>
      </c>
      <c r="Y562" s="146"/>
      <c r="Z562" s="113"/>
    </row>
    <row r="563" spans="2:26" x14ac:dyDescent="0.25">
      <c r="B563" s="139" t="s">
        <v>442</v>
      </c>
      <c r="E563" s="147">
        <v>23757</v>
      </c>
      <c r="F563" s="20" t="s">
        <v>403</v>
      </c>
      <c r="H563" s="20" t="s">
        <v>403</v>
      </c>
      <c r="I563" s="141"/>
      <c r="Q563" s="142"/>
      <c r="R563" s="143"/>
      <c r="U563" s="144">
        <v>663.87849752278044</v>
      </c>
      <c r="W563" s="145">
        <v>20625200</v>
      </c>
      <c r="Y563" s="146"/>
      <c r="Z563" s="113"/>
    </row>
    <row r="564" spans="2:26" x14ac:dyDescent="0.25">
      <c r="B564" s="139" t="s">
        <v>442</v>
      </c>
      <c r="E564" s="147">
        <v>12376</v>
      </c>
      <c r="F564" s="20" t="s">
        <v>161</v>
      </c>
      <c r="H564" s="20" t="s">
        <v>161</v>
      </c>
      <c r="I564" s="141"/>
      <c r="Q564" s="142"/>
      <c r="R564" s="143"/>
      <c r="U564" s="144">
        <v>134.65099959372543</v>
      </c>
      <c r="W564" s="145">
        <v>20625200</v>
      </c>
      <c r="Y564" s="146"/>
      <c r="Z564" s="113"/>
    </row>
    <row r="565" spans="2:26" x14ac:dyDescent="0.25">
      <c r="B565" s="139" t="s">
        <v>442</v>
      </c>
      <c r="E565" s="147">
        <v>12207</v>
      </c>
      <c r="F565" s="20" t="s">
        <v>101</v>
      </c>
      <c r="H565" s="20" t="s">
        <v>101</v>
      </c>
      <c r="I565" s="141"/>
      <c r="Q565" s="142"/>
      <c r="R565" s="143"/>
      <c r="U565" s="144">
        <v>205.64879937950792</v>
      </c>
      <c r="W565" s="145">
        <v>20625200</v>
      </c>
      <c r="Y565" s="146"/>
    </row>
    <row r="566" spans="2:26" x14ac:dyDescent="0.25">
      <c r="B566" s="139" t="s">
        <v>442</v>
      </c>
      <c r="E566" s="147">
        <v>12381</v>
      </c>
      <c r="F566" s="20" t="s">
        <v>196</v>
      </c>
      <c r="H566" s="20" t="s">
        <v>196</v>
      </c>
      <c r="I566" s="141"/>
      <c r="Q566" s="142"/>
      <c r="R566" s="143"/>
      <c r="U566" s="144">
        <v>102.82439968975396</v>
      </c>
      <c r="W566" s="145">
        <v>20625200</v>
      </c>
      <c r="Y566" s="146"/>
      <c r="Z566" s="113"/>
    </row>
    <row r="567" spans="2:26" x14ac:dyDescent="0.25">
      <c r="B567" s="139" t="s">
        <v>443</v>
      </c>
      <c r="E567" s="147">
        <v>21077</v>
      </c>
      <c r="F567" s="20" t="s">
        <v>99</v>
      </c>
      <c r="H567" s="20" t="s">
        <v>99</v>
      </c>
      <c r="I567" s="141"/>
      <c r="Q567" s="142"/>
      <c r="R567" s="143"/>
      <c r="U567" s="144">
        <v>-5425.2866346219798</v>
      </c>
      <c r="W567" s="145">
        <v>20625200</v>
      </c>
      <c r="Y567" s="146"/>
      <c r="Z567" s="113"/>
    </row>
    <row r="568" spans="2:26" x14ac:dyDescent="0.25">
      <c r="B568" s="139" t="s">
        <v>443</v>
      </c>
      <c r="E568" s="147">
        <v>23757</v>
      </c>
      <c r="F568" s="20" t="s">
        <v>403</v>
      </c>
      <c r="H568" s="20" t="s">
        <v>403</v>
      </c>
      <c r="I568" s="141"/>
      <c r="Q568" s="142"/>
      <c r="R568" s="143"/>
      <c r="U568" s="144">
        <v>-3172.7405593925932</v>
      </c>
      <c r="W568" s="145">
        <v>20625200</v>
      </c>
      <c r="Y568" s="146"/>
      <c r="Z568" s="113"/>
    </row>
    <row r="569" spans="2:26" x14ac:dyDescent="0.25">
      <c r="B569" s="139" t="s">
        <v>443</v>
      </c>
      <c r="E569" s="147">
        <v>23757</v>
      </c>
      <c r="F569" s="20" t="s">
        <v>403</v>
      </c>
      <c r="H569" s="20" t="s">
        <v>403</v>
      </c>
      <c r="I569" s="141"/>
      <c r="Q569" s="142"/>
      <c r="R569" s="143"/>
      <c r="U569" s="144">
        <v>-1600.8273227561244</v>
      </c>
      <c r="W569" s="145">
        <v>20625200</v>
      </c>
      <c r="Y569" s="146"/>
      <c r="Z569" s="113"/>
    </row>
    <row r="570" spans="2:26" x14ac:dyDescent="0.25">
      <c r="B570" s="139" t="s">
        <v>443</v>
      </c>
      <c r="E570" s="147">
        <v>12381</v>
      </c>
      <c r="F570" s="20" t="s">
        <v>196</v>
      </c>
      <c r="H570" s="20" t="s">
        <v>196</v>
      </c>
      <c r="I570" s="141"/>
      <c r="Q570" s="142"/>
      <c r="R570" s="143"/>
      <c r="U570" s="144">
        <v>-44.067599867037416</v>
      </c>
      <c r="W570" s="145">
        <v>20625200</v>
      </c>
      <c r="Y570" s="146"/>
      <c r="Z570" s="113"/>
    </row>
    <row r="571" spans="2:26" x14ac:dyDescent="0.25">
      <c r="B571" s="139" t="s">
        <v>443</v>
      </c>
      <c r="E571" s="147">
        <v>23757</v>
      </c>
      <c r="F571" s="20" t="s">
        <v>403</v>
      </c>
      <c r="H571" s="20" t="s">
        <v>403</v>
      </c>
      <c r="I571" s="141"/>
      <c r="Q571" s="142"/>
      <c r="R571" s="143"/>
      <c r="U571" s="144">
        <v>-546.96006373762054</v>
      </c>
      <c r="W571" s="145">
        <v>20625200</v>
      </c>
      <c r="Y571" s="146"/>
      <c r="Z571" s="113"/>
    </row>
    <row r="572" spans="2:26" x14ac:dyDescent="0.25">
      <c r="B572" s="139" t="s">
        <v>443</v>
      </c>
      <c r="E572" s="147">
        <v>23757</v>
      </c>
      <c r="F572" s="20" t="s">
        <v>403</v>
      </c>
      <c r="H572" s="20" t="s">
        <v>403</v>
      </c>
      <c r="I572" s="141"/>
      <c r="Q572" s="142"/>
      <c r="R572" s="143"/>
      <c r="U572" s="144">
        <v>-663.87849752278044</v>
      </c>
      <c r="W572" s="145">
        <v>20625200</v>
      </c>
      <c r="Y572" s="146"/>
      <c r="Z572" s="113"/>
    </row>
    <row r="573" spans="2:26" x14ac:dyDescent="0.25">
      <c r="B573" s="139" t="s">
        <v>443</v>
      </c>
      <c r="E573" s="147">
        <v>12376</v>
      </c>
      <c r="F573" s="20" t="s">
        <v>161</v>
      </c>
      <c r="H573" s="20" t="s">
        <v>161</v>
      </c>
      <c r="I573" s="141"/>
      <c r="Q573" s="142"/>
      <c r="R573" s="143"/>
      <c r="U573" s="144">
        <v>-134.65099959372543</v>
      </c>
      <c r="W573" s="145">
        <v>20625200</v>
      </c>
      <c r="Y573" s="146"/>
      <c r="Z573" s="113"/>
    </row>
    <row r="574" spans="2:26" x14ac:dyDescent="0.25">
      <c r="B574" s="139" t="s">
        <v>443</v>
      </c>
      <c r="E574" s="147">
        <v>12207</v>
      </c>
      <c r="F574" s="20" t="s">
        <v>101</v>
      </c>
      <c r="H574" s="20" t="s">
        <v>101</v>
      </c>
      <c r="I574" s="141"/>
      <c r="Q574" s="142"/>
      <c r="R574" s="143"/>
      <c r="U574" s="144">
        <v>-205.64879937950792</v>
      </c>
      <c r="W574" s="145">
        <v>20625200</v>
      </c>
      <c r="Y574" s="146"/>
      <c r="Z574" s="113"/>
    </row>
    <row r="575" spans="2:26" x14ac:dyDescent="0.25">
      <c r="B575" s="139" t="s">
        <v>443</v>
      </c>
      <c r="E575" s="147">
        <v>12381</v>
      </c>
      <c r="F575" s="20" t="s">
        <v>196</v>
      </c>
      <c r="H575" s="20" t="s">
        <v>196</v>
      </c>
      <c r="I575" s="141"/>
      <c r="Q575" s="142"/>
      <c r="R575" s="143"/>
      <c r="U575" s="144">
        <v>-102.82439968975396</v>
      </c>
      <c r="W575" s="145">
        <v>20625200</v>
      </c>
      <c r="Y575" s="146"/>
      <c r="Z575" s="113"/>
    </row>
    <row r="576" spans="2:26" x14ac:dyDescent="0.25">
      <c r="B576" s="139" t="s">
        <v>443</v>
      </c>
      <c r="E576" s="147">
        <v>12376</v>
      </c>
      <c r="F576" s="20" t="s">
        <v>161</v>
      </c>
      <c r="H576" s="20" t="s">
        <v>161</v>
      </c>
      <c r="I576" s="141"/>
      <c r="Q576" s="142"/>
      <c r="R576" s="143"/>
      <c r="U576" s="144">
        <v>535.50923647601053</v>
      </c>
      <c r="W576" s="145">
        <v>20625200</v>
      </c>
      <c r="Y576" s="146"/>
      <c r="Z576" s="113"/>
    </row>
    <row r="577" spans="2:26" x14ac:dyDescent="0.25">
      <c r="B577" s="139" t="s">
        <v>443</v>
      </c>
      <c r="E577" s="147">
        <v>12376</v>
      </c>
      <c r="F577" s="20" t="s">
        <v>161</v>
      </c>
      <c r="H577" s="20" t="s">
        <v>161</v>
      </c>
      <c r="I577" s="141"/>
      <c r="Q577" s="142"/>
      <c r="R577" s="143"/>
      <c r="U577" s="144">
        <v>34.924515422348513</v>
      </c>
      <c r="W577" s="145">
        <v>20625200</v>
      </c>
      <c r="Y577" s="146"/>
      <c r="Z577" s="113"/>
    </row>
    <row r="578" spans="2:26" x14ac:dyDescent="0.25">
      <c r="B578" s="139" t="s">
        <v>443</v>
      </c>
      <c r="E578" s="147">
        <v>12207</v>
      </c>
      <c r="F578" s="20" t="s">
        <v>101</v>
      </c>
      <c r="H578" s="20" t="s">
        <v>101</v>
      </c>
      <c r="I578" s="141"/>
      <c r="Q578" s="142"/>
      <c r="R578" s="143"/>
      <c r="U578" s="144">
        <v>675.63062562506946</v>
      </c>
      <c r="W578" s="145">
        <v>20625200</v>
      </c>
      <c r="Y578" s="146"/>
    </row>
    <row r="579" spans="2:26" x14ac:dyDescent="0.25">
      <c r="B579" s="139" t="s">
        <v>443</v>
      </c>
      <c r="E579" s="147">
        <v>12207</v>
      </c>
      <c r="F579" s="20" t="s">
        <v>101</v>
      </c>
      <c r="H579" s="20" t="s">
        <v>101</v>
      </c>
      <c r="I579" s="141"/>
      <c r="Q579" s="142"/>
      <c r="R579" s="143"/>
      <c r="U579" s="144">
        <v>1373.4859428825425</v>
      </c>
      <c r="W579" s="145">
        <v>20625200</v>
      </c>
      <c r="Y579" s="146"/>
    </row>
    <row r="580" spans="2:26" x14ac:dyDescent="0.25">
      <c r="B580" s="139" t="s">
        <v>443</v>
      </c>
      <c r="E580" s="147">
        <v>12207</v>
      </c>
      <c r="F580" s="20" t="s">
        <v>101</v>
      </c>
      <c r="H580" s="20" t="s">
        <v>101</v>
      </c>
      <c r="I580" s="141"/>
      <c r="Q580" s="142"/>
      <c r="R580" s="143"/>
      <c r="U580" s="144">
        <v>57.78419824424936</v>
      </c>
      <c r="W580" s="145">
        <v>20625200</v>
      </c>
      <c r="Y580" s="146"/>
    </row>
    <row r="581" spans="2:26" x14ac:dyDescent="0.25">
      <c r="B581" s="139" t="s">
        <v>443</v>
      </c>
      <c r="E581" s="147">
        <v>12207</v>
      </c>
      <c r="F581" s="20" t="s">
        <v>101</v>
      </c>
      <c r="H581" s="20" t="s">
        <v>101</v>
      </c>
      <c r="I581" s="141"/>
      <c r="Q581" s="142"/>
      <c r="R581" s="143"/>
      <c r="U581" s="144">
        <v>53.339259917768644</v>
      </c>
      <c r="W581" s="145">
        <v>20625200</v>
      </c>
      <c r="Y581" s="146"/>
    </row>
    <row r="582" spans="2:26" x14ac:dyDescent="0.25">
      <c r="B582" s="139" t="s">
        <v>443</v>
      </c>
      <c r="E582" s="147">
        <v>12207</v>
      </c>
      <c r="F582" s="20" t="s">
        <v>101</v>
      </c>
      <c r="H582" s="20" t="s">
        <v>101</v>
      </c>
      <c r="I582" s="141"/>
      <c r="Q582" s="142"/>
      <c r="R582" s="143"/>
      <c r="U582" s="144">
        <v>48.89432159128792</v>
      </c>
      <c r="W582" s="145">
        <v>20625200</v>
      </c>
      <c r="Y582" s="146"/>
    </row>
    <row r="583" spans="2:26" x14ac:dyDescent="0.25">
      <c r="B583" s="139" t="s">
        <v>443</v>
      </c>
      <c r="E583" s="147">
        <v>12207</v>
      </c>
      <c r="F583" s="20" t="s">
        <v>101</v>
      </c>
      <c r="H583" s="20" t="s">
        <v>101</v>
      </c>
      <c r="I583" s="141"/>
      <c r="Q583" s="142"/>
      <c r="R583" s="143"/>
      <c r="U583" s="144">
        <v>177.79753305922881</v>
      </c>
      <c r="W583" s="145">
        <v>20625200</v>
      </c>
      <c r="Y583" s="146"/>
    </row>
    <row r="584" spans="2:26" x14ac:dyDescent="0.25">
      <c r="B584" s="139" t="s">
        <v>443</v>
      </c>
      <c r="E584" s="147">
        <v>12207</v>
      </c>
      <c r="F584" s="20" t="s">
        <v>101</v>
      </c>
      <c r="H584" s="20" t="s">
        <v>101</v>
      </c>
      <c r="I584" s="141"/>
      <c r="Q584" s="142"/>
      <c r="R584" s="143"/>
      <c r="U584" s="144">
        <v>1015.9859031955932</v>
      </c>
      <c r="W584" s="145">
        <v>20625200</v>
      </c>
      <c r="Y584" s="146"/>
    </row>
    <row r="585" spans="2:26" x14ac:dyDescent="0.25">
      <c r="B585" s="139" t="s">
        <v>443</v>
      </c>
      <c r="E585" s="147">
        <v>12207</v>
      </c>
      <c r="F585" s="20" t="s">
        <v>101</v>
      </c>
      <c r="H585" s="20" t="s">
        <v>101</v>
      </c>
      <c r="I585" s="141"/>
      <c r="Q585" s="142"/>
      <c r="R585" s="143"/>
      <c r="U585" s="144">
        <v>474.12675482461015</v>
      </c>
      <c r="W585" s="145">
        <v>20625200</v>
      </c>
      <c r="Y585" s="146"/>
    </row>
    <row r="586" spans="2:26" x14ac:dyDescent="0.25">
      <c r="B586" s="139" t="s">
        <v>443</v>
      </c>
      <c r="E586" s="147">
        <v>12207</v>
      </c>
      <c r="F586" s="20" t="s">
        <v>101</v>
      </c>
      <c r="H586" s="20" t="s">
        <v>101</v>
      </c>
      <c r="I586" s="141"/>
      <c r="Q586" s="142"/>
      <c r="R586" s="143"/>
      <c r="U586" s="144">
        <v>2057.3714539710763</v>
      </c>
      <c r="W586" s="145">
        <v>20625200</v>
      </c>
      <c r="Y586" s="146"/>
    </row>
    <row r="587" spans="2:26" x14ac:dyDescent="0.25">
      <c r="B587" s="139" t="s">
        <v>443</v>
      </c>
      <c r="E587" s="147">
        <v>12207</v>
      </c>
      <c r="F587" s="20" t="s">
        <v>101</v>
      </c>
      <c r="H587" s="20" t="s">
        <v>101</v>
      </c>
      <c r="I587" s="141"/>
      <c r="Q587" s="142"/>
      <c r="R587" s="143"/>
      <c r="U587" s="144">
        <v>359.82834071510592</v>
      </c>
      <c r="W587" s="145">
        <v>20625200</v>
      </c>
      <c r="Y587" s="146"/>
    </row>
    <row r="588" spans="2:26" x14ac:dyDescent="0.25">
      <c r="B588" s="139" t="s">
        <v>443</v>
      </c>
      <c r="E588" s="147">
        <v>12207</v>
      </c>
      <c r="F588" s="20" t="s">
        <v>101</v>
      </c>
      <c r="H588" s="20" t="s">
        <v>101</v>
      </c>
      <c r="I588" s="141"/>
      <c r="Q588" s="142"/>
      <c r="R588" s="143"/>
      <c r="U588" s="144">
        <v>1049.8520999687796</v>
      </c>
      <c r="W588" s="145">
        <v>20625200</v>
      </c>
      <c r="Y588" s="146"/>
    </row>
    <row r="589" spans="2:26" x14ac:dyDescent="0.25">
      <c r="B589" s="139" t="s">
        <v>443</v>
      </c>
      <c r="E589" s="147">
        <v>12207</v>
      </c>
      <c r="F589" s="20" t="s">
        <v>101</v>
      </c>
      <c r="H589" s="20" t="s">
        <v>101</v>
      </c>
      <c r="I589" s="141"/>
      <c r="Q589" s="142"/>
      <c r="R589" s="143"/>
      <c r="U589" s="144">
        <v>507.9929515977966</v>
      </c>
      <c r="W589" s="145">
        <v>20625200</v>
      </c>
      <c r="Y589" s="146"/>
    </row>
    <row r="590" spans="2:26" x14ac:dyDescent="0.25">
      <c r="B590" s="139" t="s">
        <v>443</v>
      </c>
      <c r="E590" s="147">
        <v>12207</v>
      </c>
      <c r="F590" s="20" t="s">
        <v>101</v>
      </c>
      <c r="H590" s="20" t="s">
        <v>101</v>
      </c>
      <c r="I590" s="141"/>
      <c r="Q590" s="142"/>
      <c r="R590" s="143"/>
      <c r="U590" s="144">
        <v>1938.8397652649237</v>
      </c>
      <c r="W590" s="145">
        <v>20625200</v>
      </c>
      <c r="Y590" s="146"/>
    </row>
    <row r="591" spans="2:26" x14ac:dyDescent="0.25">
      <c r="B591" s="139" t="s">
        <v>443</v>
      </c>
      <c r="E591" s="147">
        <v>12207</v>
      </c>
      <c r="F591" s="20" t="s">
        <v>101</v>
      </c>
      <c r="H591" s="20" t="s">
        <v>101</v>
      </c>
      <c r="I591" s="141"/>
      <c r="Q591" s="142"/>
      <c r="R591" s="143"/>
      <c r="U591" s="144">
        <v>97.365315722911006</v>
      </c>
      <c r="W591" s="145">
        <v>20625200</v>
      </c>
      <c r="Y591" s="146"/>
    </row>
    <row r="592" spans="2:26" x14ac:dyDescent="0.25">
      <c r="B592" s="139" t="s">
        <v>443</v>
      </c>
      <c r="E592" s="147">
        <v>12207</v>
      </c>
      <c r="F592" s="20" t="s">
        <v>101</v>
      </c>
      <c r="H592" s="20" t="s">
        <v>101</v>
      </c>
      <c r="I592" s="141"/>
      <c r="Q592" s="142"/>
      <c r="R592" s="143"/>
      <c r="U592" s="144">
        <v>33.866196773186438</v>
      </c>
      <c r="W592" s="145">
        <v>20625200</v>
      </c>
      <c r="Y592" s="146"/>
    </row>
    <row r="593" spans="2:26" x14ac:dyDescent="0.25">
      <c r="B593" s="139" t="s">
        <v>443</v>
      </c>
      <c r="E593" s="147">
        <v>12207</v>
      </c>
      <c r="F593" s="20" t="s">
        <v>101</v>
      </c>
      <c r="H593" s="20" t="s">
        <v>101</v>
      </c>
      <c r="I593" s="141"/>
      <c r="Q593" s="142"/>
      <c r="R593" s="143"/>
      <c r="U593" s="144">
        <v>203.19718063911864</v>
      </c>
      <c r="W593" s="145">
        <v>20625200</v>
      </c>
      <c r="Y593" s="146"/>
    </row>
    <row r="594" spans="2:26" x14ac:dyDescent="0.25">
      <c r="B594" s="139" t="s">
        <v>443</v>
      </c>
      <c r="E594" s="147">
        <v>12207</v>
      </c>
      <c r="F594" s="20" t="s">
        <v>101</v>
      </c>
      <c r="H594" s="20" t="s">
        <v>101</v>
      </c>
      <c r="I594" s="141"/>
      <c r="Q594" s="142"/>
      <c r="R594" s="143"/>
      <c r="U594" s="144">
        <v>143.93133628604235</v>
      </c>
      <c r="W594" s="145">
        <v>20625200</v>
      </c>
      <c r="Y594" s="146"/>
    </row>
    <row r="595" spans="2:26" x14ac:dyDescent="0.25">
      <c r="B595" s="139" t="s">
        <v>443</v>
      </c>
      <c r="E595" s="147">
        <v>12207</v>
      </c>
      <c r="F595" s="20" t="s">
        <v>101</v>
      </c>
      <c r="H595" s="20" t="s">
        <v>101</v>
      </c>
      <c r="I595" s="141"/>
      <c r="Q595" s="142"/>
      <c r="R595" s="143"/>
      <c r="U595" s="144">
        <v>88.898766529614406</v>
      </c>
      <c r="W595" s="145">
        <v>20625200</v>
      </c>
      <c r="Y595" s="146"/>
    </row>
    <row r="596" spans="2:26" x14ac:dyDescent="0.25">
      <c r="B596" s="139" t="s">
        <v>443</v>
      </c>
      <c r="E596" s="147">
        <v>12012</v>
      </c>
      <c r="F596" s="20" t="s">
        <v>100</v>
      </c>
      <c r="H596" s="20" t="s">
        <v>100</v>
      </c>
      <c r="I596" s="141"/>
      <c r="Q596" s="142"/>
      <c r="R596" s="143"/>
      <c r="U596" s="144">
        <v>1195.370914228565</v>
      </c>
      <c r="W596" s="145">
        <v>20625200</v>
      </c>
      <c r="Y596" s="146"/>
    </row>
    <row r="597" spans="2:26" x14ac:dyDescent="0.25">
      <c r="B597" s="139" t="s">
        <v>443</v>
      </c>
      <c r="E597" s="147">
        <v>22567</v>
      </c>
      <c r="F597" s="20" t="s">
        <v>96</v>
      </c>
      <c r="H597" s="177" t="s">
        <v>96</v>
      </c>
      <c r="I597" s="141"/>
      <c r="Q597" s="142"/>
      <c r="R597" s="143"/>
      <c r="U597" s="144">
        <v>16125.169992433021</v>
      </c>
      <c r="W597" s="145">
        <v>20625200</v>
      </c>
      <c r="Y597" s="146"/>
      <c r="Z597" s="113"/>
    </row>
    <row r="598" spans="2:26" x14ac:dyDescent="0.25">
      <c r="B598" s="139" t="s">
        <v>443</v>
      </c>
      <c r="E598" s="147">
        <v>12376</v>
      </c>
      <c r="F598" s="20" t="s">
        <v>161</v>
      </c>
      <c r="H598" s="177" t="s">
        <v>161</v>
      </c>
      <c r="I598" s="141"/>
      <c r="Q598" s="142"/>
      <c r="R598" s="143"/>
      <c r="U598" s="144">
        <v>245.52992660560167</v>
      </c>
      <c r="W598" s="145">
        <v>20625200</v>
      </c>
      <c r="Y598" s="146"/>
      <c r="Z598" s="113"/>
    </row>
    <row r="599" spans="2:26" x14ac:dyDescent="0.25">
      <c r="B599" s="139" t="s">
        <v>443</v>
      </c>
      <c r="E599" s="147">
        <v>12376</v>
      </c>
      <c r="F599" s="20" t="s">
        <v>161</v>
      </c>
      <c r="H599" s="177" t="s">
        <v>161</v>
      </c>
      <c r="I599" s="141"/>
      <c r="Q599" s="142"/>
      <c r="R599" s="143"/>
      <c r="U599" s="144">
        <v>621.1907143121723</v>
      </c>
      <c r="W599" s="145">
        <v>20625200</v>
      </c>
      <c r="Y599" s="146"/>
      <c r="Z599" s="113"/>
    </row>
    <row r="600" spans="2:26" x14ac:dyDescent="0.25">
      <c r="B600" s="139" t="s">
        <v>443</v>
      </c>
      <c r="E600" s="147">
        <v>12376</v>
      </c>
      <c r="F600" s="20" t="s">
        <v>161</v>
      </c>
      <c r="H600" s="177" t="s">
        <v>161</v>
      </c>
      <c r="I600" s="141"/>
      <c r="Q600" s="142"/>
      <c r="R600" s="143"/>
      <c r="U600" s="144">
        <v>40.512437889924279</v>
      </c>
      <c r="W600" s="145">
        <v>20625200</v>
      </c>
      <c r="Y600" s="146"/>
      <c r="Z600" s="113"/>
    </row>
    <row r="601" spans="2:26" x14ac:dyDescent="0.25">
      <c r="B601" s="139" t="s">
        <v>443</v>
      </c>
      <c r="E601" s="147">
        <v>12376</v>
      </c>
      <c r="F601" s="20" t="s">
        <v>161</v>
      </c>
      <c r="H601" s="177" t="s">
        <v>161</v>
      </c>
      <c r="I601" s="141"/>
      <c r="Q601" s="142"/>
      <c r="R601" s="143"/>
      <c r="U601" s="144">
        <v>27.008291926616184</v>
      </c>
      <c r="W601" s="145">
        <v>20625200</v>
      </c>
      <c r="Y601" s="146"/>
      <c r="Z601" s="113"/>
    </row>
    <row r="602" spans="2:26" x14ac:dyDescent="0.25">
      <c r="B602" s="139" t="s">
        <v>443</v>
      </c>
      <c r="E602" s="147">
        <v>12376</v>
      </c>
      <c r="F602" s="20" t="s">
        <v>161</v>
      </c>
      <c r="H602" s="177" t="s">
        <v>161</v>
      </c>
      <c r="I602" s="141"/>
      <c r="Q602" s="142"/>
      <c r="R602" s="143"/>
      <c r="U602" s="144">
        <v>32.014139137152803</v>
      </c>
      <c r="W602" s="145">
        <v>20625200</v>
      </c>
      <c r="Y602" s="146"/>
      <c r="Z602" s="113"/>
    </row>
    <row r="603" spans="2:26" x14ac:dyDescent="0.25">
      <c r="B603" s="139" t="s">
        <v>443</v>
      </c>
      <c r="E603" s="147"/>
      <c r="F603" s="20" t="s">
        <v>444</v>
      </c>
      <c r="H603" s="177" t="s">
        <v>444</v>
      </c>
      <c r="I603" s="141"/>
      <c r="Q603" s="142"/>
      <c r="R603" s="143"/>
      <c r="U603" s="144">
        <v>1852.0576360336333</v>
      </c>
      <c r="W603" s="145">
        <v>20625200</v>
      </c>
      <c r="Y603" s="146"/>
      <c r="Z603" s="113"/>
    </row>
    <row r="604" spans="2:26" x14ac:dyDescent="0.25">
      <c r="B604" s="139" t="s">
        <v>443</v>
      </c>
      <c r="E604" s="147">
        <v>23757</v>
      </c>
      <c r="F604" s="178" t="s">
        <v>403</v>
      </c>
      <c r="H604" s="177" t="s">
        <v>403</v>
      </c>
      <c r="I604" s="141"/>
      <c r="U604" s="144">
        <v>2116.6372983241527</v>
      </c>
      <c r="W604" s="145">
        <v>20625200</v>
      </c>
      <c r="Y604" s="146"/>
    </row>
    <row r="605" spans="2:26" x14ac:dyDescent="0.25">
      <c r="B605" s="139" t="s">
        <v>443</v>
      </c>
      <c r="E605" s="147">
        <v>12207</v>
      </c>
      <c r="F605" s="20" t="s">
        <v>101</v>
      </c>
      <c r="H605" s="177" t="s">
        <v>101</v>
      </c>
      <c r="I605" s="141"/>
      <c r="Q605" s="142"/>
      <c r="R605" s="143"/>
      <c r="U605" s="144">
        <v>1146.487540761234</v>
      </c>
      <c r="W605" s="145">
        <v>20625200</v>
      </c>
      <c r="Y605" s="146"/>
    </row>
    <row r="606" spans="2:26" x14ac:dyDescent="0.25">
      <c r="B606" s="139" t="s">
        <v>443</v>
      </c>
      <c r="E606" s="147">
        <v>12207</v>
      </c>
      <c r="F606" s="20" t="s">
        <v>101</v>
      </c>
      <c r="H606" s="177" t="s">
        <v>101</v>
      </c>
      <c r="I606" s="141"/>
      <c r="Q606" s="142"/>
      <c r="R606" s="143"/>
      <c r="U606" s="144">
        <v>505.80332680642687</v>
      </c>
      <c r="W606" s="145">
        <v>20625200</v>
      </c>
      <c r="Y606" s="146"/>
    </row>
    <row r="607" spans="2:26" x14ac:dyDescent="0.25">
      <c r="B607" s="139" t="s">
        <v>443</v>
      </c>
      <c r="E607" s="147">
        <v>12207</v>
      </c>
      <c r="F607" s="20" t="s">
        <v>101</v>
      </c>
      <c r="H607" s="177" t="s">
        <v>101</v>
      </c>
      <c r="I607" s="141"/>
      <c r="Q607" s="142"/>
      <c r="R607" s="143"/>
      <c r="U607" s="144">
        <v>265.54674657337404</v>
      </c>
      <c r="W607" s="145">
        <v>20625200</v>
      </c>
      <c r="Y607" s="146"/>
    </row>
    <row r="608" spans="2:26" x14ac:dyDescent="0.25">
      <c r="B608" s="139" t="s">
        <v>443</v>
      </c>
      <c r="E608" s="147">
        <v>12207</v>
      </c>
      <c r="F608" s="20" t="s">
        <v>101</v>
      </c>
      <c r="H608" s="177" t="s">
        <v>101</v>
      </c>
      <c r="I608" s="141"/>
      <c r="Q608" s="142"/>
      <c r="R608" s="143"/>
      <c r="U608" s="144">
        <v>5348.8701809779641</v>
      </c>
      <c r="W608" s="145">
        <v>20625200</v>
      </c>
      <c r="Y608" s="146"/>
    </row>
    <row r="609" spans="2:25" x14ac:dyDescent="0.25">
      <c r="B609" s="139" t="s">
        <v>443</v>
      </c>
      <c r="E609" s="147">
        <v>12207</v>
      </c>
      <c r="F609" s="20" t="s">
        <v>101</v>
      </c>
      <c r="H609" s="177" t="s">
        <v>101</v>
      </c>
      <c r="I609" s="141"/>
      <c r="Q609" s="142"/>
      <c r="R609" s="143"/>
      <c r="U609" s="144">
        <v>1015.9859031955932</v>
      </c>
      <c r="W609" s="145">
        <v>20625200</v>
      </c>
      <c r="Y609" s="146"/>
    </row>
    <row r="610" spans="2:25" x14ac:dyDescent="0.25">
      <c r="B610" s="139" t="s">
        <v>443</v>
      </c>
      <c r="E610" s="147">
        <v>12207</v>
      </c>
      <c r="F610" s="20" t="s">
        <v>101</v>
      </c>
      <c r="H610" s="177" t="s">
        <v>101</v>
      </c>
      <c r="I610" s="141"/>
      <c r="Q610" s="142"/>
      <c r="R610" s="143"/>
      <c r="U610" s="144">
        <v>541.84090149772157</v>
      </c>
      <c r="W610" s="145">
        <v>20625200</v>
      </c>
      <c r="Y610" s="146"/>
    </row>
    <row r="611" spans="2:25" x14ac:dyDescent="0.25">
      <c r="B611" s="139" t="s">
        <v>443</v>
      </c>
      <c r="E611" s="147">
        <v>12207</v>
      </c>
      <c r="F611" s="20" t="s">
        <v>101</v>
      </c>
      <c r="H611" s="177" t="s">
        <v>101</v>
      </c>
      <c r="I611" s="141"/>
      <c r="Q611" s="142"/>
      <c r="R611" s="143"/>
      <c r="U611" s="144">
        <v>817.71537833705668</v>
      </c>
      <c r="W611" s="145">
        <v>20625200</v>
      </c>
      <c r="Y611" s="146"/>
    </row>
    <row r="612" spans="2:25" x14ac:dyDescent="0.25">
      <c r="B612" s="139" t="s">
        <v>443</v>
      </c>
      <c r="E612" s="147">
        <v>12207</v>
      </c>
      <c r="F612" s="20" t="s">
        <v>101</v>
      </c>
      <c r="H612" s="177" t="s">
        <v>101</v>
      </c>
      <c r="I612" s="141"/>
      <c r="Q612" s="142"/>
      <c r="R612" s="143"/>
      <c r="U612" s="144">
        <v>1324.9237143846124</v>
      </c>
      <c r="W612" s="145">
        <v>20625200</v>
      </c>
      <c r="Y612" s="146"/>
    </row>
    <row r="613" spans="2:25" x14ac:dyDescent="0.25">
      <c r="B613" s="139" t="s">
        <v>443</v>
      </c>
      <c r="E613" s="147">
        <v>12207</v>
      </c>
      <c r="F613" s="20" t="s">
        <v>101</v>
      </c>
      <c r="H613" s="177" t="s">
        <v>101</v>
      </c>
      <c r="I613" s="141"/>
      <c r="Q613" s="142"/>
      <c r="R613" s="143"/>
      <c r="U613" s="144">
        <v>49.394285918650695</v>
      </c>
      <c r="W613" s="145">
        <v>20625200</v>
      </c>
      <c r="Y613" s="146"/>
    </row>
    <row r="614" spans="2:25" x14ac:dyDescent="0.25">
      <c r="B614" s="139" t="s">
        <v>443</v>
      </c>
      <c r="E614" s="147">
        <v>12207</v>
      </c>
      <c r="F614" s="20" t="s">
        <v>101</v>
      </c>
      <c r="H614" s="177" t="s">
        <v>101</v>
      </c>
      <c r="I614" s="141"/>
      <c r="Q614" s="142"/>
      <c r="R614" s="143"/>
      <c r="U614" s="144">
        <v>203.48913061130131</v>
      </c>
      <c r="W614" s="145">
        <v>20625200</v>
      </c>
      <c r="Y614" s="146"/>
    </row>
    <row r="615" spans="2:25" x14ac:dyDescent="0.25">
      <c r="B615" s="139" t="s">
        <v>443</v>
      </c>
      <c r="E615" s="147">
        <v>12207</v>
      </c>
      <c r="F615" s="20" t="s">
        <v>101</v>
      </c>
      <c r="H615" s="177" t="s">
        <v>101</v>
      </c>
      <c r="I615" s="141"/>
      <c r="Q615" s="142"/>
      <c r="R615" s="143"/>
      <c r="U615" s="144">
        <v>207.13850526358434</v>
      </c>
      <c r="W615" s="145">
        <v>20625200</v>
      </c>
      <c r="Y615" s="146"/>
    </row>
    <row r="616" spans="2:25" x14ac:dyDescent="0.25">
      <c r="B616" s="139" t="s">
        <v>443</v>
      </c>
      <c r="E616" s="147">
        <v>12207</v>
      </c>
      <c r="F616" s="20" t="s">
        <v>101</v>
      </c>
      <c r="H616" s="177" t="s">
        <v>101</v>
      </c>
      <c r="I616" s="141"/>
      <c r="Q616" s="142"/>
      <c r="R616" s="143"/>
      <c r="U616" s="144">
        <v>33.72022178709512</v>
      </c>
      <c r="W616" s="145">
        <v>20625200</v>
      </c>
      <c r="Y616" s="146"/>
    </row>
    <row r="617" spans="2:25" x14ac:dyDescent="0.25">
      <c r="B617" s="139" t="s">
        <v>443</v>
      </c>
      <c r="E617" s="147">
        <v>12207</v>
      </c>
      <c r="F617" s="20" t="s">
        <v>101</v>
      </c>
      <c r="H617" s="177" t="s">
        <v>101</v>
      </c>
      <c r="I617" s="141"/>
      <c r="Q617" s="142"/>
      <c r="R617" s="143"/>
      <c r="U617" s="144">
        <v>82.293398408982142</v>
      </c>
      <c r="W617" s="145">
        <v>20625200</v>
      </c>
      <c r="Y617" s="146"/>
    </row>
    <row r="618" spans="2:25" x14ac:dyDescent="0.25">
      <c r="B618" s="139" t="s">
        <v>443</v>
      </c>
      <c r="E618" s="147">
        <v>12207</v>
      </c>
      <c r="F618" s="20" t="s">
        <v>101</v>
      </c>
      <c r="H618" s="177" t="s">
        <v>101</v>
      </c>
      <c r="I618" s="141"/>
      <c r="Q618" s="142"/>
      <c r="R618" s="143"/>
      <c r="U618" s="144">
        <v>724.18190599904278</v>
      </c>
      <c r="W618" s="145">
        <v>20625200</v>
      </c>
      <c r="Y618" s="146"/>
    </row>
    <row r="619" spans="2:25" x14ac:dyDescent="0.25">
      <c r="B619" s="139" t="s">
        <v>443</v>
      </c>
      <c r="E619" s="147">
        <v>12207</v>
      </c>
      <c r="F619" s="20" t="s">
        <v>101</v>
      </c>
      <c r="H619" s="177" t="s">
        <v>101</v>
      </c>
      <c r="I619" s="141"/>
      <c r="Q619" s="142"/>
      <c r="R619" s="143"/>
      <c r="U619" s="144">
        <v>379.35249510482004</v>
      </c>
      <c r="W619" s="145">
        <v>20625200</v>
      </c>
      <c r="Y619" s="146"/>
    </row>
    <row r="620" spans="2:25" x14ac:dyDescent="0.25">
      <c r="B620" s="139" t="s">
        <v>443</v>
      </c>
      <c r="E620" s="147">
        <v>12207</v>
      </c>
      <c r="F620" s="20" t="s">
        <v>101</v>
      </c>
      <c r="H620" s="177" t="s">
        <v>101</v>
      </c>
      <c r="I620" s="141"/>
      <c r="Q620" s="142"/>
      <c r="R620" s="143"/>
      <c r="U620" s="144">
        <v>168.60110893547559</v>
      </c>
      <c r="W620" s="145">
        <v>20625200</v>
      </c>
      <c r="Y620" s="146"/>
    </row>
    <row r="621" spans="2:25" x14ac:dyDescent="0.25">
      <c r="B621" s="139" t="s">
        <v>443</v>
      </c>
      <c r="E621" s="147">
        <v>12207</v>
      </c>
      <c r="F621" s="20" t="s">
        <v>101</v>
      </c>
      <c r="H621" s="177" t="s">
        <v>101</v>
      </c>
      <c r="I621" s="141"/>
      <c r="Q621" s="142"/>
      <c r="R621" s="143"/>
      <c r="U621" s="144">
        <v>236.04155250966585</v>
      </c>
      <c r="W621" s="145">
        <v>20625200</v>
      </c>
      <c r="Y621" s="146"/>
    </row>
    <row r="622" spans="2:25" x14ac:dyDescent="0.25">
      <c r="B622" s="139" t="s">
        <v>443</v>
      </c>
      <c r="E622" s="147">
        <v>12207</v>
      </c>
      <c r="F622" s="20" t="s">
        <v>101</v>
      </c>
      <c r="H622" s="177" t="s">
        <v>101</v>
      </c>
      <c r="I622" s="141"/>
      <c r="Q622" s="142"/>
      <c r="R622" s="143"/>
      <c r="U622" s="144">
        <v>6529.077943526293</v>
      </c>
      <c r="W622" s="145">
        <v>20625200</v>
      </c>
      <c r="Y622" s="146"/>
    </row>
    <row r="623" spans="2:25" x14ac:dyDescent="0.25">
      <c r="B623" s="139" t="s">
        <v>443</v>
      </c>
      <c r="E623" s="147">
        <v>12207</v>
      </c>
      <c r="F623" s="20" t="s">
        <v>101</v>
      </c>
      <c r="H623" s="177" t="s">
        <v>101</v>
      </c>
      <c r="I623" s="141"/>
      <c r="Q623" s="142"/>
      <c r="R623" s="143"/>
      <c r="U623" s="144">
        <v>1146.487540761234</v>
      </c>
      <c r="W623" s="145">
        <v>20625200</v>
      </c>
      <c r="Y623" s="146"/>
    </row>
    <row r="624" spans="2:25" x14ac:dyDescent="0.25">
      <c r="B624" s="139" t="s">
        <v>443</v>
      </c>
      <c r="E624" s="147">
        <v>12207</v>
      </c>
      <c r="F624" s="20" t="s">
        <v>101</v>
      </c>
      <c r="H624" s="177" t="s">
        <v>101</v>
      </c>
      <c r="I624" s="141"/>
      <c r="Q624" s="142"/>
      <c r="R624" s="143"/>
      <c r="U624" s="144">
        <v>606.96399216771215</v>
      </c>
      <c r="W624" s="145">
        <v>20625200</v>
      </c>
      <c r="Y624" s="146"/>
    </row>
    <row r="625" spans="2:25" x14ac:dyDescent="0.25">
      <c r="B625" s="139" t="s">
        <v>443</v>
      </c>
      <c r="E625" s="147">
        <v>12207</v>
      </c>
      <c r="F625" s="20" t="s">
        <v>101</v>
      </c>
      <c r="H625" s="177" t="s">
        <v>101</v>
      </c>
      <c r="I625" s="141"/>
      <c r="Q625" s="142"/>
      <c r="R625" s="143"/>
      <c r="U625" s="144">
        <v>16.86011089354756</v>
      </c>
      <c r="W625" s="145">
        <v>20625200</v>
      </c>
      <c r="Y625" s="146"/>
    </row>
    <row r="626" spans="2:25" x14ac:dyDescent="0.25">
      <c r="B626" s="139" t="s">
        <v>443</v>
      </c>
      <c r="E626" s="147">
        <v>12207</v>
      </c>
      <c r="F626" s="20" t="s">
        <v>101</v>
      </c>
      <c r="H626" s="177" t="s">
        <v>101</v>
      </c>
      <c r="I626" s="141"/>
      <c r="Q626" s="142"/>
      <c r="R626" s="143"/>
      <c r="U626" s="144">
        <v>21.075138616934449</v>
      </c>
      <c r="W626" s="145">
        <v>20625200</v>
      </c>
      <c r="Y626" s="146"/>
    </row>
    <row r="627" spans="2:25" x14ac:dyDescent="0.25">
      <c r="B627" s="139" t="s">
        <v>443</v>
      </c>
      <c r="E627" s="147">
        <v>12207</v>
      </c>
      <c r="F627" s="20" t="s">
        <v>101</v>
      </c>
      <c r="H627" s="177" t="s">
        <v>101</v>
      </c>
      <c r="I627" s="141"/>
      <c r="Q627" s="142"/>
      <c r="R627" s="143"/>
      <c r="U627" s="144">
        <v>193.89127527579694</v>
      </c>
      <c r="W627" s="145">
        <v>20625200</v>
      </c>
      <c r="Y627" s="146"/>
    </row>
    <row r="628" spans="2:25" x14ac:dyDescent="0.25">
      <c r="B628" s="139" t="s">
        <v>443</v>
      </c>
      <c r="E628" s="147">
        <v>12207</v>
      </c>
      <c r="F628" s="20" t="s">
        <v>101</v>
      </c>
      <c r="H628" s="177" t="s">
        <v>101</v>
      </c>
      <c r="I628" s="141"/>
      <c r="Q628" s="142"/>
      <c r="R628" s="143"/>
      <c r="U628" s="144">
        <v>311.91205153062987</v>
      </c>
      <c r="W628" s="145">
        <v>20625200</v>
      </c>
      <c r="Y628" s="146"/>
    </row>
    <row r="629" spans="2:25" x14ac:dyDescent="0.25">
      <c r="B629" s="139" t="s">
        <v>443</v>
      </c>
      <c r="E629" s="147">
        <v>12207</v>
      </c>
      <c r="F629" s="20" t="s">
        <v>101</v>
      </c>
      <c r="H629" s="177" t="s">
        <v>101</v>
      </c>
      <c r="I629" s="141"/>
      <c r="Q629" s="142"/>
      <c r="R629" s="143"/>
      <c r="U629" s="144">
        <v>118.02077625483292</v>
      </c>
      <c r="W629" s="145">
        <v>20625200</v>
      </c>
      <c r="Y629" s="146"/>
    </row>
    <row r="630" spans="2:25" x14ac:dyDescent="0.25">
      <c r="B630" s="139" t="s">
        <v>443</v>
      </c>
      <c r="E630" s="147">
        <v>12207</v>
      </c>
      <c r="F630" s="20" t="s">
        <v>101</v>
      </c>
      <c r="H630" s="177" t="s">
        <v>101</v>
      </c>
      <c r="I630" s="141"/>
      <c r="Q630" s="142"/>
      <c r="R630" s="143"/>
      <c r="U630" s="144">
        <v>581.67382582739083</v>
      </c>
      <c r="W630" s="145">
        <v>20625200</v>
      </c>
      <c r="Y630" s="146"/>
    </row>
    <row r="631" spans="2:25" x14ac:dyDescent="0.25">
      <c r="B631" s="139" t="s">
        <v>443</v>
      </c>
      <c r="E631" s="147">
        <v>12207</v>
      </c>
      <c r="F631" s="20" t="s">
        <v>101</v>
      </c>
      <c r="H631" s="177" t="s">
        <v>101</v>
      </c>
      <c r="I631" s="141"/>
      <c r="Q631" s="142"/>
      <c r="R631" s="143"/>
      <c r="U631" s="144">
        <v>1412.0342873346083</v>
      </c>
      <c r="W631" s="145">
        <v>20625200</v>
      </c>
      <c r="Y631" s="146"/>
    </row>
    <row r="632" spans="2:25" x14ac:dyDescent="0.25">
      <c r="B632" s="139" t="s">
        <v>443</v>
      </c>
      <c r="E632" s="147">
        <v>12207</v>
      </c>
      <c r="F632" s="20" t="s">
        <v>101</v>
      </c>
      <c r="H632" s="177" t="s">
        <v>101</v>
      </c>
      <c r="I632" s="141"/>
      <c r="Q632" s="142"/>
      <c r="R632" s="143"/>
      <c r="U632" s="144">
        <v>640.68421395480732</v>
      </c>
      <c r="W632" s="145">
        <v>20625200</v>
      </c>
      <c r="Y632" s="146"/>
    </row>
    <row r="633" spans="2:25" x14ac:dyDescent="0.25">
      <c r="B633" s="139" t="s">
        <v>443</v>
      </c>
      <c r="E633" s="147">
        <v>12207</v>
      </c>
      <c r="F633" s="20" t="s">
        <v>101</v>
      </c>
      <c r="H633" s="177" t="s">
        <v>101</v>
      </c>
      <c r="I633" s="141"/>
      <c r="Q633" s="142"/>
      <c r="R633" s="143"/>
      <c r="U633" s="144">
        <v>910.44598825156822</v>
      </c>
      <c r="W633" s="145">
        <v>20625200</v>
      </c>
      <c r="Y633" s="146"/>
    </row>
    <row r="634" spans="2:25" x14ac:dyDescent="0.25">
      <c r="B634" s="139" t="s">
        <v>443</v>
      </c>
      <c r="E634" s="147">
        <v>12207</v>
      </c>
      <c r="F634" s="20" t="s">
        <v>101</v>
      </c>
      <c r="H634" s="177" t="s">
        <v>101</v>
      </c>
      <c r="I634" s="141"/>
      <c r="Q634" s="142"/>
      <c r="R634" s="143"/>
      <c r="U634" s="144">
        <v>514.2333822532006</v>
      </c>
      <c r="W634" s="145">
        <v>20625200</v>
      </c>
      <c r="Y634" s="146"/>
    </row>
    <row r="635" spans="2:25" x14ac:dyDescent="0.25">
      <c r="B635" s="139" t="s">
        <v>443</v>
      </c>
      <c r="E635" s="147">
        <v>12207</v>
      </c>
      <c r="F635" s="20" t="s">
        <v>101</v>
      </c>
      <c r="H635" s="177" t="s">
        <v>101</v>
      </c>
      <c r="I635" s="141"/>
      <c r="Q635" s="142"/>
      <c r="R635" s="143"/>
      <c r="U635" s="144">
        <v>7464.8140981181823</v>
      </c>
      <c r="W635" s="145">
        <v>20625200</v>
      </c>
      <c r="Y635" s="146"/>
    </row>
    <row r="636" spans="2:25" x14ac:dyDescent="0.25">
      <c r="B636" s="139" t="s">
        <v>443</v>
      </c>
      <c r="E636" s="147">
        <v>12207</v>
      </c>
      <c r="F636" s="20" t="s">
        <v>101</v>
      </c>
      <c r="H636" s="177" t="s">
        <v>101</v>
      </c>
      <c r="I636" s="141"/>
      <c r="Q636" s="142"/>
      <c r="R636" s="143"/>
      <c r="U636" s="144">
        <v>16.832740583655436</v>
      </c>
      <c r="W636" s="145">
        <v>20625200</v>
      </c>
      <c r="Y636" s="146"/>
    </row>
    <row r="637" spans="2:25" x14ac:dyDescent="0.25">
      <c r="B637" s="139" t="s">
        <v>443</v>
      </c>
      <c r="E637" s="147">
        <v>12207</v>
      </c>
      <c r="F637" s="20" t="s">
        <v>101</v>
      </c>
      <c r="H637" s="177" t="s">
        <v>101</v>
      </c>
      <c r="I637" s="141"/>
      <c r="Q637" s="142"/>
      <c r="R637" s="143"/>
      <c r="U637" s="144">
        <v>408.85768916852834</v>
      </c>
      <c r="W637" s="145">
        <v>20625200</v>
      </c>
      <c r="Y637" s="146"/>
    </row>
    <row r="638" spans="2:25" x14ac:dyDescent="0.25">
      <c r="B638" s="139" t="s">
        <v>443</v>
      </c>
      <c r="E638" s="147">
        <v>12207</v>
      </c>
      <c r="F638" s="20" t="s">
        <v>101</v>
      </c>
      <c r="H638" s="177" t="s">
        <v>101</v>
      </c>
      <c r="I638" s="141"/>
      <c r="Q638" s="142"/>
      <c r="R638" s="143"/>
      <c r="U638" s="144">
        <v>122.23580397821981</v>
      </c>
      <c r="W638" s="145">
        <v>20625200</v>
      </c>
      <c r="Y638" s="146"/>
    </row>
    <row r="639" spans="2:25" x14ac:dyDescent="0.25">
      <c r="B639" s="139" t="s">
        <v>443</v>
      </c>
      <c r="E639" s="147">
        <v>12207</v>
      </c>
      <c r="F639" s="20" t="s">
        <v>101</v>
      </c>
      <c r="H639" s="177" t="s">
        <v>101</v>
      </c>
      <c r="I639" s="141"/>
      <c r="Q639" s="142"/>
      <c r="R639" s="143"/>
      <c r="U639" s="144">
        <v>400.42763372175455</v>
      </c>
      <c r="W639" s="145">
        <v>20625200</v>
      </c>
      <c r="Y639" s="146"/>
    </row>
    <row r="640" spans="2:25" x14ac:dyDescent="0.25">
      <c r="B640" s="139" t="s">
        <v>443</v>
      </c>
      <c r="E640" s="147">
        <v>12207</v>
      </c>
      <c r="F640" s="20" t="s">
        <v>101</v>
      </c>
      <c r="H640" s="177" t="s">
        <v>101</v>
      </c>
      <c r="I640" s="141"/>
      <c r="Q640" s="142"/>
      <c r="R640" s="143"/>
      <c r="U640" s="144">
        <v>1146.4875863784173</v>
      </c>
      <c r="W640" s="145">
        <v>20625200</v>
      </c>
      <c r="Y640" s="146"/>
    </row>
    <row r="641" spans="2:26" x14ac:dyDescent="0.25">
      <c r="B641" s="139" t="s">
        <v>443</v>
      </c>
      <c r="E641" s="147">
        <v>12207</v>
      </c>
      <c r="F641" s="20" t="s">
        <v>101</v>
      </c>
      <c r="H641" s="177" t="s">
        <v>101</v>
      </c>
      <c r="I641" s="141"/>
      <c r="Q641" s="142"/>
      <c r="R641" s="143"/>
      <c r="U641" s="144">
        <v>572.78759854908162</v>
      </c>
      <c r="W641" s="145">
        <v>20625200</v>
      </c>
      <c r="Y641" s="146"/>
    </row>
    <row r="642" spans="2:26" x14ac:dyDescent="0.25">
      <c r="B642" s="139" t="s">
        <v>443</v>
      </c>
      <c r="E642" s="147">
        <v>11975</v>
      </c>
      <c r="F642" s="20" t="s">
        <v>97</v>
      </c>
      <c r="H642" s="177" t="s">
        <v>97</v>
      </c>
      <c r="I642" s="141"/>
      <c r="Q642" s="142"/>
      <c r="R642" s="143"/>
      <c r="U642" s="144">
        <v>203.19718063911864</v>
      </c>
      <c r="W642" s="145">
        <v>20625200</v>
      </c>
      <c r="Y642" s="146"/>
    </row>
    <row r="643" spans="2:26" x14ac:dyDescent="0.25">
      <c r="B643" s="139" t="s">
        <v>443</v>
      </c>
      <c r="E643" s="147">
        <v>12381</v>
      </c>
      <c r="F643" s="20" t="s">
        <v>196</v>
      </c>
      <c r="H643" s="177" t="s">
        <v>196</v>
      </c>
      <c r="I643" s="141"/>
      <c r="Q643" s="142"/>
      <c r="R643" s="143"/>
      <c r="U643" s="144">
        <v>47.878335688092328</v>
      </c>
      <c r="W643" s="145">
        <v>20625200</v>
      </c>
      <c r="Y643" s="146"/>
      <c r="Z643" s="113"/>
    </row>
    <row r="644" spans="2:26" x14ac:dyDescent="0.25">
      <c r="B644" s="139" t="s">
        <v>443</v>
      </c>
      <c r="E644" s="147">
        <v>12381</v>
      </c>
      <c r="F644" s="20" t="s">
        <v>196</v>
      </c>
      <c r="H644" s="177" t="s">
        <v>196</v>
      </c>
      <c r="I644" s="141"/>
      <c r="Q644" s="142"/>
      <c r="R644" s="143"/>
      <c r="U644" s="144">
        <v>103.12256917435271</v>
      </c>
      <c r="W644" s="145">
        <v>20625200</v>
      </c>
      <c r="Y644" s="146"/>
      <c r="Z644" s="113"/>
    </row>
    <row r="645" spans="2:26" x14ac:dyDescent="0.25">
      <c r="B645" s="139" t="s">
        <v>443</v>
      </c>
      <c r="E645" s="147">
        <v>21077</v>
      </c>
      <c r="F645" s="20" t="s">
        <v>99</v>
      </c>
      <c r="H645" s="177" t="s">
        <v>99</v>
      </c>
      <c r="I645" s="141"/>
      <c r="Q645" s="142"/>
      <c r="R645" s="143"/>
      <c r="U645" s="144">
        <v>5441.0188433635485</v>
      </c>
      <c r="W645" s="145">
        <v>20625200</v>
      </c>
      <c r="Y645" s="146"/>
      <c r="Z645" s="113"/>
    </row>
    <row r="646" spans="2:26" x14ac:dyDescent="0.25">
      <c r="B646" s="139" t="s">
        <v>443</v>
      </c>
      <c r="E646" s="147">
        <v>23757</v>
      </c>
      <c r="F646" s="20" t="s">
        <v>403</v>
      </c>
      <c r="H646" s="177" t="s">
        <v>403</v>
      </c>
      <c r="I646" s="141"/>
      <c r="Q646" s="142"/>
      <c r="R646" s="143"/>
      <c r="U646" s="144">
        <v>3181.9408505706983</v>
      </c>
      <c r="W646" s="145">
        <v>20625200</v>
      </c>
      <c r="Y646" s="146"/>
      <c r="Z646" s="113"/>
    </row>
    <row r="647" spans="2:26" x14ac:dyDescent="0.25">
      <c r="B647" s="139" t="s">
        <v>443</v>
      </c>
      <c r="E647" s="147">
        <v>23757</v>
      </c>
      <c r="F647" s="20" t="s">
        <v>403</v>
      </c>
      <c r="H647" s="177" t="s">
        <v>403</v>
      </c>
      <c r="I647" s="141"/>
      <c r="Q647" s="142"/>
      <c r="R647" s="143"/>
      <c r="U647" s="144">
        <v>1605.4693907788696</v>
      </c>
      <c r="W647" s="145">
        <v>20625200</v>
      </c>
      <c r="Y647" s="146"/>
      <c r="Z647" s="113"/>
    </row>
    <row r="648" spans="2:26" x14ac:dyDescent="0.25">
      <c r="B648" s="139" t="s">
        <v>445</v>
      </c>
      <c r="E648" s="147">
        <v>22567</v>
      </c>
      <c r="F648" s="20" t="s">
        <v>96</v>
      </c>
      <c r="H648" s="177" t="s">
        <v>96</v>
      </c>
      <c r="I648" s="141"/>
      <c r="Q648" s="142"/>
      <c r="R648" s="143"/>
      <c r="U648" s="179">
        <v>-16125.169992433021</v>
      </c>
      <c r="W648" s="145">
        <v>20625200</v>
      </c>
      <c r="Y648" s="146"/>
      <c r="Z648" s="113"/>
    </row>
    <row r="649" spans="2:26" x14ac:dyDescent="0.25">
      <c r="B649" s="139" t="s">
        <v>445</v>
      </c>
      <c r="E649" s="147">
        <v>12376</v>
      </c>
      <c r="F649" s="20" t="s">
        <v>161</v>
      </c>
      <c r="H649" s="177" t="s">
        <v>161</v>
      </c>
      <c r="I649" s="141"/>
      <c r="Q649" s="142"/>
      <c r="R649" s="143"/>
      <c r="U649" s="179">
        <v>-245.52992660560167</v>
      </c>
      <c r="W649" s="145">
        <v>20625200</v>
      </c>
      <c r="Y649" s="146"/>
      <c r="Z649" s="113"/>
    </row>
    <row r="650" spans="2:26" x14ac:dyDescent="0.25">
      <c r="B650" s="139" t="s">
        <v>445</v>
      </c>
      <c r="E650" s="147">
        <v>12376</v>
      </c>
      <c r="F650" s="20" t="s">
        <v>161</v>
      </c>
      <c r="H650" s="177" t="s">
        <v>161</v>
      </c>
      <c r="I650" s="141"/>
      <c r="Q650" s="142"/>
      <c r="R650" s="143"/>
      <c r="U650" s="179">
        <v>-621.1907143121723</v>
      </c>
      <c r="W650" s="145">
        <v>20625200</v>
      </c>
      <c r="Y650" s="146"/>
      <c r="Z650" s="113"/>
    </row>
    <row r="651" spans="2:26" x14ac:dyDescent="0.25">
      <c r="B651" s="139" t="s">
        <v>445</v>
      </c>
      <c r="E651" s="147">
        <v>12376</v>
      </c>
      <c r="F651" s="20" t="s">
        <v>161</v>
      </c>
      <c r="H651" s="177" t="s">
        <v>161</v>
      </c>
      <c r="I651" s="141"/>
      <c r="Q651" s="142"/>
      <c r="R651" s="143"/>
      <c r="U651" s="179">
        <v>-40.512437889924279</v>
      </c>
      <c r="W651" s="145">
        <v>20625200</v>
      </c>
      <c r="Y651" s="146"/>
      <c r="Z651" s="113"/>
    </row>
    <row r="652" spans="2:26" x14ac:dyDescent="0.25">
      <c r="B652" s="139" t="s">
        <v>445</v>
      </c>
      <c r="E652" s="147">
        <v>12376</v>
      </c>
      <c r="F652" s="20" t="s">
        <v>161</v>
      </c>
      <c r="H652" s="177" t="s">
        <v>161</v>
      </c>
      <c r="I652" s="141"/>
      <c r="Q652" s="142"/>
      <c r="R652" s="143"/>
      <c r="U652" s="179">
        <v>-27.008291926616184</v>
      </c>
      <c r="W652" s="145">
        <v>20625200</v>
      </c>
      <c r="Y652" s="146"/>
      <c r="Z652" s="113"/>
    </row>
    <row r="653" spans="2:26" x14ac:dyDescent="0.25">
      <c r="B653" s="139" t="s">
        <v>445</v>
      </c>
      <c r="E653" s="147">
        <v>12376</v>
      </c>
      <c r="F653" s="20" t="s">
        <v>161</v>
      </c>
      <c r="H653" s="177" t="s">
        <v>161</v>
      </c>
      <c r="I653" s="141"/>
      <c r="Q653" s="142"/>
      <c r="R653" s="143"/>
      <c r="U653" s="179">
        <v>-32.014139137152803</v>
      </c>
      <c r="W653" s="145">
        <v>20625200</v>
      </c>
      <c r="Y653" s="146"/>
      <c r="Z653" s="113"/>
    </row>
    <row r="654" spans="2:26" x14ac:dyDescent="0.25">
      <c r="B654" s="139" t="s">
        <v>445</v>
      </c>
      <c r="E654" s="147"/>
      <c r="F654" s="20" t="s">
        <v>444</v>
      </c>
      <c r="H654" s="177" t="s">
        <v>444</v>
      </c>
      <c r="I654" s="141"/>
      <c r="Q654" s="142"/>
      <c r="R654" s="143"/>
      <c r="U654" s="179">
        <v>-1852.0576360336333</v>
      </c>
      <c r="W654" s="145">
        <v>20625200</v>
      </c>
      <c r="Y654" s="146"/>
      <c r="Z654" s="113"/>
    </row>
    <row r="655" spans="2:26" x14ac:dyDescent="0.25">
      <c r="B655" s="139" t="s">
        <v>445</v>
      </c>
      <c r="E655" s="147">
        <v>23757</v>
      </c>
      <c r="F655" s="178" t="s">
        <v>403</v>
      </c>
      <c r="H655" s="177" t="s">
        <v>403</v>
      </c>
      <c r="I655" s="141"/>
      <c r="Q655" s="142"/>
      <c r="U655" s="179">
        <v>-2116.6372983241527</v>
      </c>
      <c r="W655" s="145">
        <v>20625200</v>
      </c>
      <c r="Y655" s="146"/>
    </row>
    <row r="656" spans="2:26" x14ac:dyDescent="0.25">
      <c r="B656" s="139" t="s">
        <v>445</v>
      </c>
      <c r="E656" s="147">
        <v>12207</v>
      </c>
      <c r="F656" s="20" t="s">
        <v>101</v>
      </c>
      <c r="H656" s="177" t="s">
        <v>101</v>
      </c>
      <c r="I656" s="141"/>
      <c r="Q656" s="142"/>
      <c r="R656" s="143"/>
      <c r="U656" s="179">
        <v>-1146.487540761234</v>
      </c>
      <c r="W656" s="145">
        <v>20625200</v>
      </c>
      <c r="Y656" s="146"/>
    </row>
    <row r="657" spans="2:25" x14ac:dyDescent="0.25">
      <c r="B657" s="139" t="s">
        <v>445</v>
      </c>
      <c r="E657" s="147">
        <v>12207</v>
      </c>
      <c r="F657" s="20" t="s">
        <v>101</v>
      </c>
      <c r="H657" s="177" t="s">
        <v>101</v>
      </c>
      <c r="I657" s="141"/>
      <c r="Q657" s="142"/>
      <c r="R657" s="143"/>
      <c r="U657" s="179">
        <v>-505.80332680642687</v>
      </c>
      <c r="W657" s="145">
        <v>20625200</v>
      </c>
      <c r="Y657" s="146"/>
    </row>
    <row r="658" spans="2:25" x14ac:dyDescent="0.25">
      <c r="B658" s="139" t="s">
        <v>445</v>
      </c>
      <c r="E658" s="147">
        <v>12207</v>
      </c>
      <c r="F658" s="20" t="s">
        <v>101</v>
      </c>
      <c r="H658" s="177" t="s">
        <v>101</v>
      </c>
      <c r="I658" s="141"/>
      <c r="Q658" s="142"/>
      <c r="R658" s="143"/>
      <c r="U658" s="179">
        <v>-265.54674657337404</v>
      </c>
      <c r="W658" s="145">
        <v>20625200</v>
      </c>
      <c r="Y658" s="146"/>
    </row>
    <row r="659" spans="2:25" x14ac:dyDescent="0.25">
      <c r="B659" s="139" t="s">
        <v>445</v>
      </c>
      <c r="E659" s="147">
        <v>12207</v>
      </c>
      <c r="F659" s="20" t="s">
        <v>101</v>
      </c>
      <c r="H659" s="177" t="s">
        <v>101</v>
      </c>
      <c r="I659" s="141"/>
      <c r="Q659" s="142"/>
      <c r="R659" s="143"/>
      <c r="U659" s="179">
        <v>-5348.8701809779641</v>
      </c>
      <c r="W659" s="145">
        <v>20625200</v>
      </c>
      <c r="Y659" s="146"/>
    </row>
    <row r="660" spans="2:25" x14ac:dyDescent="0.25">
      <c r="B660" s="139" t="s">
        <v>445</v>
      </c>
      <c r="E660" s="147">
        <v>12207</v>
      </c>
      <c r="F660" s="20" t="s">
        <v>101</v>
      </c>
      <c r="H660" s="177" t="s">
        <v>101</v>
      </c>
      <c r="I660" s="141"/>
      <c r="Q660" s="142"/>
      <c r="R660" s="143"/>
      <c r="U660" s="179">
        <v>-1015.9859031955932</v>
      </c>
      <c r="W660" s="145">
        <v>20625200</v>
      </c>
      <c r="Y660" s="146"/>
    </row>
    <row r="661" spans="2:25" x14ac:dyDescent="0.25">
      <c r="B661" s="139" t="s">
        <v>445</v>
      </c>
      <c r="E661" s="147">
        <v>12207</v>
      </c>
      <c r="F661" s="20" t="s">
        <v>101</v>
      </c>
      <c r="H661" s="177" t="s">
        <v>101</v>
      </c>
      <c r="I661" s="141"/>
      <c r="Q661" s="142"/>
      <c r="R661" s="143"/>
      <c r="U661" s="179">
        <v>-541.84090149772157</v>
      </c>
      <c r="W661" s="145">
        <v>20625200</v>
      </c>
      <c r="Y661" s="146"/>
    </row>
    <row r="662" spans="2:25" x14ac:dyDescent="0.25">
      <c r="B662" s="139" t="s">
        <v>445</v>
      </c>
      <c r="E662" s="147">
        <v>12207</v>
      </c>
      <c r="F662" s="20" t="s">
        <v>101</v>
      </c>
      <c r="H662" s="177" t="s">
        <v>101</v>
      </c>
      <c r="I662" s="141"/>
      <c r="Q662" s="142"/>
      <c r="R662" s="143"/>
      <c r="U662" s="179">
        <v>-817.71537833705668</v>
      </c>
      <c r="W662" s="145">
        <v>20625200</v>
      </c>
      <c r="Y662" s="146"/>
    </row>
    <row r="663" spans="2:25" x14ac:dyDescent="0.25">
      <c r="B663" s="139" t="s">
        <v>445</v>
      </c>
      <c r="E663" s="147">
        <v>12207</v>
      </c>
      <c r="F663" s="20" t="s">
        <v>101</v>
      </c>
      <c r="H663" s="177" t="s">
        <v>101</v>
      </c>
      <c r="I663" s="141"/>
      <c r="Q663" s="142"/>
      <c r="R663" s="143"/>
      <c r="U663" s="179">
        <v>-1324.9237143846124</v>
      </c>
      <c r="W663" s="145">
        <v>20625200</v>
      </c>
      <c r="Y663" s="146"/>
    </row>
    <row r="664" spans="2:25" x14ac:dyDescent="0.25">
      <c r="B664" s="139" t="s">
        <v>445</v>
      </c>
      <c r="E664" s="147">
        <v>12207</v>
      </c>
      <c r="F664" s="20" t="s">
        <v>101</v>
      </c>
      <c r="H664" s="177" t="s">
        <v>101</v>
      </c>
      <c r="I664" s="141"/>
      <c r="Q664" s="142"/>
      <c r="R664" s="143"/>
      <c r="U664" s="179">
        <v>-49.394285918650695</v>
      </c>
      <c r="W664" s="145">
        <v>20625200</v>
      </c>
      <c r="Y664" s="146"/>
    </row>
    <row r="665" spans="2:25" x14ac:dyDescent="0.25">
      <c r="B665" s="139" t="s">
        <v>445</v>
      </c>
      <c r="E665" s="147">
        <v>12207</v>
      </c>
      <c r="F665" s="20" t="s">
        <v>101</v>
      </c>
      <c r="H665" s="177" t="s">
        <v>101</v>
      </c>
      <c r="I665" s="141"/>
      <c r="Q665" s="142"/>
      <c r="R665" s="143"/>
      <c r="U665" s="179">
        <v>-203.48913061130131</v>
      </c>
      <c r="W665" s="145">
        <v>20625200</v>
      </c>
      <c r="Y665" s="146"/>
    </row>
    <row r="666" spans="2:25" x14ac:dyDescent="0.25">
      <c r="B666" s="139" t="s">
        <v>445</v>
      </c>
      <c r="E666" s="147">
        <v>12207</v>
      </c>
      <c r="F666" s="20" t="s">
        <v>101</v>
      </c>
      <c r="H666" s="177" t="s">
        <v>101</v>
      </c>
      <c r="I666" s="141"/>
      <c r="Q666" s="142"/>
      <c r="R666" s="143"/>
      <c r="U666" s="179">
        <v>-207.13850526358434</v>
      </c>
      <c r="W666" s="145">
        <v>20625200</v>
      </c>
      <c r="Y666" s="146"/>
    </row>
    <row r="667" spans="2:25" x14ac:dyDescent="0.25">
      <c r="B667" s="139" t="s">
        <v>445</v>
      </c>
      <c r="E667" s="147">
        <v>12207</v>
      </c>
      <c r="F667" s="20" t="s">
        <v>101</v>
      </c>
      <c r="H667" s="177" t="s">
        <v>101</v>
      </c>
      <c r="I667" s="141"/>
      <c r="Q667" s="142"/>
      <c r="R667" s="143"/>
      <c r="U667" s="179">
        <v>-33.72022178709512</v>
      </c>
      <c r="W667" s="145">
        <v>20625200</v>
      </c>
      <c r="Y667" s="146"/>
    </row>
    <row r="668" spans="2:25" x14ac:dyDescent="0.25">
      <c r="B668" s="139" t="s">
        <v>445</v>
      </c>
      <c r="E668" s="147">
        <v>12207</v>
      </c>
      <c r="F668" s="20" t="s">
        <v>101</v>
      </c>
      <c r="H668" s="177" t="s">
        <v>101</v>
      </c>
      <c r="I668" s="141"/>
      <c r="Q668" s="142"/>
      <c r="R668" s="143"/>
      <c r="U668" s="179">
        <v>-82.293398408982142</v>
      </c>
      <c r="W668" s="145">
        <v>20625200</v>
      </c>
      <c r="Y668" s="146"/>
    </row>
    <row r="669" spans="2:25" x14ac:dyDescent="0.25">
      <c r="B669" s="139" t="s">
        <v>445</v>
      </c>
      <c r="E669" s="147">
        <v>12207</v>
      </c>
      <c r="F669" s="20" t="s">
        <v>101</v>
      </c>
      <c r="H669" s="177" t="s">
        <v>101</v>
      </c>
      <c r="I669" s="141"/>
      <c r="Q669" s="142"/>
      <c r="R669" s="143"/>
      <c r="U669" s="179">
        <v>-724.18190599904278</v>
      </c>
      <c r="W669" s="145">
        <v>20625200</v>
      </c>
      <c r="Y669" s="146"/>
    </row>
    <row r="670" spans="2:25" x14ac:dyDescent="0.25">
      <c r="B670" s="139" t="s">
        <v>445</v>
      </c>
      <c r="E670" s="147">
        <v>12207</v>
      </c>
      <c r="F670" s="20" t="s">
        <v>101</v>
      </c>
      <c r="H670" s="177" t="s">
        <v>101</v>
      </c>
      <c r="I670" s="141"/>
      <c r="Q670" s="142"/>
      <c r="R670" s="143"/>
      <c r="U670" s="179">
        <v>-379.35249510482004</v>
      </c>
      <c r="W670" s="145">
        <v>20625200</v>
      </c>
      <c r="Y670" s="146"/>
    </row>
    <row r="671" spans="2:25" x14ac:dyDescent="0.25">
      <c r="B671" s="139" t="s">
        <v>445</v>
      </c>
      <c r="E671" s="147">
        <v>12207</v>
      </c>
      <c r="F671" s="20" t="s">
        <v>101</v>
      </c>
      <c r="H671" s="177" t="s">
        <v>101</v>
      </c>
      <c r="I671" s="141"/>
      <c r="Q671" s="142"/>
      <c r="R671" s="143"/>
      <c r="U671" s="179">
        <v>-168.60110893547559</v>
      </c>
      <c r="W671" s="145">
        <v>20625200</v>
      </c>
      <c r="Y671" s="146"/>
    </row>
    <row r="672" spans="2:25" x14ac:dyDescent="0.25">
      <c r="B672" s="139" t="s">
        <v>445</v>
      </c>
      <c r="E672" s="147">
        <v>12207</v>
      </c>
      <c r="F672" s="20" t="s">
        <v>101</v>
      </c>
      <c r="H672" s="177" t="s">
        <v>101</v>
      </c>
      <c r="I672" s="141"/>
      <c r="Q672" s="142"/>
      <c r="R672" s="143"/>
      <c r="U672" s="179">
        <v>-236.04155250966585</v>
      </c>
      <c r="W672" s="145">
        <v>20625200</v>
      </c>
      <c r="Y672" s="146"/>
    </row>
    <row r="673" spans="2:25" x14ac:dyDescent="0.25">
      <c r="B673" s="139" t="s">
        <v>445</v>
      </c>
      <c r="E673" s="147">
        <v>12207</v>
      </c>
      <c r="F673" s="20" t="s">
        <v>101</v>
      </c>
      <c r="H673" s="177" t="s">
        <v>101</v>
      </c>
      <c r="I673" s="141"/>
      <c r="Q673" s="142"/>
      <c r="R673" s="143"/>
      <c r="U673" s="179">
        <v>-6529.077943526293</v>
      </c>
      <c r="W673" s="145">
        <v>20625200</v>
      </c>
      <c r="Y673" s="146"/>
    </row>
    <row r="674" spans="2:25" x14ac:dyDescent="0.25">
      <c r="B674" s="139" t="s">
        <v>445</v>
      </c>
      <c r="E674" s="147">
        <v>12207</v>
      </c>
      <c r="F674" s="20" t="s">
        <v>101</v>
      </c>
      <c r="H674" s="177" t="s">
        <v>101</v>
      </c>
      <c r="I674" s="141"/>
      <c r="Q674" s="142"/>
      <c r="R674" s="143"/>
      <c r="U674" s="179">
        <v>-1146.487540761234</v>
      </c>
      <c r="W674" s="145">
        <v>20625200</v>
      </c>
      <c r="Y674" s="146"/>
    </row>
    <row r="675" spans="2:25" x14ac:dyDescent="0.25">
      <c r="B675" s="139" t="s">
        <v>445</v>
      </c>
      <c r="E675" s="147">
        <v>12207</v>
      </c>
      <c r="F675" s="20" t="s">
        <v>101</v>
      </c>
      <c r="H675" s="177" t="s">
        <v>101</v>
      </c>
      <c r="I675" s="141"/>
      <c r="Q675" s="142"/>
      <c r="R675" s="143"/>
      <c r="U675" s="179">
        <v>-606.96399216771215</v>
      </c>
      <c r="W675" s="145">
        <v>20625200</v>
      </c>
      <c r="Y675" s="146"/>
    </row>
    <row r="676" spans="2:25" x14ac:dyDescent="0.25">
      <c r="B676" s="139" t="s">
        <v>445</v>
      </c>
      <c r="E676" s="147">
        <v>12207</v>
      </c>
      <c r="F676" s="20" t="s">
        <v>101</v>
      </c>
      <c r="H676" s="177" t="s">
        <v>101</v>
      </c>
      <c r="I676" s="141"/>
      <c r="Q676" s="142"/>
      <c r="R676" s="143"/>
      <c r="U676" s="179">
        <v>-16.86011089354756</v>
      </c>
      <c r="W676" s="145">
        <v>20625200</v>
      </c>
      <c r="Y676" s="146"/>
    </row>
    <row r="677" spans="2:25" x14ac:dyDescent="0.25">
      <c r="B677" s="139" t="s">
        <v>445</v>
      </c>
      <c r="E677" s="147">
        <v>12207</v>
      </c>
      <c r="F677" s="20" t="s">
        <v>101</v>
      </c>
      <c r="H677" s="177" t="s">
        <v>101</v>
      </c>
      <c r="I677" s="141"/>
      <c r="Q677" s="142"/>
      <c r="R677" s="143"/>
      <c r="U677" s="179">
        <v>-21.075138616934449</v>
      </c>
      <c r="W677" s="145">
        <v>20625200</v>
      </c>
      <c r="Y677" s="146"/>
    </row>
    <row r="678" spans="2:25" x14ac:dyDescent="0.25">
      <c r="B678" s="139" t="s">
        <v>445</v>
      </c>
      <c r="E678" s="147">
        <v>12207</v>
      </c>
      <c r="F678" s="20" t="s">
        <v>101</v>
      </c>
      <c r="H678" s="177" t="s">
        <v>101</v>
      </c>
      <c r="I678" s="141"/>
      <c r="Q678" s="142"/>
      <c r="R678" s="143"/>
      <c r="U678" s="179">
        <v>-193.89127527579694</v>
      </c>
      <c r="W678" s="145">
        <v>20625200</v>
      </c>
      <c r="Y678" s="146"/>
    </row>
    <row r="679" spans="2:25" x14ac:dyDescent="0.25">
      <c r="B679" s="139" t="s">
        <v>445</v>
      </c>
      <c r="E679" s="147">
        <v>12207</v>
      </c>
      <c r="F679" s="20" t="s">
        <v>101</v>
      </c>
      <c r="H679" s="177" t="s">
        <v>101</v>
      </c>
      <c r="I679" s="141"/>
      <c r="Q679" s="142"/>
      <c r="R679" s="143"/>
      <c r="U679" s="179">
        <v>-311.91205153062987</v>
      </c>
      <c r="W679" s="145">
        <v>20625200</v>
      </c>
      <c r="Y679" s="146"/>
    </row>
    <row r="680" spans="2:25" x14ac:dyDescent="0.25">
      <c r="B680" s="139" t="s">
        <v>445</v>
      </c>
      <c r="E680" s="147">
        <v>12207</v>
      </c>
      <c r="F680" s="20" t="s">
        <v>101</v>
      </c>
      <c r="H680" s="177" t="s">
        <v>101</v>
      </c>
      <c r="I680" s="141"/>
      <c r="Q680" s="142"/>
      <c r="R680" s="143"/>
      <c r="U680" s="179">
        <v>-118.02077625483292</v>
      </c>
      <c r="W680" s="145">
        <v>20625200</v>
      </c>
      <c r="Y680" s="146"/>
    </row>
    <row r="681" spans="2:25" x14ac:dyDescent="0.25">
      <c r="B681" s="139" t="s">
        <v>445</v>
      </c>
      <c r="E681" s="147">
        <v>12207</v>
      </c>
      <c r="F681" s="20" t="s">
        <v>101</v>
      </c>
      <c r="H681" s="177" t="s">
        <v>101</v>
      </c>
      <c r="I681" s="141"/>
      <c r="Q681" s="142"/>
      <c r="R681" s="143"/>
      <c r="U681" s="179">
        <v>-581.67382582739083</v>
      </c>
      <c r="W681" s="145">
        <v>20625200</v>
      </c>
      <c r="Y681" s="146"/>
    </row>
    <row r="682" spans="2:25" x14ac:dyDescent="0.25">
      <c r="B682" s="139" t="s">
        <v>445</v>
      </c>
      <c r="E682" s="147">
        <v>12207</v>
      </c>
      <c r="F682" s="20" t="s">
        <v>101</v>
      </c>
      <c r="H682" s="177" t="s">
        <v>101</v>
      </c>
      <c r="I682" s="141"/>
      <c r="Q682" s="142"/>
      <c r="R682" s="143"/>
      <c r="U682" s="179">
        <v>-1412.0342873346083</v>
      </c>
      <c r="W682" s="145">
        <v>20625200</v>
      </c>
      <c r="Y682" s="146"/>
    </row>
    <row r="683" spans="2:25" x14ac:dyDescent="0.25">
      <c r="B683" s="139" t="s">
        <v>445</v>
      </c>
      <c r="E683" s="147">
        <v>12207</v>
      </c>
      <c r="F683" s="20" t="s">
        <v>101</v>
      </c>
      <c r="H683" s="177" t="s">
        <v>101</v>
      </c>
      <c r="I683" s="141"/>
      <c r="Q683" s="142"/>
      <c r="R683" s="143"/>
      <c r="U683" s="179">
        <v>-640.68421395480732</v>
      </c>
      <c r="W683" s="145">
        <v>20625200</v>
      </c>
      <c r="Y683" s="146"/>
    </row>
    <row r="684" spans="2:25" x14ac:dyDescent="0.25">
      <c r="B684" s="139" t="s">
        <v>445</v>
      </c>
      <c r="E684" s="147">
        <v>12207</v>
      </c>
      <c r="F684" s="20" t="s">
        <v>101</v>
      </c>
      <c r="H684" s="177" t="s">
        <v>101</v>
      </c>
      <c r="I684" s="141"/>
      <c r="Q684" s="142"/>
      <c r="R684" s="143"/>
      <c r="U684" s="179">
        <v>-910.44598825156822</v>
      </c>
      <c r="W684" s="145">
        <v>20625200</v>
      </c>
      <c r="Y684" s="146"/>
    </row>
    <row r="685" spans="2:25" x14ac:dyDescent="0.25">
      <c r="B685" s="139" t="s">
        <v>445</v>
      </c>
      <c r="E685" s="147">
        <v>12207</v>
      </c>
      <c r="F685" s="20" t="s">
        <v>101</v>
      </c>
      <c r="H685" s="177" t="s">
        <v>101</v>
      </c>
      <c r="I685" s="141"/>
      <c r="Q685" s="142"/>
      <c r="R685" s="143"/>
      <c r="U685" s="179">
        <v>-514.2333822532006</v>
      </c>
      <c r="W685" s="145">
        <v>20625200</v>
      </c>
      <c r="Y685" s="146"/>
    </row>
    <row r="686" spans="2:25" x14ac:dyDescent="0.25">
      <c r="B686" s="139" t="s">
        <v>445</v>
      </c>
      <c r="E686" s="147">
        <v>12207</v>
      </c>
      <c r="F686" s="20" t="s">
        <v>101</v>
      </c>
      <c r="H686" s="177" t="s">
        <v>101</v>
      </c>
      <c r="I686" s="141"/>
      <c r="Q686" s="142"/>
      <c r="R686" s="143"/>
      <c r="U686" s="179">
        <v>-7464.8140981181823</v>
      </c>
      <c r="W686" s="145">
        <v>20625200</v>
      </c>
      <c r="Y686" s="146"/>
    </row>
    <row r="687" spans="2:25" x14ac:dyDescent="0.25">
      <c r="B687" s="139" t="s">
        <v>445</v>
      </c>
      <c r="E687" s="147">
        <v>12207</v>
      </c>
      <c r="F687" s="20" t="s">
        <v>101</v>
      </c>
      <c r="H687" s="177" t="s">
        <v>101</v>
      </c>
      <c r="I687" s="141"/>
      <c r="Q687" s="142"/>
      <c r="R687" s="143"/>
      <c r="U687" s="179">
        <v>-16.832740583655436</v>
      </c>
      <c r="W687" s="145">
        <v>20625200</v>
      </c>
      <c r="Y687" s="146"/>
    </row>
    <row r="688" spans="2:25" x14ac:dyDescent="0.25">
      <c r="B688" s="139" t="s">
        <v>445</v>
      </c>
      <c r="E688" s="147">
        <v>12207</v>
      </c>
      <c r="F688" s="20" t="s">
        <v>101</v>
      </c>
      <c r="H688" s="177" t="s">
        <v>101</v>
      </c>
      <c r="I688" s="141"/>
      <c r="Q688" s="142"/>
      <c r="R688" s="143"/>
      <c r="U688" s="179">
        <v>-408.85768916852834</v>
      </c>
      <c r="W688" s="145">
        <v>20625200</v>
      </c>
      <c r="Y688" s="146"/>
    </row>
    <row r="689" spans="2:26" x14ac:dyDescent="0.25">
      <c r="B689" s="139" t="s">
        <v>445</v>
      </c>
      <c r="E689" s="147">
        <v>12207</v>
      </c>
      <c r="F689" s="20" t="s">
        <v>101</v>
      </c>
      <c r="H689" s="177" t="s">
        <v>101</v>
      </c>
      <c r="I689" s="141"/>
      <c r="Q689" s="142"/>
      <c r="R689" s="143"/>
      <c r="U689" s="179">
        <v>-122.23580397821981</v>
      </c>
      <c r="W689" s="145">
        <v>20625200</v>
      </c>
      <c r="Y689" s="146"/>
    </row>
    <row r="690" spans="2:26" x14ac:dyDescent="0.25">
      <c r="B690" s="139" t="s">
        <v>445</v>
      </c>
      <c r="E690" s="147">
        <v>12207</v>
      </c>
      <c r="F690" s="20" t="s">
        <v>101</v>
      </c>
      <c r="H690" s="177" t="s">
        <v>101</v>
      </c>
      <c r="I690" s="141"/>
      <c r="Q690" s="142"/>
      <c r="R690" s="143"/>
      <c r="U690" s="179">
        <v>-400.42763372175455</v>
      </c>
      <c r="W690" s="145">
        <v>20625200</v>
      </c>
      <c r="Y690" s="146"/>
    </row>
    <row r="691" spans="2:26" x14ac:dyDescent="0.25">
      <c r="B691" s="139" t="s">
        <v>445</v>
      </c>
      <c r="E691" s="147">
        <v>12207</v>
      </c>
      <c r="F691" s="20" t="s">
        <v>101</v>
      </c>
      <c r="H691" s="177" t="s">
        <v>101</v>
      </c>
      <c r="I691" s="141"/>
      <c r="Q691" s="142"/>
      <c r="R691" s="143"/>
      <c r="U691" s="179">
        <v>-1146.4875863784173</v>
      </c>
      <c r="W691" s="145">
        <v>20625200</v>
      </c>
      <c r="Y691" s="146"/>
    </row>
    <row r="692" spans="2:26" x14ac:dyDescent="0.25">
      <c r="B692" s="139" t="s">
        <v>445</v>
      </c>
      <c r="E692" s="147">
        <v>12207</v>
      </c>
      <c r="F692" s="20" t="s">
        <v>101</v>
      </c>
      <c r="H692" s="177" t="s">
        <v>101</v>
      </c>
      <c r="I692" s="141"/>
      <c r="Q692" s="142"/>
      <c r="R692" s="143"/>
      <c r="U692" s="179">
        <v>-572.78759854908162</v>
      </c>
      <c r="W692" s="145">
        <v>20625200</v>
      </c>
      <c r="Y692" s="146"/>
    </row>
    <row r="693" spans="2:26" x14ac:dyDescent="0.25">
      <c r="B693" s="139" t="s">
        <v>445</v>
      </c>
      <c r="E693" s="147">
        <v>11975</v>
      </c>
      <c r="F693" s="20" t="s">
        <v>97</v>
      </c>
      <c r="H693" s="177" t="s">
        <v>97</v>
      </c>
      <c r="I693" s="141"/>
      <c r="Q693" s="142"/>
      <c r="R693" s="143"/>
      <c r="U693" s="179">
        <v>-203.19718063911864</v>
      </c>
      <c r="W693" s="145">
        <v>20625200</v>
      </c>
      <c r="Y693" s="146"/>
    </row>
    <row r="694" spans="2:26" x14ac:dyDescent="0.25">
      <c r="B694" s="139" t="s">
        <v>445</v>
      </c>
      <c r="E694" s="147">
        <v>12381</v>
      </c>
      <c r="F694" s="20" t="s">
        <v>196</v>
      </c>
      <c r="H694" s="177" t="s">
        <v>196</v>
      </c>
      <c r="I694" s="141"/>
      <c r="Q694" s="142"/>
      <c r="R694" s="143"/>
      <c r="U694" s="179">
        <v>-47.878335688092328</v>
      </c>
      <c r="W694" s="145">
        <v>20625200</v>
      </c>
      <c r="Y694" s="146"/>
      <c r="Z694" s="113"/>
    </row>
    <row r="695" spans="2:26" x14ac:dyDescent="0.25">
      <c r="B695" s="139" t="s">
        <v>445</v>
      </c>
      <c r="E695" s="147">
        <v>12381</v>
      </c>
      <c r="F695" s="20" t="s">
        <v>196</v>
      </c>
      <c r="H695" s="177" t="s">
        <v>196</v>
      </c>
      <c r="I695" s="141"/>
      <c r="Q695" s="142"/>
      <c r="R695" s="143"/>
      <c r="U695" s="179">
        <v>-103.12256917435271</v>
      </c>
      <c r="W695" s="145">
        <v>20625200</v>
      </c>
      <c r="Y695" s="146"/>
      <c r="Z695" s="113"/>
    </row>
    <row r="696" spans="2:26" x14ac:dyDescent="0.25">
      <c r="B696" s="139" t="s">
        <v>445</v>
      </c>
      <c r="E696" s="147">
        <v>21077</v>
      </c>
      <c r="F696" s="20" t="s">
        <v>99</v>
      </c>
      <c r="H696" s="177" t="s">
        <v>99</v>
      </c>
      <c r="I696" s="141"/>
      <c r="Q696" s="142"/>
      <c r="R696" s="143"/>
      <c r="U696" s="179">
        <v>-5441.0188433635485</v>
      </c>
      <c r="W696" s="145">
        <v>20625200</v>
      </c>
      <c r="Y696" s="146"/>
      <c r="Z696" s="113"/>
    </row>
    <row r="697" spans="2:26" x14ac:dyDescent="0.25">
      <c r="B697" s="139" t="s">
        <v>445</v>
      </c>
      <c r="E697" s="147">
        <v>23757</v>
      </c>
      <c r="F697" s="20" t="s">
        <v>403</v>
      </c>
      <c r="H697" s="177" t="s">
        <v>403</v>
      </c>
      <c r="I697" s="141"/>
      <c r="Q697" s="142"/>
      <c r="R697" s="143"/>
      <c r="U697" s="179">
        <v>-3181.9408505706983</v>
      </c>
      <c r="W697" s="145">
        <v>20625200</v>
      </c>
      <c r="Y697" s="146"/>
      <c r="Z697" s="113"/>
    </row>
    <row r="698" spans="2:26" x14ac:dyDescent="0.25">
      <c r="B698" s="139" t="s">
        <v>445</v>
      </c>
      <c r="E698" s="147">
        <v>23757</v>
      </c>
      <c r="F698" s="20" t="s">
        <v>403</v>
      </c>
      <c r="H698" s="177" t="s">
        <v>403</v>
      </c>
      <c r="I698" s="141"/>
      <c r="Q698" s="142"/>
      <c r="R698" s="143"/>
      <c r="U698" s="179">
        <v>-1605.4693907788696</v>
      </c>
      <c r="W698" s="145">
        <v>20625200</v>
      </c>
      <c r="Y698" s="146"/>
      <c r="Z698" s="113"/>
    </row>
    <row r="699" spans="2:26" x14ac:dyDescent="0.25">
      <c r="B699" s="139" t="s">
        <v>445</v>
      </c>
      <c r="E699" s="147">
        <v>12207</v>
      </c>
      <c r="F699" s="20" t="s">
        <v>101</v>
      </c>
      <c r="H699" s="177" t="s">
        <v>101</v>
      </c>
      <c r="I699" s="141"/>
      <c r="Q699" s="142"/>
      <c r="R699" s="143"/>
      <c r="T699" s="180"/>
      <c r="U699" s="179">
        <v>21.35274738683044</v>
      </c>
      <c r="W699" s="145">
        <v>20625200</v>
      </c>
      <c r="Y699" s="146"/>
    </row>
    <row r="700" spans="2:26" x14ac:dyDescent="0.25">
      <c r="B700" s="139" t="s">
        <v>445</v>
      </c>
      <c r="E700" s="147">
        <v>12207</v>
      </c>
      <c r="F700" s="20" t="s">
        <v>101</v>
      </c>
      <c r="H700" s="177" t="s">
        <v>101</v>
      </c>
      <c r="I700" s="141"/>
      <c r="Q700" s="142"/>
      <c r="R700" s="143"/>
      <c r="T700" s="180"/>
      <c r="U700" s="179">
        <v>828.48659860902103</v>
      </c>
      <c r="W700" s="145">
        <v>20625200</v>
      </c>
      <c r="Y700" s="146"/>
    </row>
    <row r="701" spans="2:26" x14ac:dyDescent="0.25">
      <c r="B701" s="139" t="s">
        <v>445</v>
      </c>
      <c r="E701" s="147">
        <v>12207</v>
      </c>
      <c r="F701" s="20" t="s">
        <v>101</v>
      </c>
      <c r="H701" s="177" t="s">
        <v>101</v>
      </c>
      <c r="I701" s="141"/>
      <c r="Q701" s="142"/>
      <c r="R701" s="143"/>
      <c r="T701" s="180"/>
      <c r="U701" s="179">
        <v>196.44527595884006</v>
      </c>
      <c r="W701" s="145">
        <v>20625200</v>
      </c>
      <c r="Y701" s="146"/>
    </row>
    <row r="702" spans="2:26" x14ac:dyDescent="0.25">
      <c r="B702" s="139" t="s">
        <v>445</v>
      </c>
      <c r="E702" s="147">
        <v>12207</v>
      </c>
      <c r="F702" s="20" t="s">
        <v>101</v>
      </c>
      <c r="H702" s="177" t="s">
        <v>101</v>
      </c>
      <c r="I702" s="141"/>
      <c r="Q702" s="142"/>
      <c r="R702" s="143"/>
      <c r="T702" s="180"/>
      <c r="U702" s="179">
        <v>316.02066132509049</v>
      </c>
      <c r="W702" s="145">
        <v>20625200</v>
      </c>
      <c r="Y702" s="146"/>
    </row>
    <row r="703" spans="2:26" x14ac:dyDescent="0.25">
      <c r="B703" s="139" t="s">
        <v>445</v>
      </c>
      <c r="E703" s="147">
        <v>12207</v>
      </c>
      <c r="F703" s="20" t="s">
        <v>101</v>
      </c>
      <c r="H703" s="177" t="s">
        <v>101</v>
      </c>
      <c r="I703" s="141"/>
      <c r="Q703" s="142"/>
      <c r="R703" s="143"/>
      <c r="T703" s="180"/>
      <c r="U703" s="179">
        <v>922.43868711107496</v>
      </c>
      <c r="W703" s="145">
        <v>20625200</v>
      </c>
      <c r="Y703" s="146"/>
    </row>
    <row r="704" spans="2:26" x14ac:dyDescent="0.25">
      <c r="B704" s="139" t="s">
        <v>445</v>
      </c>
      <c r="E704" s="147">
        <v>12207</v>
      </c>
      <c r="F704" s="20" t="s">
        <v>101</v>
      </c>
      <c r="H704" s="177" t="s">
        <v>101</v>
      </c>
      <c r="I704" s="141"/>
      <c r="Q704" s="142"/>
      <c r="R704" s="143"/>
      <c r="T704" s="180"/>
      <c r="U704" s="179">
        <v>119.57538536625046</v>
      </c>
      <c r="W704" s="145">
        <v>20625200</v>
      </c>
      <c r="Y704" s="146"/>
    </row>
    <row r="705" spans="2:25" x14ac:dyDescent="0.25">
      <c r="B705" s="139" t="s">
        <v>445</v>
      </c>
      <c r="E705" s="147">
        <v>12207</v>
      </c>
      <c r="F705" s="20" t="s">
        <v>101</v>
      </c>
      <c r="H705" s="177" t="s">
        <v>101</v>
      </c>
      <c r="I705" s="141"/>
      <c r="Q705" s="142"/>
      <c r="R705" s="143"/>
      <c r="T705" s="180"/>
      <c r="U705" s="179">
        <v>589.33582787652017</v>
      </c>
      <c r="W705" s="145">
        <v>20625200</v>
      </c>
      <c r="Y705" s="146"/>
    </row>
    <row r="706" spans="2:25" x14ac:dyDescent="0.25">
      <c r="B706" s="139" t="s">
        <v>445</v>
      </c>
      <c r="E706" s="147">
        <v>12207</v>
      </c>
      <c r="F706" s="20" t="s">
        <v>101</v>
      </c>
      <c r="H706" s="177" t="s">
        <v>101</v>
      </c>
      <c r="I706" s="141"/>
      <c r="Q706" s="142"/>
      <c r="R706" s="143"/>
      <c r="T706" s="180"/>
      <c r="U706" s="179">
        <v>1430.6340749176395</v>
      </c>
      <c r="W706" s="145">
        <v>20625200</v>
      </c>
      <c r="Y706" s="146"/>
    </row>
    <row r="707" spans="2:25" x14ac:dyDescent="0.25">
      <c r="B707" s="139" t="s">
        <v>445</v>
      </c>
      <c r="E707" s="147">
        <v>12207</v>
      </c>
      <c r="F707" s="20" t="s">
        <v>101</v>
      </c>
      <c r="H707" s="177" t="s">
        <v>101</v>
      </c>
      <c r="I707" s="141"/>
      <c r="Q707" s="142"/>
      <c r="R707" s="143"/>
      <c r="T707" s="180"/>
      <c r="U707" s="179">
        <v>649.12352055964539</v>
      </c>
      <c r="W707" s="145">
        <v>20625200</v>
      </c>
      <c r="Y707" s="146"/>
    </row>
    <row r="708" spans="2:25" x14ac:dyDescent="0.25">
      <c r="B708" s="139" t="s">
        <v>445</v>
      </c>
      <c r="E708" s="147">
        <v>12207</v>
      </c>
      <c r="F708" s="20" t="s">
        <v>101</v>
      </c>
      <c r="H708" s="177" t="s">
        <v>101</v>
      </c>
      <c r="I708" s="141"/>
      <c r="Q708" s="142"/>
      <c r="R708" s="143"/>
      <c r="T708" s="180"/>
      <c r="U708" s="179">
        <v>384.34945296294791</v>
      </c>
      <c r="W708" s="145">
        <v>20625200</v>
      </c>
      <c r="Y708" s="146"/>
    </row>
    <row r="709" spans="2:25" x14ac:dyDescent="0.25">
      <c r="B709" s="139" t="s">
        <v>445</v>
      </c>
      <c r="E709" s="147">
        <v>12207</v>
      </c>
      <c r="F709" s="20" t="s">
        <v>101</v>
      </c>
      <c r="H709" s="177" t="s">
        <v>101</v>
      </c>
      <c r="I709" s="141"/>
      <c r="Q709" s="142"/>
      <c r="R709" s="143"/>
      <c r="T709" s="180"/>
      <c r="U709" s="179">
        <v>414.24329930451051</v>
      </c>
      <c r="W709" s="145">
        <v>20625200</v>
      </c>
      <c r="Y709" s="146"/>
    </row>
    <row r="710" spans="2:25" x14ac:dyDescent="0.25">
      <c r="B710" s="139" t="s">
        <v>445</v>
      </c>
      <c r="E710" s="147">
        <v>12207</v>
      </c>
      <c r="F710" s="20" t="s">
        <v>101</v>
      </c>
      <c r="H710" s="177" t="s">
        <v>101</v>
      </c>
      <c r="I710" s="141"/>
      <c r="Q710" s="142"/>
      <c r="R710" s="143"/>
      <c r="T710" s="180"/>
      <c r="U710" s="179">
        <v>269.04461707406352</v>
      </c>
      <c r="W710" s="145">
        <v>20625200</v>
      </c>
      <c r="Y710" s="146"/>
    </row>
    <row r="711" spans="2:25" x14ac:dyDescent="0.25">
      <c r="B711" s="139" t="s">
        <v>445</v>
      </c>
      <c r="E711" s="147">
        <v>12207</v>
      </c>
      <c r="F711" s="20" t="s">
        <v>101</v>
      </c>
      <c r="H711" s="177" t="s">
        <v>101</v>
      </c>
      <c r="I711" s="141"/>
      <c r="Q711" s="142"/>
      <c r="R711" s="143"/>
      <c r="T711" s="180"/>
      <c r="U711" s="179">
        <v>51.246593728393059</v>
      </c>
      <c r="W711" s="145">
        <v>20625200</v>
      </c>
      <c r="Y711" s="146"/>
    </row>
    <row r="712" spans="2:25" x14ac:dyDescent="0.25">
      <c r="B712" s="139" t="s">
        <v>445</v>
      </c>
      <c r="E712" s="147">
        <v>12207</v>
      </c>
      <c r="F712" s="20" t="s">
        <v>101</v>
      </c>
      <c r="H712" s="177" t="s">
        <v>101</v>
      </c>
      <c r="I712" s="141"/>
      <c r="Q712" s="142"/>
      <c r="R712" s="143"/>
      <c r="T712" s="180"/>
      <c r="U712" s="179">
        <v>405.70220034977837</v>
      </c>
      <c r="W712" s="145">
        <v>20625200</v>
      </c>
      <c r="Y712" s="146"/>
    </row>
    <row r="713" spans="2:25" x14ac:dyDescent="0.25">
      <c r="B713" s="139" t="s">
        <v>445</v>
      </c>
      <c r="E713" s="147">
        <v>12207</v>
      </c>
      <c r="F713" s="20" t="s">
        <v>101</v>
      </c>
      <c r="H713" s="177" t="s">
        <v>101</v>
      </c>
      <c r="I713" s="141"/>
      <c r="Q713" s="142"/>
      <c r="R713" s="143"/>
      <c r="T713" s="180"/>
      <c r="U713" s="179">
        <v>6615.0811404400702</v>
      </c>
      <c r="W713" s="145">
        <v>20625200</v>
      </c>
      <c r="Y713" s="146"/>
    </row>
    <row r="714" spans="2:25" x14ac:dyDescent="0.25">
      <c r="B714" s="139" t="s">
        <v>445</v>
      </c>
      <c r="E714" s="147">
        <v>12207</v>
      </c>
      <c r="F714" s="20" t="s">
        <v>101</v>
      </c>
      <c r="H714" s="177" t="s">
        <v>101</v>
      </c>
      <c r="I714" s="141"/>
      <c r="Q714" s="142"/>
      <c r="R714" s="143"/>
      <c r="T714" s="180"/>
      <c r="U714" s="179">
        <v>123.84593484361655</v>
      </c>
      <c r="W714" s="145">
        <v>20625200</v>
      </c>
      <c r="Y714" s="146"/>
    </row>
    <row r="715" spans="2:25" x14ac:dyDescent="0.25">
      <c r="B715" s="139" t="s">
        <v>445</v>
      </c>
      <c r="E715" s="147">
        <v>12207</v>
      </c>
      <c r="F715" s="20" t="s">
        <v>101</v>
      </c>
      <c r="H715" s="177" t="s">
        <v>101</v>
      </c>
      <c r="I715" s="141"/>
      <c r="Q715" s="142"/>
      <c r="R715" s="143"/>
      <c r="T715" s="180"/>
      <c r="U715" s="179">
        <v>1161.5894578435759</v>
      </c>
      <c r="W715" s="145">
        <v>20625200</v>
      </c>
      <c r="Y715" s="146"/>
    </row>
    <row r="716" spans="2:25" x14ac:dyDescent="0.25">
      <c r="B716" s="139" t="s">
        <v>445</v>
      </c>
      <c r="E716" s="147">
        <v>12207</v>
      </c>
      <c r="F716" s="20" t="s">
        <v>101</v>
      </c>
      <c r="H716" s="177" t="s">
        <v>101</v>
      </c>
      <c r="I716" s="141"/>
      <c r="Q716" s="142"/>
      <c r="R716" s="143"/>
      <c r="T716" s="180"/>
      <c r="U716" s="179">
        <v>614.95912474071667</v>
      </c>
      <c r="W716" s="145">
        <v>20625200</v>
      </c>
      <c r="Y716" s="146"/>
    </row>
    <row r="717" spans="2:25" x14ac:dyDescent="0.25">
      <c r="B717" s="139" t="s">
        <v>445</v>
      </c>
      <c r="E717" s="147">
        <v>12207</v>
      </c>
      <c r="F717" s="20" t="s">
        <v>101</v>
      </c>
      <c r="H717" s="177" t="s">
        <v>101</v>
      </c>
      <c r="I717" s="141"/>
      <c r="Q717" s="142"/>
      <c r="R717" s="143"/>
      <c r="T717" s="180"/>
      <c r="U717" s="179">
        <v>1161.5894578435759</v>
      </c>
      <c r="W717" s="145">
        <v>20625200</v>
      </c>
      <c r="Y717" s="146"/>
    </row>
    <row r="718" spans="2:25" x14ac:dyDescent="0.25">
      <c r="B718" s="139" t="s">
        <v>445</v>
      </c>
      <c r="E718" s="147">
        <v>12207</v>
      </c>
      <c r="F718" s="20" t="s">
        <v>101</v>
      </c>
      <c r="H718" s="177" t="s">
        <v>101</v>
      </c>
      <c r="I718" s="141"/>
      <c r="Q718" s="142"/>
      <c r="R718" s="143"/>
      <c r="T718" s="180"/>
      <c r="U718" s="179">
        <v>512.46593728393054</v>
      </c>
      <c r="W718" s="145">
        <v>20625200</v>
      </c>
      <c r="Y718" s="146"/>
    </row>
    <row r="719" spans="2:25" x14ac:dyDescent="0.25">
      <c r="B719" s="139" t="s">
        <v>445</v>
      </c>
      <c r="E719" s="147">
        <v>12207</v>
      </c>
      <c r="F719" s="20" t="s">
        <v>101</v>
      </c>
      <c r="H719" s="177" t="s">
        <v>101</v>
      </c>
      <c r="I719" s="141"/>
      <c r="Q719" s="142"/>
      <c r="R719" s="143"/>
      <c r="T719" s="180"/>
      <c r="U719" s="179">
        <v>170.82197909464352</v>
      </c>
      <c r="W719" s="145">
        <v>20625200</v>
      </c>
      <c r="Y719" s="146"/>
    </row>
    <row r="720" spans="2:25" x14ac:dyDescent="0.25">
      <c r="B720" s="139" t="s">
        <v>445</v>
      </c>
      <c r="E720" s="147">
        <v>12207</v>
      </c>
      <c r="F720" s="20" t="s">
        <v>101</v>
      </c>
      <c r="H720" s="177" t="s">
        <v>101</v>
      </c>
      <c r="I720" s="141"/>
      <c r="Q720" s="142"/>
      <c r="R720" s="143"/>
      <c r="T720" s="180"/>
      <c r="U720" s="179">
        <v>5419.3272867775659</v>
      </c>
      <c r="W720" s="145">
        <v>20625200</v>
      </c>
      <c r="Y720" s="146"/>
    </row>
    <row r="721" spans="2:26" x14ac:dyDescent="0.25">
      <c r="B721" s="139" t="s">
        <v>445</v>
      </c>
      <c r="E721" s="147">
        <v>12207</v>
      </c>
      <c r="F721" s="20" t="s">
        <v>101</v>
      </c>
      <c r="H721" s="177" t="s">
        <v>101</v>
      </c>
      <c r="I721" s="141"/>
      <c r="Q721" s="142"/>
      <c r="R721" s="143"/>
      <c r="T721" s="180"/>
      <c r="U721" s="179">
        <v>17.082197909464352</v>
      </c>
      <c r="W721" s="145">
        <v>20625200</v>
      </c>
      <c r="Y721" s="146"/>
    </row>
    <row r="722" spans="2:26" x14ac:dyDescent="0.25">
      <c r="B722" s="139" t="s">
        <v>445</v>
      </c>
      <c r="E722" s="147">
        <v>12207</v>
      </c>
      <c r="F722" s="20" t="s">
        <v>101</v>
      </c>
      <c r="H722" s="177" t="s">
        <v>101</v>
      </c>
      <c r="I722" s="141"/>
      <c r="Q722" s="142"/>
      <c r="R722" s="143"/>
      <c r="T722" s="180"/>
      <c r="U722" s="179">
        <v>239.15077073250092</v>
      </c>
      <c r="W722" s="145">
        <v>20625200</v>
      </c>
      <c r="Y722" s="146"/>
    </row>
    <row r="723" spans="2:26" x14ac:dyDescent="0.25">
      <c r="B723" s="139" t="s">
        <v>445</v>
      </c>
      <c r="E723" s="147">
        <v>12207</v>
      </c>
      <c r="F723" s="20" t="s">
        <v>101</v>
      </c>
      <c r="H723" s="177" t="s">
        <v>101</v>
      </c>
      <c r="I723" s="141"/>
      <c r="Q723" s="142"/>
      <c r="R723" s="143"/>
      <c r="T723" s="180"/>
      <c r="U723" s="179">
        <v>7563.1431244153418</v>
      </c>
      <c r="W723" s="145">
        <v>20625200</v>
      </c>
      <c r="Y723" s="146"/>
    </row>
    <row r="724" spans="2:26" x14ac:dyDescent="0.25">
      <c r="B724" s="139" t="s">
        <v>445</v>
      </c>
      <c r="E724" s="147">
        <v>12207</v>
      </c>
      <c r="F724" s="20" t="s">
        <v>101</v>
      </c>
      <c r="H724" s="177" t="s">
        <v>101</v>
      </c>
      <c r="I724" s="141"/>
      <c r="Q724" s="142"/>
      <c r="R724" s="143"/>
      <c r="T724" s="180"/>
      <c r="U724" s="179">
        <v>521.00703623866275</v>
      </c>
      <c r="W724" s="145">
        <v>20625200</v>
      </c>
      <c r="Y724" s="146"/>
    </row>
    <row r="725" spans="2:26" x14ac:dyDescent="0.25">
      <c r="B725" s="139" t="s">
        <v>445</v>
      </c>
      <c r="E725" s="147">
        <v>12376</v>
      </c>
      <c r="F725" s="20" t="s">
        <v>161</v>
      </c>
      <c r="H725" s="177" t="s">
        <v>161</v>
      </c>
      <c r="I725" s="141"/>
      <c r="Q725" s="142"/>
      <c r="R725" s="143"/>
      <c r="T725" s="180"/>
      <c r="U725" s="179">
        <v>27.961931101801767</v>
      </c>
      <c r="W725" s="145">
        <v>20625200</v>
      </c>
      <c r="Y725" s="146"/>
      <c r="Z725" s="113"/>
    </row>
    <row r="726" spans="2:26" x14ac:dyDescent="0.25">
      <c r="B726" s="139" t="s">
        <v>445</v>
      </c>
      <c r="E726" s="147">
        <v>12376</v>
      </c>
      <c r="F726" s="20" t="s">
        <v>161</v>
      </c>
      <c r="H726" s="177" t="s">
        <v>161</v>
      </c>
      <c r="I726" s="141"/>
      <c r="Q726" s="142"/>
      <c r="R726" s="143"/>
      <c r="T726" s="180"/>
      <c r="U726" s="179">
        <v>50.33147598324318</v>
      </c>
      <c r="W726" s="145">
        <v>20625200</v>
      </c>
      <c r="Y726" s="146"/>
      <c r="Z726" s="113"/>
    </row>
    <row r="727" spans="2:26" x14ac:dyDescent="0.25">
      <c r="B727" s="139" t="s">
        <v>445</v>
      </c>
      <c r="E727" s="147">
        <v>23757</v>
      </c>
      <c r="F727" s="20" t="s">
        <v>403</v>
      </c>
      <c r="H727" s="177" t="s">
        <v>403</v>
      </c>
      <c r="I727" s="141"/>
      <c r="Q727" s="142"/>
      <c r="R727" s="143"/>
      <c r="T727" s="180"/>
      <c r="U727" s="179">
        <v>522.3700532801887</v>
      </c>
      <c r="W727" s="145">
        <v>20625200</v>
      </c>
      <c r="Y727" s="146"/>
      <c r="Z727" s="113"/>
    </row>
    <row r="728" spans="2:26" x14ac:dyDescent="0.25">
      <c r="B728" s="139" t="s">
        <v>445</v>
      </c>
      <c r="E728" s="147">
        <v>12207</v>
      </c>
      <c r="F728" s="20" t="s">
        <v>101</v>
      </c>
      <c r="H728" s="177" t="s">
        <v>101</v>
      </c>
      <c r="I728" s="141"/>
      <c r="Q728" s="142"/>
      <c r="R728" s="143"/>
      <c r="T728" s="180"/>
      <c r="U728" s="179">
        <v>1161.5894578435759</v>
      </c>
      <c r="W728" s="145">
        <v>20625200</v>
      </c>
      <c r="Y728" s="146"/>
    </row>
    <row r="729" spans="2:26" x14ac:dyDescent="0.25">
      <c r="B729" s="139" t="s">
        <v>445</v>
      </c>
      <c r="E729" s="147">
        <v>12207</v>
      </c>
      <c r="F729" s="20" t="s">
        <v>101</v>
      </c>
      <c r="H729" s="177" t="s">
        <v>101</v>
      </c>
      <c r="I729" s="141"/>
      <c r="Q729" s="142"/>
      <c r="R729" s="143"/>
      <c r="T729" s="180"/>
      <c r="U729" s="179">
        <v>17.082197909464352</v>
      </c>
      <c r="W729" s="145">
        <v>20625200</v>
      </c>
      <c r="Y729" s="146"/>
    </row>
    <row r="730" spans="2:26" x14ac:dyDescent="0.25">
      <c r="B730" s="139" t="s">
        <v>445</v>
      </c>
      <c r="E730" s="147">
        <v>12207</v>
      </c>
      <c r="F730" s="20" t="s">
        <v>101</v>
      </c>
      <c r="H730" s="177" t="s">
        <v>101</v>
      </c>
      <c r="I730" s="141"/>
      <c r="Q730" s="142"/>
      <c r="R730" s="143"/>
      <c r="T730" s="180"/>
      <c r="U730" s="179">
        <v>580.79472892178796</v>
      </c>
      <c r="W730" s="145">
        <v>20625200</v>
      </c>
      <c r="Y730" s="146"/>
    </row>
    <row r="731" spans="2:26" x14ac:dyDescent="0.25">
      <c r="B731" s="139" t="s">
        <v>445</v>
      </c>
      <c r="E731" s="147">
        <v>12207</v>
      </c>
      <c r="F731" s="20" t="s">
        <v>101</v>
      </c>
      <c r="H731" s="177" t="s">
        <v>101</v>
      </c>
      <c r="I731" s="141"/>
      <c r="Q731" s="142"/>
      <c r="R731" s="143"/>
      <c r="T731" s="180"/>
      <c r="U731" s="179">
        <v>76.869890592589584</v>
      </c>
      <c r="W731" s="145">
        <v>20625200</v>
      </c>
      <c r="Y731" s="146"/>
    </row>
    <row r="732" spans="2:26" x14ac:dyDescent="0.25">
      <c r="B732" s="139" t="s">
        <v>445</v>
      </c>
      <c r="E732" s="147">
        <v>12207</v>
      </c>
      <c r="F732" s="20" t="s">
        <v>101</v>
      </c>
      <c r="H732" s="177" t="s">
        <v>101</v>
      </c>
      <c r="I732" s="141"/>
      <c r="Q732" s="142"/>
      <c r="R732" s="143"/>
      <c r="T732" s="180"/>
      <c r="U732" s="179">
        <v>580.79472892178796</v>
      </c>
      <c r="W732" s="145">
        <v>20625200</v>
      </c>
      <c r="Y732" s="146"/>
    </row>
    <row r="733" spans="2:26" x14ac:dyDescent="0.25">
      <c r="B733" s="139" t="s">
        <v>445</v>
      </c>
      <c r="E733" s="147">
        <v>12207</v>
      </c>
      <c r="F733" s="20" t="s">
        <v>101</v>
      </c>
      <c r="H733" s="177" t="s">
        <v>101</v>
      </c>
      <c r="I733" s="141"/>
      <c r="Q733" s="142"/>
      <c r="R733" s="143"/>
      <c r="T733" s="180"/>
      <c r="U733" s="179">
        <v>51.246593728393059</v>
      </c>
      <c r="W733" s="145">
        <v>20625200</v>
      </c>
      <c r="Y733" s="146"/>
    </row>
    <row r="734" spans="2:26" x14ac:dyDescent="0.25">
      <c r="B734" s="139" t="s">
        <v>445</v>
      </c>
      <c r="E734" s="147">
        <v>12207</v>
      </c>
      <c r="F734" s="20" t="s">
        <v>101</v>
      </c>
      <c r="H734" s="177" t="s">
        <v>101</v>
      </c>
      <c r="I734" s="141"/>
      <c r="Q734" s="142"/>
      <c r="R734" s="143"/>
      <c r="T734" s="180"/>
      <c r="U734" s="179">
        <v>409.97274982714447</v>
      </c>
      <c r="W734" s="145">
        <v>20625200</v>
      </c>
      <c r="Y734" s="146"/>
    </row>
    <row r="735" spans="2:26" x14ac:dyDescent="0.25">
      <c r="B735" s="139" t="s">
        <v>445</v>
      </c>
      <c r="E735" s="147">
        <v>12207</v>
      </c>
      <c r="F735" s="20" t="s">
        <v>101</v>
      </c>
      <c r="H735" s="177" t="s">
        <v>101</v>
      </c>
      <c r="I735" s="141"/>
      <c r="Q735" s="142"/>
      <c r="R735" s="143"/>
      <c r="T735" s="180"/>
      <c r="U735" s="179">
        <v>34.164395818928703</v>
      </c>
      <c r="W735" s="145">
        <v>20625200</v>
      </c>
      <c r="Y735" s="146"/>
    </row>
    <row r="736" spans="2:26" x14ac:dyDescent="0.25">
      <c r="B736" s="139" t="s">
        <v>445</v>
      </c>
      <c r="E736" s="147">
        <v>12207</v>
      </c>
      <c r="F736" s="20" t="s">
        <v>101</v>
      </c>
      <c r="H736" s="177" t="s">
        <v>101</v>
      </c>
      <c r="I736" s="141"/>
      <c r="Q736" s="142"/>
      <c r="R736" s="143"/>
      <c r="T736" s="180"/>
      <c r="U736" s="179">
        <v>6504.0468540285519</v>
      </c>
      <c r="W736" s="145">
        <v>20625200</v>
      </c>
      <c r="Y736" s="146"/>
    </row>
    <row r="737" spans="2:26" x14ac:dyDescent="0.25">
      <c r="B737" s="139" t="s">
        <v>445</v>
      </c>
      <c r="E737" s="147">
        <v>12207</v>
      </c>
      <c r="F737" s="20" t="s">
        <v>101</v>
      </c>
      <c r="H737" s="177" t="s">
        <v>101</v>
      </c>
      <c r="I737" s="141"/>
      <c r="Q737" s="142"/>
      <c r="R737" s="143"/>
      <c r="T737" s="180"/>
      <c r="U737" s="179">
        <v>986.49692927156627</v>
      </c>
      <c r="W737" s="145">
        <v>20625200</v>
      </c>
      <c r="Y737" s="146"/>
    </row>
    <row r="738" spans="2:26" x14ac:dyDescent="0.25">
      <c r="B738" s="139" t="s">
        <v>445</v>
      </c>
      <c r="E738" s="147">
        <v>12207</v>
      </c>
      <c r="F738" s="20" t="s">
        <v>101</v>
      </c>
      <c r="H738" s="177" t="s">
        <v>101</v>
      </c>
      <c r="I738" s="141"/>
      <c r="Q738" s="142"/>
      <c r="R738" s="143"/>
      <c r="T738" s="180"/>
      <c r="U738" s="179">
        <v>990.76747874893238</v>
      </c>
      <c r="W738" s="145">
        <v>20625200</v>
      </c>
      <c r="Y738" s="146"/>
    </row>
    <row r="739" spans="2:26" x14ac:dyDescent="0.25">
      <c r="B739" s="139" t="s">
        <v>445</v>
      </c>
      <c r="E739" s="147">
        <v>12207</v>
      </c>
      <c r="F739" s="20" t="s">
        <v>101</v>
      </c>
      <c r="H739" s="177" t="s">
        <v>101</v>
      </c>
      <c r="I739" s="141"/>
      <c r="Q739" s="142"/>
      <c r="R739" s="143"/>
      <c r="T739" s="180"/>
      <c r="U739" s="179">
        <v>478.30154146500183</v>
      </c>
      <c r="W739" s="145">
        <v>20625200</v>
      </c>
      <c r="Y739" s="146"/>
    </row>
    <row r="740" spans="2:26" x14ac:dyDescent="0.25">
      <c r="B740" s="139" t="s">
        <v>445</v>
      </c>
      <c r="E740" s="147">
        <v>12376</v>
      </c>
      <c r="F740" s="20" t="s">
        <v>161</v>
      </c>
      <c r="H740" s="177" t="s">
        <v>161</v>
      </c>
      <c r="I740" s="141"/>
      <c r="Q740" s="142"/>
      <c r="R740" s="143"/>
      <c r="T740" s="180"/>
      <c r="U740" s="179">
        <v>27.961931101801767</v>
      </c>
      <c r="W740" s="145">
        <v>20625200</v>
      </c>
      <c r="Y740" s="146"/>
      <c r="Z740" s="113"/>
    </row>
    <row r="741" spans="2:26" x14ac:dyDescent="0.25">
      <c r="B741" s="139" t="s">
        <v>445</v>
      </c>
      <c r="E741" s="147">
        <v>12376</v>
      </c>
      <c r="F741" s="20" t="s">
        <v>161</v>
      </c>
      <c r="H741" s="177" t="s">
        <v>161</v>
      </c>
      <c r="I741" s="141"/>
      <c r="Q741" s="142"/>
      <c r="R741" s="143"/>
      <c r="T741" s="180"/>
      <c r="U741" s="179">
        <v>39.146703542522474</v>
      </c>
      <c r="W741" s="145">
        <v>20625200</v>
      </c>
      <c r="Y741" s="146"/>
      <c r="Z741" s="113"/>
    </row>
    <row r="742" spans="2:26" x14ac:dyDescent="0.25">
      <c r="B742" s="139" t="s">
        <v>445</v>
      </c>
      <c r="E742" s="147">
        <v>12376</v>
      </c>
      <c r="F742" s="20" t="s">
        <v>161</v>
      </c>
      <c r="H742" s="177" t="s">
        <v>161</v>
      </c>
      <c r="I742" s="141"/>
      <c r="Q742" s="142"/>
      <c r="R742" s="143"/>
      <c r="T742" s="180"/>
      <c r="U742" s="179">
        <v>67.108634644324241</v>
      </c>
      <c r="W742" s="145">
        <v>20625200</v>
      </c>
      <c r="Y742" s="146"/>
      <c r="Z742" s="113"/>
    </row>
    <row r="743" spans="2:26" x14ac:dyDescent="0.25">
      <c r="B743" s="139" t="s">
        <v>445</v>
      </c>
      <c r="E743" s="147">
        <v>12376</v>
      </c>
      <c r="F743" s="20" t="s">
        <v>161</v>
      </c>
      <c r="H743" s="177" t="s">
        <v>161</v>
      </c>
      <c r="I743" s="141"/>
      <c r="Q743" s="142"/>
      <c r="R743" s="143"/>
      <c r="T743" s="180"/>
      <c r="U743" s="179">
        <v>120.23630373774759</v>
      </c>
      <c r="W743" s="145">
        <v>20625200</v>
      </c>
      <c r="Y743" s="146"/>
      <c r="Z743" s="113"/>
    </row>
    <row r="744" spans="2:26" x14ac:dyDescent="0.25">
      <c r="B744" s="139" t="s">
        <v>445</v>
      </c>
      <c r="E744" s="147">
        <v>23757</v>
      </c>
      <c r="F744" s="20" t="s">
        <v>403</v>
      </c>
      <c r="H744" s="177" t="s">
        <v>403</v>
      </c>
      <c r="I744" s="141"/>
      <c r="Q744" s="142"/>
      <c r="R744" s="143"/>
      <c r="T744" s="180"/>
      <c r="U744" s="179">
        <v>423.73408711920939</v>
      </c>
      <c r="W744" s="145">
        <v>20625200</v>
      </c>
      <c r="Y744" s="146"/>
      <c r="Z744" s="113"/>
    </row>
    <row r="745" spans="2:26" x14ac:dyDescent="0.25">
      <c r="B745" s="139" t="s">
        <v>445</v>
      </c>
      <c r="E745" s="147">
        <v>23757</v>
      </c>
      <c r="F745" s="20" t="s">
        <v>403</v>
      </c>
      <c r="H745" s="177" t="s">
        <v>403</v>
      </c>
      <c r="I745" s="141"/>
      <c r="Q745" s="142"/>
      <c r="R745" s="143"/>
      <c r="T745" s="180"/>
      <c r="U745" s="179">
        <v>352.17391304347825</v>
      </c>
      <c r="W745" s="145">
        <v>20625200</v>
      </c>
      <c r="Y745" s="146"/>
      <c r="Z745" s="113"/>
    </row>
    <row r="746" spans="2:26" x14ac:dyDescent="0.25">
      <c r="B746" s="139" t="s">
        <v>445</v>
      </c>
      <c r="E746" s="147">
        <v>12381</v>
      </c>
      <c r="F746" s="20" t="s">
        <v>196</v>
      </c>
      <c r="H746" s="177" t="s">
        <v>196</v>
      </c>
      <c r="I746" s="141"/>
      <c r="Q746" s="142"/>
      <c r="R746" s="143"/>
      <c r="T746" s="180"/>
      <c r="U746" s="179">
        <v>85.410989547321762</v>
      </c>
      <c r="W746" s="145">
        <v>20625200</v>
      </c>
      <c r="Y746" s="146"/>
      <c r="Z746" s="113"/>
    </row>
    <row r="747" spans="2:26" x14ac:dyDescent="0.25">
      <c r="B747" s="139" t="s">
        <v>445</v>
      </c>
      <c r="E747" s="147">
        <v>12207</v>
      </c>
      <c r="F747" s="20" t="s">
        <v>101</v>
      </c>
      <c r="H747" s="177" t="s">
        <v>101</v>
      </c>
      <c r="I747" s="141"/>
      <c r="Q747" s="142"/>
      <c r="R747" s="143"/>
      <c r="T747" s="180"/>
      <c r="U747" s="179">
        <v>1375.1169317118804</v>
      </c>
      <c r="W747" s="145">
        <v>20625200</v>
      </c>
      <c r="Y747" s="146"/>
    </row>
    <row r="748" spans="2:26" x14ac:dyDescent="0.25">
      <c r="B748" s="139" t="s">
        <v>445</v>
      </c>
      <c r="E748" s="147">
        <v>12207</v>
      </c>
      <c r="F748" s="20" t="s">
        <v>101</v>
      </c>
      <c r="H748" s="177" t="s">
        <v>101</v>
      </c>
      <c r="I748" s="141"/>
      <c r="Q748" s="142"/>
      <c r="R748" s="143"/>
      <c r="T748" s="180"/>
      <c r="U748" s="179">
        <v>503.92483832919839</v>
      </c>
      <c r="W748" s="145">
        <v>20625200</v>
      </c>
      <c r="Y748" s="146"/>
    </row>
    <row r="749" spans="2:26" x14ac:dyDescent="0.25">
      <c r="B749" s="139" t="s">
        <v>445</v>
      </c>
      <c r="E749" s="147">
        <v>12207</v>
      </c>
      <c r="F749" s="20" t="s">
        <v>101</v>
      </c>
      <c r="H749" s="177" t="s">
        <v>101</v>
      </c>
      <c r="I749" s="141"/>
      <c r="Q749" s="142"/>
      <c r="R749" s="143"/>
      <c r="T749" s="180"/>
      <c r="U749" s="179">
        <v>307.47956237035834</v>
      </c>
      <c r="W749" s="145">
        <v>20625200</v>
      </c>
      <c r="Y749" s="146"/>
    </row>
    <row r="750" spans="2:26" x14ac:dyDescent="0.25">
      <c r="B750" s="139" t="s">
        <v>445</v>
      </c>
      <c r="E750" s="147">
        <v>12207</v>
      </c>
      <c r="F750" s="20" t="s">
        <v>101</v>
      </c>
      <c r="H750" s="177" t="s">
        <v>101</v>
      </c>
      <c r="I750" s="141"/>
      <c r="Q750" s="142"/>
      <c r="R750" s="143"/>
      <c r="T750" s="180"/>
      <c r="U750" s="179">
        <v>5432.1389352096639</v>
      </c>
      <c r="W750" s="145">
        <v>20625200</v>
      </c>
      <c r="Y750" s="146"/>
    </row>
    <row r="751" spans="2:26" x14ac:dyDescent="0.25">
      <c r="B751" s="139" t="s">
        <v>445</v>
      </c>
      <c r="E751" s="147">
        <v>12207</v>
      </c>
      <c r="F751" s="20" t="s">
        <v>101</v>
      </c>
      <c r="H751" s="177" t="s">
        <v>101</v>
      </c>
      <c r="I751" s="141"/>
      <c r="Q751" s="142"/>
      <c r="R751" s="143"/>
      <c r="T751" s="180"/>
      <c r="U751" s="179">
        <v>508.19538780656444</v>
      </c>
      <c r="W751" s="145">
        <v>20625200</v>
      </c>
      <c r="Y751" s="146"/>
    </row>
    <row r="752" spans="2:26" x14ac:dyDescent="0.25">
      <c r="B752" s="139" t="s">
        <v>445</v>
      </c>
      <c r="E752" s="147">
        <v>12207</v>
      </c>
      <c r="F752" s="20" t="s">
        <v>101</v>
      </c>
      <c r="H752" s="177" t="s">
        <v>101</v>
      </c>
      <c r="I752" s="141"/>
      <c r="Q752" s="142"/>
      <c r="R752" s="143"/>
      <c r="T752" s="180"/>
      <c r="U752" s="179">
        <v>444.13714564607312</v>
      </c>
      <c r="W752" s="145">
        <v>20625200</v>
      </c>
      <c r="Y752" s="146"/>
    </row>
    <row r="753" spans="2:25" x14ac:dyDescent="0.25">
      <c r="B753" s="139" t="s">
        <v>445</v>
      </c>
      <c r="E753" s="147">
        <v>12207</v>
      </c>
      <c r="F753" s="20" t="s">
        <v>101</v>
      </c>
      <c r="H753" s="177" t="s">
        <v>101</v>
      </c>
      <c r="I753" s="141"/>
      <c r="Q753" s="142"/>
      <c r="R753" s="143"/>
      <c r="T753" s="180"/>
      <c r="U753" s="179">
        <v>614.95912474071667</v>
      </c>
      <c r="W753" s="145">
        <v>20625200</v>
      </c>
      <c r="Y753" s="146"/>
    </row>
    <row r="754" spans="2:25" x14ac:dyDescent="0.25">
      <c r="B754" s="139" t="s">
        <v>445</v>
      </c>
      <c r="E754" s="147">
        <v>12207</v>
      </c>
      <c r="F754" s="20" t="s">
        <v>101</v>
      </c>
      <c r="H754" s="177" t="s">
        <v>101</v>
      </c>
      <c r="I754" s="141"/>
      <c r="Q754" s="142"/>
      <c r="R754" s="143"/>
      <c r="T754" s="180"/>
      <c r="U754" s="179">
        <v>170.82197909464352</v>
      </c>
      <c r="W754" s="145">
        <v>20625200</v>
      </c>
      <c r="Y754" s="146"/>
    </row>
    <row r="755" spans="2:25" x14ac:dyDescent="0.25">
      <c r="B755" s="139" t="s">
        <v>445</v>
      </c>
      <c r="E755" s="147">
        <v>12207</v>
      </c>
      <c r="F755" s="20" t="s">
        <v>101</v>
      </c>
      <c r="H755" s="177" t="s">
        <v>101</v>
      </c>
      <c r="I755" s="141"/>
      <c r="Q755" s="142"/>
      <c r="R755" s="143"/>
      <c r="T755" s="180"/>
      <c r="U755" s="179">
        <v>153.73978118517917</v>
      </c>
      <c r="W755" s="145">
        <v>20625200</v>
      </c>
      <c r="Y755" s="146"/>
    </row>
    <row r="756" spans="2:25" x14ac:dyDescent="0.25">
      <c r="B756" s="139" t="s">
        <v>445</v>
      </c>
      <c r="E756" s="147">
        <v>12207</v>
      </c>
      <c r="F756" s="20" t="s">
        <v>101</v>
      </c>
      <c r="H756" s="177" t="s">
        <v>101</v>
      </c>
      <c r="I756" s="141"/>
      <c r="Q756" s="142"/>
      <c r="R756" s="143"/>
      <c r="T756" s="180"/>
      <c r="U756" s="179">
        <v>576.52417944442186</v>
      </c>
      <c r="W756" s="145">
        <v>20625200</v>
      </c>
      <c r="Y756" s="146"/>
    </row>
    <row r="757" spans="2:25" x14ac:dyDescent="0.25">
      <c r="B757" s="139" t="s">
        <v>445</v>
      </c>
      <c r="E757" s="147">
        <v>12207</v>
      </c>
      <c r="F757" s="20" t="s">
        <v>101</v>
      </c>
      <c r="H757" s="177" t="s">
        <v>101</v>
      </c>
      <c r="I757" s="141"/>
      <c r="Q757" s="142"/>
      <c r="R757" s="143"/>
      <c r="T757" s="180"/>
      <c r="U757" s="179">
        <v>4714.6866230121614</v>
      </c>
      <c r="W757" s="145">
        <v>20625200</v>
      </c>
      <c r="Y757" s="146"/>
    </row>
    <row r="758" spans="2:25" x14ac:dyDescent="0.25">
      <c r="B758" s="139" t="s">
        <v>445</v>
      </c>
      <c r="E758" s="147">
        <v>12207</v>
      </c>
      <c r="F758" s="20" t="s">
        <v>101</v>
      </c>
      <c r="H758" s="177" t="s">
        <v>101</v>
      </c>
      <c r="I758" s="141"/>
      <c r="Q758" s="142"/>
      <c r="R758" s="143"/>
      <c r="T758" s="180"/>
      <c r="U758" s="179">
        <v>687.5584658559402</v>
      </c>
      <c r="W758" s="145">
        <v>20625200</v>
      </c>
      <c r="Y758" s="146"/>
    </row>
    <row r="759" spans="2:25" x14ac:dyDescent="0.25">
      <c r="B759" s="139" t="s">
        <v>445</v>
      </c>
      <c r="E759" s="147">
        <v>12207</v>
      </c>
      <c r="F759" s="20" t="s">
        <v>101</v>
      </c>
      <c r="H759" s="177" t="s">
        <v>101</v>
      </c>
      <c r="I759" s="141"/>
      <c r="Q759" s="142"/>
      <c r="R759" s="143"/>
      <c r="T759" s="180"/>
      <c r="U759" s="179">
        <v>1960.1822101110345</v>
      </c>
      <c r="W759" s="145">
        <v>20625200</v>
      </c>
      <c r="Y759" s="146"/>
    </row>
    <row r="760" spans="2:25" x14ac:dyDescent="0.25">
      <c r="B760" s="139" t="s">
        <v>445</v>
      </c>
      <c r="E760" s="147">
        <v>12207</v>
      </c>
      <c r="F760" s="20" t="s">
        <v>101</v>
      </c>
      <c r="H760" s="177" t="s">
        <v>101</v>
      </c>
      <c r="I760" s="141"/>
      <c r="Q760" s="142"/>
      <c r="R760" s="143"/>
      <c r="T760" s="180"/>
      <c r="U760" s="179">
        <v>1537.3978118517916</v>
      </c>
      <c r="W760" s="145">
        <v>20625200</v>
      </c>
      <c r="Y760" s="146"/>
    </row>
    <row r="761" spans="2:25" x14ac:dyDescent="0.25">
      <c r="B761" s="139" t="s">
        <v>445</v>
      </c>
      <c r="E761" s="147">
        <v>12207</v>
      </c>
      <c r="F761" s="20" t="s">
        <v>101</v>
      </c>
      <c r="H761" s="177" t="s">
        <v>101</v>
      </c>
      <c r="I761" s="141"/>
      <c r="Q761" s="142"/>
      <c r="R761" s="143"/>
      <c r="T761" s="180"/>
      <c r="U761" s="179">
        <v>51.246593728393059</v>
      </c>
      <c r="W761" s="145">
        <v>20625200</v>
      </c>
      <c r="Y761" s="146"/>
    </row>
    <row r="762" spans="2:25" x14ac:dyDescent="0.25">
      <c r="B762" s="139" t="s">
        <v>445</v>
      </c>
      <c r="E762" s="147">
        <v>12207</v>
      </c>
      <c r="F762" s="20" t="s">
        <v>101</v>
      </c>
      <c r="H762" s="177" t="s">
        <v>101</v>
      </c>
      <c r="I762" s="141"/>
      <c r="Q762" s="142"/>
      <c r="R762" s="143"/>
      <c r="T762" s="180"/>
      <c r="U762" s="179">
        <v>1844.8773742221499</v>
      </c>
      <c r="W762" s="145">
        <v>20625200</v>
      </c>
      <c r="Y762" s="146"/>
    </row>
    <row r="763" spans="2:25" x14ac:dyDescent="0.25">
      <c r="B763" s="139" t="s">
        <v>445</v>
      </c>
      <c r="E763" s="147">
        <v>12207</v>
      </c>
      <c r="F763" s="20" t="s">
        <v>101</v>
      </c>
      <c r="H763" s="177" t="s">
        <v>101</v>
      </c>
      <c r="I763" s="141"/>
      <c r="Q763" s="142"/>
      <c r="R763" s="143"/>
      <c r="T763" s="180"/>
      <c r="U763" s="179">
        <v>751.61670801643152</v>
      </c>
      <c r="W763" s="145">
        <v>20625200</v>
      </c>
      <c r="Y763" s="146"/>
    </row>
    <row r="764" spans="2:25" x14ac:dyDescent="0.25">
      <c r="B764" s="139" t="s">
        <v>445</v>
      </c>
      <c r="E764" s="147">
        <v>12207</v>
      </c>
      <c r="F764" s="20" t="s">
        <v>101</v>
      </c>
      <c r="H764" s="177" t="s">
        <v>101</v>
      </c>
      <c r="I764" s="141"/>
      <c r="Q764" s="142"/>
      <c r="R764" s="143"/>
      <c r="T764" s="180"/>
      <c r="U764" s="179">
        <v>307.47956237035834</v>
      </c>
      <c r="W764" s="145">
        <v>20625200</v>
      </c>
      <c r="Y764" s="146"/>
    </row>
    <row r="765" spans="2:25" x14ac:dyDescent="0.25">
      <c r="B765" s="139" t="s">
        <v>445</v>
      </c>
      <c r="E765" s="147">
        <v>12207</v>
      </c>
      <c r="F765" s="20" t="s">
        <v>101</v>
      </c>
      <c r="H765" s="177" t="s">
        <v>101</v>
      </c>
      <c r="I765" s="141"/>
      <c r="Q765" s="142"/>
      <c r="R765" s="143"/>
      <c r="T765" s="180"/>
      <c r="U765" s="179">
        <v>153.73978118517917</v>
      </c>
      <c r="W765" s="145">
        <v>20625200</v>
      </c>
      <c r="Y765" s="146"/>
    </row>
    <row r="766" spans="2:25" x14ac:dyDescent="0.25">
      <c r="B766" s="139" t="s">
        <v>445</v>
      </c>
      <c r="E766" s="147">
        <v>12207</v>
      </c>
      <c r="F766" s="20" t="s">
        <v>101</v>
      </c>
      <c r="H766" s="177" t="s">
        <v>101</v>
      </c>
      <c r="I766" s="141"/>
      <c r="Q766" s="142"/>
      <c r="R766" s="143"/>
      <c r="T766" s="180"/>
      <c r="U766" s="179">
        <v>576.52417944442186</v>
      </c>
      <c r="W766" s="145">
        <v>20625200</v>
      </c>
      <c r="Y766" s="146"/>
    </row>
    <row r="767" spans="2:25" x14ac:dyDescent="0.25">
      <c r="B767" s="139" t="s">
        <v>445</v>
      </c>
      <c r="E767" s="147">
        <v>12207</v>
      </c>
      <c r="F767" s="20" t="s">
        <v>101</v>
      </c>
      <c r="H767" s="177" t="s">
        <v>101</v>
      </c>
      <c r="I767" s="141"/>
      <c r="Q767" s="142"/>
      <c r="R767" s="143"/>
      <c r="T767" s="180"/>
      <c r="U767" s="179">
        <v>1358.034733802416</v>
      </c>
      <c r="W767" s="145">
        <v>20625200</v>
      </c>
      <c r="Y767" s="146"/>
    </row>
    <row r="768" spans="2:25" x14ac:dyDescent="0.25">
      <c r="B768" s="139" t="s">
        <v>445</v>
      </c>
      <c r="E768" s="147">
        <v>12207</v>
      </c>
      <c r="F768" s="20" t="s">
        <v>101</v>
      </c>
      <c r="H768" s="177" t="s">
        <v>101</v>
      </c>
      <c r="I768" s="141"/>
      <c r="Q768" s="142"/>
      <c r="R768" s="143"/>
      <c r="T768" s="180"/>
      <c r="U768" s="179">
        <v>1306.788140074023</v>
      </c>
      <c r="W768" s="145">
        <v>20625200</v>
      </c>
      <c r="Y768" s="146"/>
    </row>
    <row r="769" spans="2:26" x14ac:dyDescent="0.25">
      <c r="B769" s="139" t="s">
        <v>445</v>
      </c>
      <c r="E769" s="147">
        <v>12207</v>
      </c>
      <c r="F769" s="20" t="s">
        <v>101</v>
      </c>
      <c r="H769" s="177" t="s">
        <v>101</v>
      </c>
      <c r="I769" s="141"/>
      <c r="Q769" s="142"/>
      <c r="R769" s="143"/>
      <c r="T769" s="180"/>
      <c r="U769" s="179">
        <v>1195.7538536625045</v>
      </c>
      <c r="W769" s="145">
        <v>20625200</v>
      </c>
      <c r="Y769" s="146"/>
    </row>
    <row r="770" spans="2:26" x14ac:dyDescent="0.25">
      <c r="B770" s="139" t="s">
        <v>445</v>
      </c>
      <c r="E770" s="147">
        <v>12207</v>
      </c>
      <c r="F770" s="20" t="s">
        <v>101</v>
      </c>
      <c r="H770" s="177" t="s">
        <v>101</v>
      </c>
      <c r="I770" s="141"/>
      <c r="Q770" s="142"/>
      <c r="R770" s="143"/>
      <c r="T770" s="180"/>
      <c r="U770" s="179">
        <v>1229.9182494814333</v>
      </c>
      <c r="W770" s="145">
        <v>20625200</v>
      </c>
      <c r="Y770" s="146"/>
    </row>
    <row r="771" spans="2:26" x14ac:dyDescent="0.25">
      <c r="B771" s="139" t="s">
        <v>445</v>
      </c>
      <c r="E771" s="147">
        <v>12207</v>
      </c>
      <c r="F771" s="20" t="s">
        <v>101</v>
      </c>
      <c r="H771" s="177" t="s">
        <v>101</v>
      </c>
      <c r="I771" s="141"/>
      <c r="Q771" s="142"/>
      <c r="R771" s="143"/>
      <c r="T771" s="180"/>
      <c r="U771" s="179">
        <v>256.23296864196527</v>
      </c>
      <c r="W771" s="145">
        <v>20625200</v>
      </c>
      <c r="Y771" s="146"/>
    </row>
    <row r="772" spans="2:26" x14ac:dyDescent="0.25">
      <c r="B772" s="139" t="s">
        <v>445</v>
      </c>
      <c r="E772" s="147">
        <v>12207</v>
      </c>
      <c r="F772" s="20" t="s">
        <v>101</v>
      </c>
      <c r="H772" s="177" t="s">
        <v>101</v>
      </c>
      <c r="I772" s="141"/>
      <c r="Q772" s="142"/>
      <c r="R772" s="143"/>
      <c r="T772" s="180"/>
      <c r="U772" s="179">
        <v>17.082197909464352</v>
      </c>
      <c r="W772" s="145">
        <v>20625200</v>
      </c>
      <c r="Y772" s="146"/>
    </row>
    <row r="773" spans="2:26" x14ac:dyDescent="0.25">
      <c r="B773" s="139" t="s">
        <v>445</v>
      </c>
      <c r="E773" s="147">
        <v>12207</v>
      </c>
      <c r="F773" s="20" t="s">
        <v>101</v>
      </c>
      <c r="H773" s="177" t="s">
        <v>101</v>
      </c>
      <c r="I773" s="141"/>
      <c r="Q773" s="142"/>
      <c r="R773" s="143"/>
      <c r="T773" s="180"/>
      <c r="U773" s="179">
        <v>42.705494773660881</v>
      </c>
      <c r="W773" s="145">
        <v>20625200</v>
      </c>
      <c r="Y773" s="146"/>
    </row>
    <row r="774" spans="2:26" x14ac:dyDescent="0.25">
      <c r="B774" s="139" t="s">
        <v>445</v>
      </c>
      <c r="E774" s="147">
        <v>12207</v>
      </c>
      <c r="F774" s="20" t="s">
        <v>101</v>
      </c>
      <c r="H774" s="177" t="s">
        <v>101</v>
      </c>
      <c r="I774" s="141"/>
      <c r="Q774" s="142"/>
      <c r="R774" s="143"/>
      <c r="T774" s="180"/>
      <c r="U774" s="179">
        <v>1191.4833041851386</v>
      </c>
      <c r="W774" s="145">
        <v>20625200</v>
      </c>
      <c r="Y774" s="146"/>
    </row>
    <row r="775" spans="2:26" x14ac:dyDescent="0.25">
      <c r="B775" s="139" t="s">
        <v>445</v>
      </c>
      <c r="E775" s="147">
        <v>12207</v>
      </c>
      <c r="F775" s="20" t="s">
        <v>101</v>
      </c>
      <c r="H775" s="177" t="s">
        <v>101</v>
      </c>
      <c r="I775" s="141"/>
      <c r="Q775" s="142"/>
      <c r="R775" s="143"/>
      <c r="T775" s="180"/>
      <c r="U775" s="179">
        <v>1153.0483588888437</v>
      </c>
      <c r="W775" s="145">
        <v>20625200</v>
      </c>
      <c r="Y775" s="146"/>
    </row>
    <row r="776" spans="2:26" x14ac:dyDescent="0.25">
      <c r="B776" s="139" t="s">
        <v>445</v>
      </c>
      <c r="E776" s="147">
        <v>12207</v>
      </c>
      <c r="F776" s="20" t="s">
        <v>101</v>
      </c>
      <c r="H776" s="177" t="s">
        <v>101</v>
      </c>
      <c r="I776" s="141"/>
      <c r="Q776" s="142"/>
      <c r="R776" s="143"/>
      <c r="T776" s="180"/>
      <c r="U776" s="179">
        <v>422.78439825924272</v>
      </c>
      <c r="W776" s="145">
        <v>20625200</v>
      </c>
      <c r="Y776" s="146"/>
    </row>
    <row r="777" spans="2:26" x14ac:dyDescent="0.25">
      <c r="B777" s="139" t="s">
        <v>445</v>
      </c>
      <c r="E777" s="147">
        <v>12207</v>
      </c>
      <c r="F777" s="20" t="s">
        <v>101</v>
      </c>
      <c r="H777" s="177" t="s">
        <v>101</v>
      </c>
      <c r="I777" s="141"/>
      <c r="Q777" s="142"/>
      <c r="R777" s="143"/>
      <c r="T777" s="180"/>
      <c r="U777" s="179">
        <v>1375.1169317118804</v>
      </c>
      <c r="W777" s="145">
        <v>20625200</v>
      </c>
      <c r="Y777" s="146"/>
    </row>
    <row r="778" spans="2:26" x14ac:dyDescent="0.25">
      <c r="B778" s="139" t="s">
        <v>445</v>
      </c>
      <c r="E778" s="147">
        <v>12207</v>
      </c>
      <c r="F778" s="20" t="s">
        <v>101</v>
      </c>
      <c r="H778" s="177" t="s">
        <v>101</v>
      </c>
      <c r="I778" s="141"/>
      <c r="Q778" s="142"/>
      <c r="R778" s="143"/>
      <c r="T778" s="180"/>
      <c r="U778" s="179">
        <v>614.95912474071667</v>
      </c>
      <c r="W778" s="145">
        <v>20625200</v>
      </c>
      <c r="Y778" s="146"/>
    </row>
    <row r="779" spans="2:26" x14ac:dyDescent="0.25">
      <c r="B779" s="139" t="s">
        <v>445</v>
      </c>
      <c r="E779" s="147">
        <v>12207</v>
      </c>
      <c r="F779" s="20" t="s">
        <v>101</v>
      </c>
      <c r="H779" s="177" t="s">
        <v>101</v>
      </c>
      <c r="I779" s="141"/>
      <c r="Q779" s="142"/>
      <c r="R779" s="143"/>
      <c r="T779" s="180"/>
      <c r="U779" s="179">
        <v>687.5584658559402</v>
      </c>
      <c r="W779" s="145">
        <v>20625200</v>
      </c>
      <c r="Y779" s="146"/>
    </row>
    <row r="780" spans="2:26" x14ac:dyDescent="0.25">
      <c r="B780" s="139" t="s">
        <v>445</v>
      </c>
      <c r="E780" s="147">
        <v>12207</v>
      </c>
      <c r="F780" s="20" t="s">
        <v>101</v>
      </c>
      <c r="H780" s="177" t="s">
        <v>101</v>
      </c>
      <c r="I780" s="141"/>
      <c r="Q780" s="142"/>
      <c r="R780" s="143"/>
      <c r="T780" s="180"/>
      <c r="U780" s="179">
        <v>1298.2470411192908</v>
      </c>
      <c r="W780" s="145">
        <v>20625200</v>
      </c>
      <c r="Y780" s="146"/>
    </row>
    <row r="781" spans="2:26" x14ac:dyDescent="0.25">
      <c r="B781" s="139" t="s">
        <v>445</v>
      </c>
      <c r="E781" s="147">
        <v>12207</v>
      </c>
      <c r="F781" s="20" t="s">
        <v>101</v>
      </c>
      <c r="H781" s="177" t="s">
        <v>101</v>
      </c>
      <c r="I781" s="141"/>
      <c r="Q781" s="142"/>
      <c r="R781" s="143"/>
      <c r="T781" s="180"/>
      <c r="U781" s="179">
        <v>85.410989547321762</v>
      </c>
      <c r="W781" s="145">
        <v>20625200</v>
      </c>
      <c r="Y781" s="146"/>
    </row>
    <row r="782" spans="2:26" x14ac:dyDescent="0.25">
      <c r="B782" s="139" t="s">
        <v>445</v>
      </c>
      <c r="E782" s="147">
        <v>12207</v>
      </c>
      <c r="F782" s="20" t="s">
        <v>101</v>
      </c>
      <c r="H782" s="177" t="s">
        <v>101</v>
      </c>
      <c r="I782" s="141"/>
      <c r="Q782" s="142"/>
      <c r="R782" s="143"/>
      <c r="T782" s="180"/>
      <c r="U782" s="179">
        <v>589.33582787652017</v>
      </c>
      <c r="W782" s="145">
        <v>20625200</v>
      </c>
      <c r="Y782" s="146"/>
    </row>
    <row r="783" spans="2:26" x14ac:dyDescent="0.25">
      <c r="B783" s="139" t="s">
        <v>445</v>
      </c>
      <c r="E783" s="147">
        <v>22567</v>
      </c>
      <c r="F783" s="20" t="s">
        <v>96</v>
      </c>
      <c r="H783" s="177" t="s">
        <v>96</v>
      </c>
      <c r="I783" s="141"/>
      <c r="Q783" s="142"/>
      <c r="R783" s="143"/>
      <c r="T783" s="180"/>
      <c r="U783" s="179">
        <v>18445.170211900597</v>
      </c>
      <c r="W783" s="145">
        <v>20625200</v>
      </c>
      <c r="Y783" s="146"/>
      <c r="Z783" s="113"/>
    </row>
    <row r="784" spans="2:26" x14ac:dyDescent="0.25">
      <c r="B784" s="139" t="s">
        <v>445</v>
      </c>
      <c r="E784" s="147"/>
      <c r="F784" s="20" t="s">
        <v>444</v>
      </c>
      <c r="H784" s="177" t="s">
        <v>444</v>
      </c>
      <c r="I784" s="141"/>
      <c r="Q784" s="142"/>
      <c r="R784" s="143"/>
      <c r="T784" s="180"/>
      <c r="U784" s="179">
        <v>1779.3956155692033</v>
      </c>
      <c r="W784" s="145">
        <v>20625200</v>
      </c>
      <c r="Y784" s="146"/>
      <c r="Z784" s="113"/>
    </row>
    <row r="785" spans="2:26" x14ac:dyDescent="0.25">
      <c r="B785" s="139" t="s">
        <v>445</v>
      </c>
      <c r="E785" s="147">
        <v>12376</v>
      </c>
      <c r="F785" s="20" t="s">
        <v>161</v>
      </c>
      <c r="H785" s="177" t="s">
        <v>161</v>
      </c>
      <c r="I785" s="141"/>
      <c r="Q785" s="142"/>
      <c r="R785" s="143"/>
      <c r="T785" s="180"/>
      <c r="U785" s="179">
        <v>596.81945743685696</v>
      </c>
      <c r="W785" s="145">
        <v>20625200</v>
      </c>
      <c r="Y785" s="146"/>
      <c r="Z785" s="113"/>
    </row>
    <row r="786" spans="2:26" x14ac:dyDescent="0.25">
      <c r="B786" s="139" t="s">
        <v>445</v>
      </c>
      <c r="E786" s="147">
        <v>12376</v>
      </c>
      <c r="F786" s="20" t="s">
        <v>161</v>
      </c>
      <c r="H786" s="177" t="s">
        <v>161</v>
      </c>
      <c r="I786" s="141"/>
      <c r="Q786" s="142"/>
      <c r="R786" s="143"/>
      <c r="T786" s="180"/>
      <c r="U786" s="179">
        <v>38.923008093708063</v>
      </c>
      <c r="W786" s="145">
        <v>20625200</v>
      </c>
      <c r="Y786" s="146"/>
      <c r="Z786" s="113"/>
    </row>
    <row r="787" spans="2:26" x14ac:dyDescent="0.25">
      <c r="B787" s="139" t="s">
        <v>445</v>
      </c>
      <c r="E787" s="147">
        <v>12376</v>
      </c>
      <c r="F787" s="20" t="s">
        <v>161</v>
      </c>
      <c r="H787" s="177" t="s">
        <v>161</v>
      </c>
      <c r="I787" s="141"/>
      <c r="Q787" s="142"/>
      <c r="R787" s="143"/>
      <c r="T787" s="180"/>
      <c r="U787" s="179">
        <v>25.948672062472038</v>
      </c>
      <c r="W787" s="145">
        <v>20625200</v>
      </c>
      <c r="Y787" s="146"/>
      <c r="Z787" s="113"/>
    </row>
    <row r="788" spans="2:26" x14ac:dyDescent="0.25">
      <c r="B788" s="139" t="s">
        <v>445</v>
      </c>
      <c r="E788" s="147">
        <v>23684</v>
      </c>
      <c r="F788" s="20" t="s">
        <v>446</v>
      </c>
      <c r="H788" s="20" t="s">
        <v>446</v>
      </c>
      <c r="I788" s="141"/>
      <c r="Q788" s="142"/>
      <c r="R788" s="143"/>
      <c r="T788" s="180"/>
      <c r="U788" s="179">
        <v>317.24081831862367</v>
      </c>
      <c r="W788" s="145">
        <v>20625200</v>
      </c>
      <c r="Y788" s="146"/>
      <c r="Z788" s="113"/>
    </row>
    <row r="789" spans="2:26" x14ac:dyDescent="0.25">
      <c r="B789" s="139" t="s">
        <v>445</v>
      </c>
      <c r="E789" s="147">
        <v>23684</v>
      </c>
      <c r="F789" s="20" t="s">
        <v>446</v>
      </c>
      <c r="H789" s="20" t="s">
        <v>446</v>
      </c>
      <c r="I789" s="141"/>
      <c r="Q789" s="142"/>
      <c r="R789" s="143"/>
      <c r="T789" s="180"/>
      <c r="U789" s="179">
        <v>634.48163663724733</v>
      </c>
      <c r="W789" s="145">
        <v>20625200</v>
      </c>
      <c r="Y789" s="146"/>
      <c r="Z789" s="113"/>
    </row>
    <row r="790" spans="2:26" x14ac:dyDescent="0.25">
      <c r="B790" s="139" t="s">
        <v>445</v>
      </c>
      <c r="E790" s="147">
        <v>12207</v>
      </c>
      <c r="F790" s="20" t="s">
        <v>101</v>
      </c>
      <c r="H790" s="177" t="s">
        <v>101</v>
      </c>
      <c r="I790" s="141"/>
      <c r="Q790" s="142"/>
      <c r="R790" s="143"/>
      <c r="T790" s="180"/>
      <c r="U790" s="179">
        <v>1132.3056899987798</v>
      </c>
      <c r="W790" s="145">
        <v>20625200</v>
      </c>
      <c r="Y790" s="146"/>
    </row>
    <row r="791" spans="2:26" x14ac:dyDescent="0.25">
      <c r="B791" s="139" t="s">
        <v>445</v>
      </c>
      <c r="E791" s="147">
        <v>12207</v>
      </c>
      <c r="F791" s="20" t="s">
        <v>101</v>
      </c>
      <c r="H791" s="177" t="s">
        <v>101</v>
      </c>
      <c r="I791" s="141"/>
      <c r="Q791" s="142"/>
      <c r="R791" s="143"/>
      <c r="T791" s="180"/>
      <c r="U791" s="179">
        <v>603.87603204945708</v>
      </c>
      <c r="W791" s="145">
        <v>20625200</v>
      </c>
      <c r="Y791" s="146"/>
    </row>
    <row r="792" spans="2:26" x14ac:dyDescent="0.25">
      <c r="B792" s="139" t="s">
        <v>445</v>
      </c>
      <c r="E792" s="147">
        <v>12207</v>
      </c>
      <c r="F792" s="20" t="s">
        <v>101</v>
      </c>
      <c r="H792" s="177" t="s">
        <v>101</v>
      </c>
      <c r="I792" s="141"/>
      <c r="Q792" s="142"/>
      <c r="R792" s="143"/>
      <c r="T792" s="180"/>
      <c r="U792" s="179">
        <v>1476.6136576239478</v>
      </c>
      <c r="W792" s="145">
        <v>20625200</v>
      </c>
      <c r="Y792" s="146"/>
    </row>
    <row r="793" spans="2:26" x14ac:dyDescent="0.25">
      <c r="B793" s="139" t="s">
        <v>445</v>
      </c>
      <c r="E793" s="147">
        <v>12207</v>
      </c>
      <c r="F793" s="20" t="s">
        <v>101</v>
      </c>
      <c r="H793" s="177" t="s">
        <v>101</v>
      </c>
      <c r="I793" s="141"/>
      <c r="Q793" s="142"/>
      <c r="R793" s="143"/>
      <c r="T793" s="180"/>
      <c r="U793" s="179">
        <v>226.78651319803149</v>
      </c>
      <c r="W793" s="145">
        <v>20625200</v>
      </c>
      <c r="Y793" s="146"/>
    </row>
    <row r="794" spans="2:26" x14ac:dyDescent="0.25">
      <c r="B794" s="139" t="s">
        <v>445</v>
      </c>
      <c r="E794" s="147">
        <v>12207</v>
      </c>
      <c r="F794" s="20" t="s">
        <v>101</v>
      </c>
      <c r="H794" s="177" t="s">
        <v>101</v>
      </c>
      <c r="I794" s="141"/>
      <c r="Q794" s="142"/>
      <c r="R794" s="143"/>
      <c r="T794" s="180"/>
      <c r="U794" s="179">
        <v>230.85370317647539</v>
      </c>
      <c r="W794" s="145">
        <v>20625200</v>
      </c>
      <c r="Y794" s="146"/>
    </row>
    <row r="795" spans="2:26" x14ac:dyDescent="0.25">
      <c r="B795" s="139" t="s">
        <v>445</v>
      </c>
      <c r="E795" s="147">
        <v>12207</v>
      </c>
      <c r="F795" s="20" t="s">
        <v>101</v>
      </c>
      <c r="H795" s="177" t="s">
        <v>101</v>
      </c>
      <c r="I795" s="141"/>
      <c r="Q795" s="142"/>
      <c r="R795" s="143"/>
      <c r="T795" s="180"/>
      <c r="U795" s="179">
        <v>91.71513401390979</v>
      </c>
      <c r="W795" s="145">
        <v>20625200</v>
      </c>
      <c r="Y795" s="146"/>
    </row>
    <row r="796" spans="2:26" x14ac:dyDescent="0.25">
      <c r="B796" s="139" t="s">
        <v>445</v>
      </c>
      <c r="E796" s="147">
        <v>12207</v>
      </c>
      <c r="F796" s="20" t="s">
        <v>101</v>
      </c>
      <c r="H796" s="177" t="s">
        <v>101</v>
      </c>
      <c r="I796" s="141"/>
      <c r="Q796" s="142"/>
      <c r="R796" s="143"/>
      <c r="T796" s="180"/>
      <c r="U796" s="179">
        <v>807.09317932240617</v>
      </c>
      <c r="W796" s="145">
        <v>20625200</v>
      </c>
      <c r="Y796" s="146"/>
    </row>
    <row r="797" spans="2:26" x14ac:dyDescent="0.25">
      <c r="B797" s="139" t="s">
        <v>445</v>
      </c>
      <c r="E797" s="147">
        <v>12207</v>
      </c>
      <c r="F797" s="20" t="s">
        <v>101</v>
      </c>
      <c r="H797" s="177" t="s">
        <v>101</v>
      </c>
      <c r="I797" s="141"/>
      <c r="Q797" s="142"/>
      <c r="R797" s="143"/>
      <c r="T797" s="180"/>
      <c r="U797" s="179">
        <v>5110.9936145117335</v>
      </c>
      <c r="W797" s="145">
        <v>20625200</v>
      </c>
      <c r="Y797" s="146"/>
    </row>
    <row r="798" spans="2:26" x14ac:dyDescent="0.25">
      <c r="B798" s="139" t="s">
        <v>445</v>
      </c>
      <c r="E798" s="147">
        <v>12207</v>
      </c>
      <c r="F798" s="20" t="s">
        <v>101</v>
      </c>
      <c r="H798" s="177" t="s">
        <v>101</v>
      </c>
      <c r="I798" s="141"/>
      <c r="Q798" s="142"/>
      <c r="R798" s="143"/>
      <c r="T798" s="180"/>
      <c r="U798" s="179">
        <v>502.64367348598853</v>
      </c>
      <c r="W798" s="145">
        <v>20625200</v>
      </c>
      <c r="Y798" s="146"/>
    </row>
    <row r="799" spans="2:26" x14ac:dyDescent="0.25">
      <c r="B799" s="139" t="s">
        <v>445</v>
      </c>
      <c r="E799" s="147">
        <v>12207</v>
      </c>
      <c r="F799" s="20" t="s">
        <v>101</v>
      </c>
      <c r="H799" s="177" t="s">
        <v>101</v>
      </c>
      <c r="I799" s="141"/>
      <c r="Q799" s="142"/>
      <c r="R799" s="143"/>
      <c r="T799" s="180"/>
      <c r="U799" s="179">
        <v>493.24846463578308</v>
      </c>
      <c r="W799" s="145">
        <v>20625200</v>
      </c>
      <c r="Y799" s="146"/>
    </row>
    <row r="800" spans="2:26" x14ac:dyDescent="0.25">
      <c r="B800" s="139" t="s">
        <v>445</v>
      </c>
      <c r="E800" s="147">
        <v>12207</v>
      </c>
      <c r="F800" s="20" t="s">
        <v>101</v>
      </c>
      <c r="H800" s="177" t="s">
        <v>101</v>
      </c>
      <c r="I800" s="141"/>
      <c r="Q800" s="142"/>
      <c r="R800" s="143"/>
      <c r="T800" s="180"/>
      <c r="U800" s="179">
        <v>18.790417700410789</v>
      </c>
      <c r="W800" s="145">
        <v>20625200</v>
      </c>
      <c r="Y800" s="146"/>
    </row>
    <row r="801" spans="2:26" x14ac:dyDescent="0.25">
      <c r="B801" s="139" t="s">
        <v>445</v>
      </c>
      <c r="E801" s="147">
        <v>12207</v>
      </c>
      <c r="F801" s="20" t="s">
        <v>101</v>
      </c>
      <c r="H801" s="177" t="s">
        <v>101</v>
      </c>
      <c r="I801" s="141"/>
      <c r="Q801" s="142"/>
      <c r="R801" s="143"/>
      <c r="T801" s="180"/>
      <c r="U801" s="179">
        <v>1315.3292390287552</v>
      </c>
      <c r="W801" s="145">
        <v>20625200</v>
      </c>
      <c r="Y801" s="146"/>
    </row>
    <row r="802" spans="2:26" x14ac:dyDescent="0.25">
      <c r="B802" s="139" t="s">
        <v>445</v>
      </c>
      <c r="E802" s="147">
        <v>12207</v>
      </c>
      <c r="F802" s="20" t="s">
        <v>101</v>
      </c>
      <c r="H802" s="177" t="s">
        <v>101</v>
      </c>
      <c r="I802" s="141"/>
      <c r="Q802" s="142"/>
      <c r="R802" s="143"/>
      <c r="T802" s="180"/>
      <c r="U802" s="179">
        <v>37.580835400821577</v>
      </c>
      <c r="W802" s="145">
        <v>20625200</v>
      </c>
      <c r="Y802" s="146"/>
    </row>
    <row r="803" spans="2:26" x14ac:dyDescent="0.25">
      <c r="B803" s="139" t="s">
        <v>445</v>
      </c>
      <c r="E803" s="147">
        <v>11975</v>
      </c>
      <c r="F803" s="20" t="s">
        <v>97</v>
      </c>
      <c r="H803" s="177" t="s">
        <v>97</v>
      </c>
      <c r="I803" s="141"/>
      <c r="Q803" s="142"/>
      <c r="R803" s="143"/>
      <c r="T803" s="180"/>
      <c r="U803" s="179">
        <v>226.46113799975595</v>
      </c>
      <c r="W803" s="145">
        <v>20625200</v>
      </c>
      <c r="Y803" s="146"/>
    </row>
    <row r="804" spans="2:26" x14ac:dyDescent="0.25">
      <c r="B804" s="139" t="s">
        <v>445</v>
      </c>
      <c r="E804" s="147">
        <v>12381</v>
      </c>
      <c r="F804" s="20" t="s">
        <v>196</v>
      </c>
      <c r="H804" s="177" t="s">
        <v>196</v>
      </c>
      <c r="I804" s="141"/>
      <c r="Q804" s="142"/>
      <c r="R804" s="143"/>
      <c r="T804" s="180"/>
      <c r="U804" s="179">
        <v>45.999918656200428</v>
      </c>
      <c r="W804" s="145">
        <v>20625200</v>
      </c>
      <c r="Y804" s="146"/>
      <c r="Z804" s="113"/>
    </row>
    <row r="805" spans="2:26" x14ac:dyDescent="0.25">
      <c r="B805" s="139" t="s">
        <v>445</v>
      </c>
      <c r="E805" s="147">
        <v>22567</v>
      </c>
      <c r="F805" s="20" t="s">
        <v>96</v>
      </c>
      <c r="H805" s="177" t="s">
        <v>96</v>
      </c>
      <c r="I805" s="141"/>
      <c r="Q805" s="142"/>
      <c r="R805" s="143"/>
      <c r="T805" s="180"/>
      <c r="U805" s="179">
        <v>299.38</v>
      </c>
      <c r="W805" s="145">
        <v>20625200</v>
      </c>
      <c r="Y805" s="146"/>
      <c r="Z805" s="113"/>
    </row>
    <row r="806" spans="2:26" x14ac:dyDescent="0.25">
      <c r="B806" s="139" t="s">
        <v>445</v>
      </c>
      <c r="E806" s="147"/>
      <c r="F806" s="20" t="s">
        <v>447</v>
      </c>
      <c r="H806" s="20" t="s">
        <v>447</v>
      </c>
      <c r="I806" s="141"/>
      <c r="Q806" s="142"/>
      <c r="R806" s="143"/>
      <c r="T806" s="180"/>
      <c r="U806" s="179">
        <v>4435</v>
      </c>
      <c r="W806" s="145">
        <v>20625200</v>
      </c>
      <c r="Y806" s="146"/>
      <c r="Z806" s="113"/>
    </row>
    <row r="807" spans="2:26" x14ac:dyDescent="0.25">
      <c r="B807" s="139" t="s">
        <v>445</v>
      </c>
      <c r="E807" s="147">
        <v>21077</v>
      </c>
      <c r="F807" s="20" t="s">
        <v>99</v>
      </c>
      <c r="H807" s="177" t="s">
        <v>99</v>
      </c>
      <c r="I807" s="141"/>
      <c r="Q807" s="142"/>
      <c r="R807" s="143"/>
      <c r="U807" s="179">
        <v>2560</v>
      </c>
      <c r="W807" s="145">
        <v>20625200</v>
      </c>
      <c r="Y807" s="146"/>
      <c r="Z807" s="113"/>
    </row>
    <row r="808" spans="2:26" x14ac:dyDescent="0.25">
      <c r="B808" s="139" t="s">
        <v>445</v>
      </c>
      <c r="E808" s="147">
        <v>23757</v>
      </c>
      <c r="F808" s="20" t="s">
        <v>403</v>
      </c>
      <c r="H808" s="177" t="s">
        <v>403</v>
      </c>
      <c r="I808" s="141"/>
      <c r="Q808" s="142"/>
      <c r="R808" s="143"/>
      <c r="U808" s="179">
        <v>3057.1033472973522</v>
      </c>
      <c r="W808" s="145">
        <v>20625200</v>
      </c>
      <c r="Y808" s="146"/>
      <c r="Z808" s="113"/>
    </row>
    <row r="809" spans="2:26" x14ac:dyDescent="0.25">
      <c r="B809" s="139" t="s">
        <v>445</v>
      </c>
      <c r="E809" s="147">
        <v>23757</v>
      </c>
      <c r="F809" s="20" t="s">
        <v>403</v>
      </c>
      <c r="H809" s="177" t="s">
        <v>403</v>
      </c>
      <c r="I809" s="141"/>
      <c r="Q809" s="142"/>
      <c r="R809" s="143"/>
      <c r="U809" s="179">
        <v>1542.4817993248466</v>
      </c>
      <c r="W809" s="145">
        <v>20625200</v>
      </c>
      <c r="Y809" s="146"/>
      <c r="Z809" s="113"/>
    </row>
    <row r="810" spans="2:26" x14ac:dyDescent="0.25">
      <c r="B810" s="139" t="s">
        <v>449</v>
      </c>
      <c r="E810" s="147">
        <v>22567</v>
      </c>
      <c r="F810" s="20" t="s">
        <v>96</v>
      </c>
      <c r="H810" s="177" t="s">
        <v>96</v>
      </c>
      <c r="I810" s="141"/>
      <c r="Q810" s="142"/>
      <c r="R810" s="143"/>
      <c r="T810" s="5"/>
      <c r="U810" s="179">
        <v>-14434.706081282697</v>
      </c>
      <c r="W810" s="145">
        <v>20625200</v>
      </c>
      <c r="Y810" s="146"/>
    </row>
    <row r="811" spans="2:26" x14ac:dyDescent="0.25">
      <c r="B811" s="139" t="s">
        <v>449</v>
      </c>
      <c r="E811" s="147"/>
      <c r="F811" s="20" t="s">
        <v>444</v>
      </c>
      <c r="H811" s="177" t="s">
        <v>444</v>
      </c>
      <c r="I811" s="141"/>
      <c r="Q811" s="142"/>
      <c r="R811" s="143"/>
      <c r="T811" s="5"/>
      <c r="U811" s="179">
        <v>-1392.5083053173926</v>
      </c>
      <c r="W811" s="145">
        <v>20625200</v>
      </c>
      <c r="Y811" s="146"/>
    </row>
    <row r="812" spans="2:26" x14ac:dyDescent="0.25">
      <c r="B812" s="139" t="s">
        <v>449</v>
      </c>
      <c r="E812" s="147">
        <v>12376</v>
      </c>
      <c r="F812" s="20" t="s">
        <v>161</v>
      </c>
      <c r="H812" s="177" t="s">
        <v>161</v>
      </c>
      <c r="I812" s="141"/>
      <c r="Q812" s="142"/>
      <c r="R812" s="143"/>
      <c r="T812" s="5"/>
      <c r="U812" s="179">
        <v>-467.05524279376954</v>
      </c>
      <c r="W812" s="145">
        <v>20625200</v>
      </c>
      <c r="Y812" s="146"/>
    </row>
    <row r="813" spans="2:26" x14ac:dyDescent="0.25">
      <c r="B813" s="139" t="s">
        <v>449</v>
      </c>
      <c r="E813" s="147">
        <v>12376</v>
      </c>
      <c r="F813" s="20" t="s">
        <v>161</v>
      </c>
      <c r="H813" s="177" t="s">
        <v>161</v>
      </c>
      <c r="I813" s="141"/>
      <c r="Q813" s="142"/>
      <c r="R813" s="143"/>
      <c r="T813" s="5"/>
      <c r="U813" s="179">
        <v>-30.460124530028448</v>
      </c>
      <c r="W813" s="145">
        <v>20625200</v>
      </c>
      <c r="Y813" s="146"/>
    </row>
    <row r="814" spans="2:26" x14ac:dyDescent="0.25">
      <c r="B814" s="139" t="s">
        <v>449</v>
      </c>
      <c r="E814" s="147">
        <v>12376</v>
      </c>
      <c r="F814" s="20" t="s">
        <v>161</v>
      </c>
      <c r="H814" s="177" t="s">
        <v>161</v>
      </c>
      <c r="I814" s="141"/>
      <c r="Q814" s="142"/>
      <c r="R814" s="143"/>
      <c r="T814" s="5"/>
      <c r="U814" s="179">
        <v>-20.306749686685631</v>
      </c>
      <c r="W814" s="145">
        <v>20625200</v>
      </c>
      <c r="Y814" s="146"/>
    </row>
    <row r="815" spans="2:26" x14ac:dyDescent="0.25">
      <c r="B815" s="139" t="s">
        <v>449</v>
      </c>
      <c r="E815" s="147">
        <v>23684</v>
      </c>
      <c r="F815" s="20" t="s">
        <v>446</v>
      </c>
      <c r="H815" s="20" t="s">
        <v>446</v>
      </c>
      <c r="I815" s="141"/>
      <c r="Q815" s="142"/>
      <c r="R815" s="143"/>
      <c r="T815" s="5"/>
      <c r="U815" s="179">
        <v>-248.26433786230083</v>
      </c>
      <c r="W815" s="145">
        <v>20625200</v>
      </c>
      <c r="Y815" s="146"/>
    </row>
    <row r="816" spans="2:26" x14ac:dyDescent="0.25">
      <c r="B816" s="139" t="s">
        <v>449</v>
      </c>
      <c r="E816" s="147">
        <v>23684</v>
      </c>
      <c r="F816" s="20" t="s">
        <v>446</v>
      </c>
      <c r="H816" s="20" t="s">
        <v>446</v>
      </c>
      <c r="I816" s="141"/>
      <c r="Q816" s="142"/>
      <c r="R816" s="143"/>
      <c r="T816" s="5"/>
      <c r="U816" s="179">
        <v>-496.52867572460167</v>
      </c>
      <c r="W816" s="145">
        <v>20625200</v>
      </c>
      <c r="Y816" s="146"/>
    </row>
    <row r="817" spans="2:25" x14ac:dyDescent="0.25">
      <c r="B817" s="139" t="s">
        <v>449</v>
      </c>
      <c r="E817" s="147">
        <v>12207</v>
      </c>
      <c r="F817" s="20" t="s">
        <v>101</v>
      </c>
      <c r="H817" s="177" t="s">
        <v>101</v>
      </c>
      <c r="I817" s="141"/>
      <c r="Q817" s="142"/>
      <c r="R817" s="143"/>
      <c r="T817" s="5"/>
      <c r="U817" s="179">
        <v>-886.11271360082753</v>
      </c>
      <c r="W817" s="145">
        <v>20625200</v>
      </c>
      <c r="Y817" s="146"/>
    </row>
    <row r="818" spans="2:25" x14ac:dyDescent="0.25">
      <c r="B818" s="139" t="s">
        <v>449</v>
      </c>
      <c r="E818" s="147">
        <v>12207</v>
      </c>
      <c r="F818" s="20" t="s">
        <v>101</v>
      </c>
      <c r="H818" s="177" t="s">
        <v>101</v>
      </c>
      <c r="I818" s="141"/>
      <c r="Q818" s="142"/>
      <c r="R818" s="143"/>
      <c r="T818" s="5"/>
      <c r="U818" s="179">
        <v>-472.5775328731425</v>
      </c>
      <c r="W818" s="145">
        <v>20625200</v>
      </c>
      <c r="Y818" s="146"/>
    </row>
    <row r="819" spans="2:25" x14ac:dyDescent="0.25">
      <c r="B819" s="139" t="s">
        <v>449</v>
      </c>
      <c r="E819" s="147">
        <v>12207</v>
      </c>
      <c r="F819" s="20" t="s">
        <v>101</v>
      </c>
      <c r="H819" s="177" t="s">
        <v>101</v>
      </c>
      <c r="I819" s="141"/>
      <c r="Q819" s="142"/>
      <c r="R819" s="143"/>
      <c r="T819" s="5"/>
      <c r="U819" s="179">
        <v>-1155.559092084585</v>
      </c>
      <c r="W819" s="145">
        <v>20625200</v>
      </c>
      <c r="Y819" s="146"/>
    </row>
    <row r="820" spans="2:25" x14ac:dyDescent="0.25">
      <c r="B820" s="139" t="s">
        <v>449</v>
      </c>
      <c r="E820" s="147">
        <v>12207</v>
      </c>
      <c r="F820" s="20" t="s">
        <v>101</v>
      </c>
      <c r="H820" s="177" t="s">
        <v>101</v>
      </c>
      <c r="I820" s="141"/>
      <c r="Q820" s="142"/>
      <c r="R820" s="143"/>
      <c r="T820" s="5"/>
      <c r="U820" s="179">
        <v>-177.47717281028071</v>
      </c>
      <c r="W820" s="145">
        <v>20625200</v>
      </c>
      <c r="Y820" s="146"/>
    </row>
    <row r="821" spans="2:25" x14ac:dyDescent="0.25">
      <c r="B821" s="139" t="s">
        <v>449</v>
      </c>
      <c r="E821" s="147">
        <v>12207</v>
      </c>
      <c r="F821" s="20" t="s">
        <v>101</v>
      </c>
      <c r="H821" s="177" t="s">
        <v>101</v>
      </c>
      <c r="I821" s="141"/>
      <c r="Q821" s="142"/>
      <c r="R821" s="143"/>
      <c r="T821" s="5"/>
      <c r="U821" s="179">
        <v>-180.66004893672044</v>
      </c>
      <c r="W821" s="145">
        <v>20625200</v>
      </c>
      <c r="Y821" s="146"/>
    </row>
    <row r="822" spans="2:25" x14ac:dyDescent="0.25">
      <c r="B822" s="139" t="s">
        <v>449</v>
      </c>
      <c r="E822" s="147">
        <v>12207</v>
      </c>
      <c r="F822" s="20" t="s">
        <v>101</v>
      </c>
      <c r="H822" s="177" t="s">
        <v>101</v>
      </c>
      <c r="I822" s="141"/>
      <c r="Q822" s="142"/>
      <c r="R822" s="143"/>
      <c r="T822" s="5"/>
      <c r="U822" s="179">
        <v>-71.773856651216462</v>
      </c>
      <c r="W822" s="145">
        <v>20625200</v>
      </c>
      <c r="Y822" s="146"/>
    </row>
    <row r="823" spans="2:25" x14ac:dyDescent="0.25">
      <c r="B823" s="139" t="s">
        <v>449</v>
      </c>
      <c r="E823" s="147">
        <v>12207</v>
      </c>
      <c r="F823" s="20" t="s">
        <v>101</v>
      </c>
      <c r="H823" s="177" t="s">
        <v>101</v>
      </c>
      <c r="I823" s="141"/>
      <c r="Q823" s="142"/>
      <c r="R823" s="143"/>
      <c r="T823" s="5"/>
      <c r="U823" s="179">
        <v>-631.60993853070477</v>
      </c>
      <c r="W823" s="145">
        <v>20625200</v>
      </c>
      <c r="Y823" s="146"/>
    </row>
    <row r="824" spans="2:25" x14ac:dyDescent="0.25">
      <c r="B824" s="139" t="s">
        <v>449</v>
      </c>
      <c r="E824" s="147">
        <v>12207</v>
      </c>
      <c r="F824" s="20" t="s">
        <v>101</v>
      </c>
      <c r="H824" s="177" t="s">
        <v>101</v>
      </c>
      <c r="I824" s="141"/>
      <c r="Q824" s="142"/>
      <c r="R824" s="143"/>
      <c r="T824" s="5"/>
      <c r="U824" s="179">
        <v>-3999.7294555292519</v>
      </c>
      <c r="W824" s="145">
        <v>20625200</v>
      </c>
      <c r="Y824" s="146"/>
    </row>
    <row r="825" spans="2:25" x14ac:dyDescent="0.25">
      <c r="B825" s="139" t="s">
        <v>449</v>
      </c>
      <c r="E825" s="147">
        <v>12207</v>
      </c>
      <c r="F825" s="20" t="s">
        <v>101</v>
      </c>
      <c r="H825" s="177" t="s">
        <v>101</v>
      </c>
      <c r="I825" s="141"/>
      <c r="Q825" s="142"/>
      <c r="R825" s="143"/>
      <c r="T825" s="5"/>
      <c r="U825" s="179">
        <v>-393.35574608605702</v>
      </c>
      <c r="W825" s="145">
        <v>20625200</v>
      </c>
      <c r="Y825" s="146"/>
    </row>
    <row r="826" spans="2:25" x14ac:dyDescent="0.25">
      <c r="B826" s="139" t="s">
        <v>449</v>
      </c>
      <c r="E826" s="147">
        <v>12207</v>
      </c>
      <c r="F826" s="20" t="s">
        <v>101</v>
      </c>
      <c r="H826" s="177" t="s">
        <v>101</v>
      </c>
      <c r="I826" s="141"/>
      <c r="Q826" s="142"/>
      <c r="R826" s="143"/>
      <c r="T826" s="5"/>
      <c r="U826" s="179">
        <v>-386.00330223398112</v>
      </c>
      <c r="W826" s="145">
        <v>20625200</v>
      </c>
      <c r="Y826" s="146"/>
    </row>
    <row r="827" spans="2:25" x14ac:dyDescent="0.25">
      <c r="B827" s="139" t="s">
        <v>449</v>
      </c>
      <c r="E827" s="147">
        <v>12207</v>
      </c>
      <c r="F827" s="20" t="s">
        <v>101</v>
      </c>
      <c r="H827" s="177" t="s">
        <v>101</v>
      </c>
      <c r="I827" s="141"/>
      <c r="Q827" s="142"/>
      <c r="R827" s="143"/>
      <c r="T827" s="5"/>
      <c r="U827" s="179">
        <v>-14.704887704151666</v>
      </c>
      <c r="W827" s="145">
        <v>20625200</v>
      </c>
      <c r="Y827" s="146"/>
    </row>
    <row r="828" spans="2:25" x14ac:dyDescent="0.25">
      <c r="B828" s="139" t="s">
        <v>449</v>
      </c>
      <c r="E828" s="147">
        <v>12207</v>
      </c>
      <c r="F828" s="20" t="s">
        <v>101</v>
      </c>
      <c r="H828" s="177" t="s">
        <v>101</v>
      </c>
      <c r="I828" s="141"/>
      <c r="Q828" s="142"/>
      <c r="R828" s="143"/>
      <c r="T828" s="5"/>
      <c r="U828" s="179">
        <v>-1029.3421392906166</v>
      </c>
      <c r="W828" s="145">
        <v>20625200</v>
      </c>
      <c r="Y828" s="146"/>
    </row>
    <row r="829" spans="2:25" x14ac:dyDescent="0.25">
      <c r="B829" s="139" t="s">
        <v>449</v>
      </c>
      <c r="E829" s="147">
        <v>12207</v>
      </c>
      <c r="F829" s="20" t="s">
        <v>101</v>
      </c>
      <c r="H829" s="177" t="s">
        <v>101</v>
      </c>
      <c r="I829" s="141"/>
      <c r="Q829" s="142"/>
      <c r="R829" s="143"/>
      <c r="T829" s="5"/>
      <c r="U829" s="179">
        <v>-29.409775408303332</v>
      </c>
      <c r="W829" s="145">
        <v>20625200</v>
      </c>
      <c r="Y829" s="146"/>
    </row>
    <row r="830" spans="2:25" x14ac:dyDescent="0.25">
      <c r="B830" s="139" t="s">
        <v>449</v>
      </c>
      <c r="E830" s="147">
        <v>11975</v>
      </c>
      <c r="F830" s="20" t="s">
        <v>97</v>
      </c>
      <c r="H830" s="177" t="s">
        <v>97</v>
      </c>
      <c r="I830" s="141"/>
      <c r="Q830" s="142"/>
      <c r="R830" s="143"/>
      <c r="T830" s="5"/>
      <c r="U830" s="179">
        <v>-177.22254272016551</v>
      </c>
      <c r="W830" s="145">
        <v>20625200</v>
      </c>
      <c r="Y830" s="146"/>
    </row>
    <row r="831" spans="2:25" x14ac:dyDescent="0.25">
      <c r="B831" s="139" t="s">
        <v>449</v>
      </c>
      <c r="E831" s="147">
        <v>12381</v>
      </c>
      <c r="F831" s="20" t="s">
        <v>196</v>
      </c>
      <c r="H831" s="177" t="s">
        <v>196</v>
      </c>
      <c r="I831" s="141"/>
      <c r="Q831" s="142"/>
      <c r="R831" s="143"/>
      <c r="T831" s="5"/>
      <c r="U831" s="179">
        <v>-35.99832899003362</v>
      </c>
      <c r="W831" s="145">
        <v>20625200</v>
      </c>
      <c r="Y831" s="146"/>
    </row>
    <row r="832" spans="2:25" x14ac:dyDescent="0.25">
      <c r="B832" s="139" t="s">
        <v>449</v>
      </c>
      <c r="E832" s="147">
        <v>22567</v>
      </c>
      <c r="F832" s="20" t="s">
        <v>96</v>
      </c>
      <c r="H832" s="177" t="s">
        <v>96</v>
      </c>
      <c r="I832" s="141"/>
      <c r="Q832" s="142"/>
      <c r="R832" s="143"/>
      <c r="T832" s="5"/>
      <c r="U832" s="179">
        <v>-234.2869302353339</v>
      </c>
      <c r="W832" s="145">
        <v>20625200</v>
      </c>
      <c r="Y832" s="146"/>
    </row>
    <row r="833" spans="2:25" x14ac:dyDescent="0.25">
      <c r="B833" s="139" t="s">
        <v>449</v>
      </c>
      <c r="E833" s="147"/>
      <c r="F833" s="20" t="s">
        <v>447</v>
      </c>
      <c r="H833" s="20" t="s">
        <v>447</v>
      </c>
      <c r="I833" s="141"/>
      <c r="Q833" s="142"/>
      <c r="R833" s="143"/>
      <c r="T833" s="5"/>
      <c r="U833" s="179">
        <v>-3470.7145954763373</v>
      </c>
      <c r="W833" s="145">
        <v>20625200</v>
      </c>
      <c r="Y833" s="146"/>
    </row>
    <row r="834" spans="2:25" x14ac:dyDescent="0.25">
      <c r="B834" s="139" t="s">
        <v>449</v>
      </c>
      <c r="E834" s="147">
        <v>21077</v>
      </c>
      <c r="F834" s="20" t="s">
        <v>99</v>
      </c>
      <c r="H834" s="177" t="s">
        <v>99</v>
      </c>
      <c r="I834" s="141"/>
      <c r="Q834" s="142"/>
      <c r="R834" s="143"/>
      <c r="T834" s="5"/>
      <c r="U834" s="179">
        <v>-2003.3888082118206</v>
      </c>
      <c r="W834" s="145">
        <v>20625200</v>
      </c>
      <c r="Y834" s="146"/>
    </row>
    <row r="835" spans="2:25" x14ac:dyDescent="0.25">
      <c r="B835" s="139" t="s">
        <v>449</v>
      </c>
      <c r="E835" s="147">
        <v>23757</v>
      </c>
      <c r="F835" s="20" t="s">
        <v>403</v>
      </c>
      <c r="H835" s="177" t="s">
        <v>403</v>
      </c>
      <c r="I835" s="141"/>
      <c r="Q835" s="142"/>
      <c r="R835" s="143"/>
      <c r="T835" s="5"/>
      <c r="U835" s="179">
        <v>-2392.4088404384411</v>
      </c>
      <c r="W835" s="145">
        <v>20625200</v>
      </c>
      <c r="Y835" s="146"/>
    </row>
    <row r="836" spans="2:25" x14ac:dyDescent="0.25">
      <c r="B836" s="139" t="s">
        <v>449</v>
      </c>
      <c r="E836" s="147">
        <v>23757</v>
      </c>
      <c r="F836" s="20" t="s">
        <v>403</v>
      </c>
      <c r="H836" s="177" t="s">
        <v>403</v>
      </c>
      <c r="I836" s="141"/>
      <c r="Q836" s="142"/>
      <c r="R836" s="143"/>
      <c r="T836" s="5"/>
      <c r="U836" s="179">
        <v>-1207.105770952277</v>
      </c>
      <c r="W836" s="145">
        <v>20625200</v>
      </c>
      <c r="Y836" s="146"/>
    </row>
    <row r="837" spans="2:25" x14ac:dyDescent="0.25">
      <c r="B837" s="139" t="s">
        <v>449</v>
      </c>
      <c r="E837" s="147">
        <v>12376</v>
      </c>
      <c r="F837" s="20" t="s">
        <v>161</v>
      </c>
      <c r="H837" s="177" t="s">
        <v>161</v>
      </c>
      <c r="I837" s="141"/>
      <c r="Q837" s="142"/>
      <c r="R837" s="143"/>
      <c r="T837" s="5"/>
      <c r="U837" s="179">
        <v>30.635182716982634</v>
      </c>
      <c r="W837" s="145">
        <v>20625200</v>
      </c>
      <c r="Y837" s="146"/>
    </row>
    <row r="838" spans="2:25" x14ac:dyDescent="0.25">
      <c r="B838" s="139" t="s">
        <v>449</v>
      </c>
      <c r="E838" s="147">
        <v>12376</v>
      </c>
      <c r="F838" s="20" t="s">
        <v>161</v>
      </c>
      <c r="H838" s="177" t="s">
        <v>161</v>
      </c>
      <c r="I838" s="141"/>
      <c r="Q838" s="142"/>
      <c r="R838" s="143"/>
      <c r="T838" s="5"/>
      <c r="U838" s="179">
        <v>30.635182716982634</v>
      </c>
      <c r="W838" s="145">
        <v>20625200</v>
      </c>
      <c r="Y838" s="146"/>
    </row>
    <row r="839" spans="2:25" x14ac:dyDescent="0.25">
      <c r="B839" s="139" t="s">
        <v>449</v>
      </c>
      <c r="E839" s="147">
        <v>12207</v>
      </c>
      <c r="F839" s="20" t="s">
        <v>101</v>
      </c>
      <c r="H839" s="177" t="s">
        <v>101</v>
      </c>
      <c r="I839" s="141"/>
      <c r="Q839" s="142"/>
      <c r="R839" s="143"/>
      <c r="T839" s="5"/>
      <c r="U839" s="179">
        <v>3636.1176868447751</v>
      </c>
      <c r="W839" s="145">
        <v>20625200</v>
      </c>
      <c r="Y839" s="146"/>
    </row>
    <row r="840" spans="2:25" x14ac:dyDescent="0.25">
      <c r="B840" s="139" t="s">
        <v>449</v>
      </c>
      <c r="E840" s="147">
        <v>12207</v>
      </c>
      <c r="F840" s="20" t="s">
        <v>101</v>
      </c>
      <c r="H840" s="177" t="s">
        <v>101</v>
      </c>
      <c r="I840" s="141"/>
      <c r="Q840" s="142"/>
      <c r="R840" s="143"/>
      <c r="T840" s="5"/>
      <c r="U840" s="179">
        <v>350.91209293998293</v>
      </c>
      <c r="W840" s="145">
        <v>20625200</v>
      </c>
      <c r="Y840" s="146"/>
    </row>
    <row r="841" spans="2:25" x14ac:dyDescent="0.25">
      <c r="B841" s="139" t="s">
        <v>449</v>
      </c>
      <c r="E841" s="147">
        <v>12207</v>
      </c>
      <c r="F841" s="20" t="s">
        <v>101</v>
      </c>
      <c r="H841" s="177" t="s">
        <v>101</v>
      </c>
      <c r="I841" s="141"/>
      <c r="Q841" s="142"/>
      <c r="R841" s="143"/>
      <c r="T841" s="5"/>
      <c r="U841" s="179">
        <v>357.59613280550639</v>
      </c>
      <c r="W841" s="145">
        <v>20625200</v>
      </c>
      <c r="Y841" s="146"/>
    </row>
    <row r="842" spans="2:25" x14ac:dyDescent="0.25">
      <c r="B842" s="139" t="s">
        <v>449</v>
      </c>
      <c r="E842" s="147">
        <v>12376</v>
      </c>
      <c r="F842" s="20" t="s">
        <v>161</v>
      </c>
      <c r="H842" s="177" t="s">
        <v>161</v>
      </c>
      <c r="I842" s="141"/>
      <c r="Q842" s="142"/>
      <c r="R842" s="143"/>
      <c r="T842" s="5"/>
      <c r="U842" s="179">
        <v>24.07050070620064</v>
      </c>
      <c r="W842" s="145">
        <v>20625200</v>
      </c>
      <c r="Y842" s="146"/>
    </row>
    <row r="843" spans="2:25" x14ac:dyDescent="0.25">
      <c r="B843" s="139" t="s">
        <v>449</v>
      </c>
      <c r="E843" s="147">
        <v>12381</v>
      </c>
      <c r="F843" s="20" t="s">
        <v>196</v>
      </c>
      <c r="H843" s="177" t="s">
        <v>196</v>
      </c>
      <c r="I843" s="141"/>
      <c r="Q843" s="142"/>
      <c r="R843" s="143"/>
      <c r="T843" s="5"/>
      <c r="U843" s="179">
        <v>31.033042232787604</v>
      </c>
      <c r="W843" s="145">
        <v>20625200</v>
      </c>
      <c r="Y843" s="146"/>
    </row>
    <row r="844" spans="2:25" x14ac:dyDescent="0.25">
      <c r="B844" s="139" t="s">
        <v>449</v>
      </c>
      <c r="E844" s="147">
        <v>12207</v>
      </c>
      <c r="F844" s="20" t="s">
        <v>101</v>
      </c>
      <c r="H844" s="177" t="s">
        <v>101</v>
      </c>
      <c r="I844" s="141"/>
      <c r="Q844" s="142"/>
      <c r="R844" s="143"/>
      <c r="T844" s="5"/>
      <c r="U844" s="179">
        <v>46.788279058664386</v>
      </c>
      <c r="W844" s="145">
        <v>20625200</v>
      </c>
      <c r="Y844" s="146"/>
    </row>
    <row r="845" spans="2:25" x14ac:dyDescent="0.25">
      <c r="B845" s="139" t="s">
        <v>449</v>
      </c>
      <c r="E845" s="147">
        <v>12207</v>
      </c>
      <c r="F845" s="20" t="s">
        <v>101</v>
      </c>
      <c r="H845" s="177" t="s">
        <v>101</v>
      </c>
      <c r="I845" s="141"/>
      <c r="Q845" s="142"/>
      <c r="R845" s="143"/>
      <c r="T845" s="5"/>
      <c r="U845" s="179">
        <v>233.94139529332193</v>
      </c>
      <c r="W845" s="145">
        <v>20625200</v>
      </c>
      <c r="Y845" s="146"/>
    </row>
    <row r="846" spans="2:25" x14ac:dyDescent="0.25">
      <c r="B846" s="139" t="s">
        <v>449</v>
      </c>
      <c r="E846" s="147">
        <v>12207</v>
      </c>
      <c r="F846" s="20" t="s">
        <v>101</v>
      </c>
      <c r="H846" s="177" t="s">
        <v>101</v>
      </c>
      <c r="I846" s="141"/>
      <c r="Q846" s="142"/>
      <c r="R846" s="143"/>
      <c r="T846" s="5"/>
      <c r="U846" s="179">
        <v>935.76558117328773</v>
      </c>
      <c r="W846" s="145">
        <v>20625200</v>
      </c>
      <c r="Y846" s="146"/>
    </row>
    <row r="847" spans="2:25" x14ac:dyDescent="0.25">
      <c r="B847" s="139" t="s">
        <v>449</v>
      </c>
      <c r="E847" s="147">
        <v>12207</v>
      </c>
      <c r="F847" s="20" t="s">
        <v>101</v>
      </c>
      <c r="H847" s="177" t="s">
        <v>101</v>
      </c>
      <c r="I847" s="141"/>
      <c r="Q847" s="142"/>
      <c r="R847" s="143"/>
      <c r="T847" s="5"/>
      <c r="U847" s="179">
        <v>26.736159462093937</v>
      </c>
      <c r="W847" s="145">
        <v>20625200</v>
      </c>
      <c r="Y847" s="146"/>
    </row>
    <row r="848" spans="2:25" x14ac:dyDescent="0.25">
      <c r="B848" s="139" t="s">
        <v>449</v>
      </c>
      <c r="E848" s="147">
        <v>12207</v>
      </c>
      <c r="F848" s="20" t="s">
        <v>101</v>
      </c>
      <c r="H848" s="177" t="s">
        <v>101</v>
      </c>
      <c r="I848" s="141"/>
      <c r="Q848" s="142"/>
      <c r="R848" s="143"/>
      <c r="T848" s="5"/>
      <c r="U848" s="179">
        <v>1049.3942588871869</v>
      </c>
      <c r="W848" s="145">
        <v>20625200</v>
      </c>
      <c r="Y848" s="146"/>
    </row>
    <row r="849" spans="2:25" x14ac:dyDescent="0.25">
      <c r="B849" s="139" t="s">
        <v>449</v>
      </c>
      <c r="E849" s="147">
        <v>12207</v>
      </c>
      <c r="F849" s="20" t="s">
        <v>101</v>
      </c>
      <c r="H849" s="177" t="s">
        <v>101</v>
      </c>
      <c r="I849" s="141"/>
      <c r="Q849" s="142"/>
      <c r="R849" s="143"/>
      <c r="T849" s="5"/>
      <c r="U849" s="179">
        <v>507.98702977978479</v>
      </c>
      <c r="W849" s="145">
        <v>20625200</v>
      </c>
      <c r="Y849" s="146"/>
    </row>
    <row r="850" spans="2:25" x14ac:dyDescent="0.25">
      <c r="B850" s="139" t="s">
        <v>449</v>
      </c>
      <c r="E850" s="147">
        <v>12207</v>
      </c>
      <c r="F850" s="20" t="s">
        <v>101</v>
      </c>
      <c r="H850" s="177" t="s">
        <v>101</v>
      </c>
      <c r="I850" s="141"/>
      <c r="Q850" s="142"/>
      <c r="R850" s="143"/>
      <c r="T850" s="5"/>
      <c r="U850" s="179">
        <v>13.368079731046969</v>
      </c>
      <c r="W850" s="145">
        <v>20625200</v>
      </c>
      <c r="Y850" s="146"/>
    </row>
    <row r="851" spans="2:25" x14ac:dyDescent="0.25">
      <c r="B851" s="139" t="s">
        <v>449</v>
      </c>
      <c r="E851" s="147">
        <v>12207</v>
      </c>
      <c r="F851" s="20" t="s">
        <v>101</v>
      </c>
      <c r="H851" s="177" t="s">
        <v>101</v>
      </c>
      <c r="I851" s="141"/>
      <c r="Q851" s="142"/>
      <c r="R851" s="143"/>
      <c r="T851" s="5"/>
      <c r="U851" s="179">
        <v>909.02942171119378</v>
      </c>
      <c r="W851" s="145">
        <v>20625200</v>
      </c>
      <c r="Y851" s="146"/>
    </row>
    <row r="852" spans="2:25" x14ac:dyDescent="0.25">
      <c r="B852" s="139" t="s">
        <v>449</v>
      </c>
      <c r="E852" s="147">
        <v>12207</v>
      </c>
      <c r="F852" s="20" t="s">
        <v>101</v>
      </c>
      <c r="H852" s="177" t="s">
        <v>101</v>
      </c>
      <c r="I852" s="141"/>
      <c r="Q852" s="142"/>
      <c r="R852" s="143"/>
      <c r="T852" s="5"/>
      <c r="U852" s="179">
        <v>2867.4531023095747</v>
      </c>
      <c r="W852" s="145">
        <v>20625200</v>
      </c>
      <c r="Y852" s="146"/>
    </row>
    <row r="853" spans="2:25" x14ac:dyDescent="0.25">
      <c r="B853" s="139" t="s">
        <v>449</v>
      </c>
      <c r="E853" s="147">
        <v>12207</v>
      </c>
      <c r="F853" s="20" t="s">
        <v>101</v>
      </c>
      <c r="H853" s="177" t="s">
        <v>101</v>
      </c>
      <c r="I853" s="141"/>
      <c r="Q853" s="142"/>
      <c r="R853" s="143"/>
      <c r="T853" s="5"/>
      <c r="U853" s="179">
        <v>491.27693011597609</v>
      </c>
      <c r="W853" s="145">
        <v>20625200</v>
      </c>
      <c r="Y853" s="146"/>
    </row>
    <row r="854" spans="2:25" x14ac:dyDescent="0.25">
      <c r="B854" s="139" t="s">
        <v>449</v>
      </c>
      <c r="E854" s="147">
        <v>12207</v>
      </c>
      <c r="F854" s="20" t="s">
        <v>101</v>
      </c>
      <c r="H854" s="177" t="s">
        <v>101</v>
      </c>
      <c r="I854" s="141"/>
      <c r="Q854" s="142"/>
      <c r="R854" s="143"/>
      <c r="T854" s="5"/>
      <c r="U854" s="179">
        <v>220.57331556227496</v>
      </c>
      <c r="W854" s="145">
        <v>20625200</v>
      </c>
      <c r="Y854" s="146"/>
    </row>
    <row r="855" spans="2:25" x14ac:dyDescent="0.25">
      <c r="B855" s="139" t="s">
        <v>449</v>
      </c>
      <c r="E855" s="147">
        <v>12207</v>
      </c>
      <c r="F855" s="20" t="s">
        <v>101</v>
      </c>
      <c r="H855" s="177" t="s">
        <v>101</v>
      </c>
      <c r="I855" s="141"/>
      <c r="Q855" s="142"/>
      <c r="R855" s="143"/>
      <c r="T855" s="5"/>
      <c r="U855" s="179">
        <v>43.446259125902642</v>
      </c>
      <c r="W855" s="145">
        <v>20625200</v>
      </c>
      <c r="Y855" s="146"/>
    </row>
    <row r="856" spans="2:25" x14ac:dyDescent="0.25">
      <c r="B856" s="139" t="s">
        <v>449</v>
      </c>
      <c r="E856" s="147">
        <v>12207</v>
      </c>
      <c r="F856" s="20" t="s">
        <v>101</v>
      </c>
      <c r="H856" s="177" t="s">
        <v>101</v>
      </c>
      <c r="I856" s="141"/>
      <c r="Q856" s="142"/>
      <c r="R856" s="143"/>
      <c r="T856" s="5"/>
      <c r="U856" s="179">
        <v>895.66134198014686</v>
      </c>
      <c r="W856" s="145">
        <v>20625200</v>
      </c>
      <c r="Y856" s="146"/>
    </row>
    <row r="857" spans="2:25" x14ac:dyDescent="0.25">
      <c r="B857" s="139" t="s">
        <v>449</v>
      </c>
      <c r="E857" s="147">
        <v>12207</v>
      </c>
      <c r="F857" s="20" t="s">
        <v>101</v>
      </c>
      <c r="H857" s="177" t="s">
        <v>101</v>
      </c>
      <c r="I857" s="141"/>
      <c r="Q857" s="142"/>
      <c r="R857" s="143"/>
      <c r="T857" s="5"/>
      <c r="U857" s="179">
        <v>2797.2706837215778</v>
      </c>
      <c r="W857" s="145">
        <v>20625200</v>
      </c>
      <c r="Y857" s="146"/>
    </row>
    <row r="858" spans="2:25" x14ac:dyDescent="0.25">
      <c r="B858" s="139" t="s">
        <v>449</v>
      </c>
      <c r="E858" s="147">
        <v>12207</v>
      </c>
      <c r="F858" s="20" t="s">
        <v>101</v>
      </c>
      <c r="H858" s="177" t="s">
        <v>101</v>
      </c>
      <c r="I858" s="141"/>
      <c r="Q858" s="142"/>
      <c r="R858" s="143"/>
      <c r="T858" s="5"/>
      <c r="U858" s="179">
        <v>133.68079731046967</v>
      </c>
      <c r="W858" s="145">
        <v>20625200</v>
      </c>
      <c r="Y858" s="146"/>
    </row>
    <row r="859" spans="2:25" x14ac:dyDescent="0.25">
      <c r="B859" s="139" t="s">
        <v>449</v>
      </c>
      <c r="E859" s="147">
        <v>12207</v>
      </c>
      <c r="F859" s="20" t="s">
        <v>101</v>
      </c>
      <c r="H859" s="177" t="s">
        <v>101</v>
      </c>
      <c r="I859" s="141"/>
      <c r="Q859" s="142"/>
      <c r="R859" s="143"/>
      <c r="T859" s="5"/>
      <c r="U859" s="179">
        <v>46.788279058664386</v>
      </c>
      <c r="W859" s="145">
        <v>20625200</v>
      </c>
      <c r="Y859" s="146"/>
    </row>
    <row r="860" spans="2:25" x14ac:dyDescent="0.25">
      <c r="B860" s="139" t="s">
        <v>449</v>
      </c>
      <c r="E860" s="147">
        <v>12207</v>
      </c>
      <c r="F860" s="20" t="s">
        <v>101</v>
      </c>
      <c r="H860" s="177" t="s">
        <v>101</v>
      </c>
      <c r="I860" s="141"/>
      <c r="Q860" s="142"/>
      <c r="R860" s="143"/>
      <c r="T860" s="5"/>
      <c r="U860" s="179">
        <v>33.420199327617418</v>
      </c>
      <c r="W860" s="145">
        <v>20625200</v>
      </c>
      <c r="Y860" s="146"/>
    </row>
    <row r="861" spans="2:25" x14ac:dyDescent="0.25">
      <c r="B861" s="139" t="s">
        <v>449</v>
      </c>
      <c r="E861" s="147">
        <v>12207</v>
      </c>
      <c r="F861" s="20" t="s">
        <v>101</v>
      </c>
      <c r="H861" s="177" t="s">
        <v>101</v>
      </c>
      <c r="I861" s="141"/>
      <c r="Q861" s="142"/>
      <c r="R861" s="143"/>
      <c r="T861" s="5"/>
      <c r="U861" s="179">
        <v>2867.4531023095747</v>
      </c>
      <c r="W861" s="145">
        <v>20625200</v>
      </c>
      <c r="Y861" s="146"/>
    </row>
    <row r="862" spans="2:25" x14ac:dyDescent="0.25">
      <c r="B862" s="139" t="s">
        <v>449</v>
      </c>
      <c r="E862" s="147">
        <v>12207</v>
      </c>
      <c r="F862" s="20" t="s">
        <v>101</v>
      </c>
      <c r="H862" s="177" t="s">
        <v>101</v>
      </c>
      <c r="I862" s="141"/>
      <c r="Q862" s="142"/>
      <c r="R862" s="143"/>
      <c r="T862" s="5"/>
      <c r="U862" s="179">
        <v>274.04563448646286</v>
      </c>
      <c r="W862" s="145">
        <v>20625200</v>
      </c>
      <c r="Y862" s="146"/>
    </row>
    <row r="863" spans="2:25" x14ac:dyDescent="0.25">
      <c r="B863" s="139" t="s">
        <v>449</v>
      </c>
      <c r="E863" s="147">
        <v>12207</v>
      </c>
      <c r="F863" s="20" t="s">
        <v>101</v>
      </c>
      <c r="H863" s="177" t="s">
        <v>101</v>
      </c>
      <c r="I863" s="141"/>
      <c r="Q863" s="142"/>
      <c r="R863" s="143"/>
      <c r="T863" s="5"/>
      <c r="U863" s="179">
        <v>46.788279058664386</v>
      </c>
      <c r="W863" s="145">
        <v>20625200</v>
      </c>
      <c r="Y863" s="146"/>
    </row>
    <row r="864" spans="2:25" x14ac:dyDescent="0.25">
      <c r="B864" s="139" t="s">
        <v>449</v>
      </c>
      <c r="E864" s="147">
        <v>12376</v>
      </c>
      <c r="F864" s="20" t="s">
        <v>161</v>
      </c>
      <c r="H864" s="177" t="s">
        <v>161</v>
      </c>
      <c r="I864" s="141"/>
      <c r="Q864" s="142"/>
      <c r="R864" s="143"/>
      <c r="T864" s="5"/>
      <c r="U864" s="179">
        <v>85.340866140165915</v>
      </c>
      <c r="W864" s="145">
        <v>20625200</v>
      </c>
      <c r="Y864" s="146"/>
    </row>
    <row r="865" spans="1:26" x14ac:dyDescent="0.25">
      <c r="B865" s="139" t="s">
        <v>449</v>
      </c>
      <c r="E865" s="147">
        <v>12207</v>
      </c>
      <c r="F865" s="20" t="s">
        <v>101</v>
      </c>
      <c r="H865" s="177" t="s">
        <v>101</v>
      </c>
      <c r="I865" s="141"/>
      <c r="Q865" s="142"/>
      <c r="R865" s="143"/>
      <c r="T865" s="5"/>
      <c r="U865" s="179">
        <v>13.368079731046969</v>
      </c>
      <c r="W865" s="145">
        <v>20625200</v>
      </c>
      <c r="Y865" s="146"/>
    </row>
    <row r="866" spans="1:26" x14ac:dyDescent="0.25">
      <c r="B866" s="139" t="s">
        <v>449</v>
      </c>
      <c r="E866" s="147">
        <v>12207</v>
      </c>
      <c r="F866" s="20" t="s">
        <v>101</v>
      </c>
      <c r="H866" s="177" t="s">
        <v>101</v>
      </c>
      <c r="I866" s="141"/>
      <c r="Q866" s="142"/>
      <c r="R866" s="143"/>
      <c r="T866" s="5"/>
      <c r="U866" s="179">
        <v>2620.1436272852056</v>
      </c>
      <c r="W866" s="145">
        <v>20625200</v>
      </c>
      <c r="Y866" s="146"/>
    </row>
    <row r="867" spans="1:26" x14ac:dyDescent="0.25">
      <c r="B867" s="139" t="s">
        <v>449</v>
      </c>
      <c r="E867" s="147">
        <v>12207</v>
      </c>
      <c r="F867" s="20" t="s">
        <v>101</v>
      </c>
      <c r="H867" s="177" t="s">
        <v>101</v>
      </c>
      <c r="I867" s="141"/>
      <c r="Q867" s="142"/>
      <c r="R867" s="143"/>
      <c r="T867" s="5"/>
      <c r="U867" s="179">
        <v>66.840398655234836</v>
      </c>
      <c r="W867" s="145">
        <v>20625200</v>
      </c>
      <c r="Y867" s="146"/>
    </row>
    <row r="868" spans="1:26" x14ac:dyDescent="0.25">
      <c r="A868" s="182"/>
      <c r="B868" s="139" t="s">
        <v>449</v>
      </c>
      <c r="E868" s="147">
        <v>22567</v>
      </c>
      <c r="F868" s="20" t="s">
        <v>96</v>
      </c>
      <c r="H868" s="177" t="s">
        <v>96</v>
      </c>
      <c r="I868" s="141"/>
      <c r="Q868" s="142"/>
      <c r="R868" s="143"/>
      <c r="T868" s="5"/>
      <c r="U868" s="179">
        <v>18445.170184407885</v>
      </c>
      <c r="W868" s="145">
        <v>20625200</v>
      </c>
      <c r="Y868" s="146"/>
      <c r="Z868" s="113"/>
    </row>
    <row r="869" spans="1:26" x14ac:dyDescent="0.25">
      <c r="B869" s="139" t="s">
        <v>449</v>
      </c>
      <c r="E869" s="147"/>
      <c r="F869" s="20" t="s">
        <v>444</v>
      </c>
      <c r="H869" s="177" t="s">
        <v>444</v>
      </c>
      <c r="I869" s="141"/>
      <c r="Q869" s="142"/>
      <c r="T869" s="5"/>
      <c r="U869" s="179">
        <v>1392.5083053173926</v>
      </c>
      <c r="W869" s="145">
        <v>20625200</v>
      </c>
    </row>
    <row r="870" spans="1:26" x14ac:dyDescent="0.25">
      <c r="B870" s="139" t="s">
        <v>449</v>
      </c>
      <c r="E870" s="147">
        <v>12376</v>
      </c>
      <c r="F870" s="20" t="s">
        <v>161</v>
      </c>
      <c r="H870" s="177" t="s">
        <v>161</v>
      </c>
      <c r="I870" s="141"/>
      <c r="Q870" s="142"/>
      <c r="T870" s="5"/>
      <c r="U870" s="179">
        <v>467.05524279376954</v>
      </c>
      <c r="W870" s="145">
        <v>20625200</v>
      </c>
    </row>
    <row r="871" spans="1:26" x14ac:dyDescent="0.25">
      <c r="B871" s="139" t="s">
        <v>449</v>
      </c>
      <c r="E871" s="147">
        <v>22567</v>
      </c>
      <c r="F871" s="20" t="s">
        <v>96</v>
      </c>
      <c r="H871" s="20" t="s">
        <v>96</v>
      </c>
      <c r="I871" s="141"/>
      <c r="Q871" s="142"/>
      <c r="T871" s="5"/>
      <c r="U871" s="179">
        <v>234.2869302353339</v>
      </c>
      <c r="W871" s="145">
        <v>20625200</v>
      </c>
    </row>
    <row r="872" spans="1:26" x14ac:dyDescent="0.25">
      <c r="B872" s="139" t="s">
        <v>449</v>
      </c>
      <c r="E872" s="147">
        <v>12207</v>
      </c>
      <c r="F872" s="20" t="s">
        <v>101</v>
      </c>
      <c r="H872" s="20" t="s">
        <v>101</v>
      </c>
      <c r="I872" s="141"/>
      <c r="Q872" s="142"/>
      <c r="T872" s="5"/>
      <c r="U872" s="179">
        <v>886.11271360082753</v>
      </c>
      <c r="W872" s="145">
        <v>20625200</v>
      </c>
    </row>
    <row r="873" spans="1:26" x14ac:dyDescent="0.25">
      <c r="B873" s="139" t="s">
        <v>449</v>
      </c>
      <c r="E873" s="147">
        <v>12207</v>
      </c>
      <c r="F873" s="20" t="s">
        <v>101</v>
      </c>
      <c r="H873" s="20" t="s">
        <v>101</v>
      </c>
      <c r="I873" s="141"/>
      <c r="Q873" s="142"/>
      <c r="T873" s="5"/>
      <c r="U873" s="179">
        <v>472.5775328731425</v>
      </c>
      <c r="W873" s="145">
        <v>20625200</v>
      </c>
    </row>
    <row r="874" spans="1:26" x14ac:dyDescent="0.25">
      <c r="B874" s="139" t="s">
        <v>449</v>
      </c>
      <c r="E874" s="147">
        <v>12207</v>
      </c>
      <c r="F874" s="20" t="s">
        <v>101</v>
      </c>
      <c r="H874" s="20" t="s">
        <v>101</v>
      </c>
      <c r="I874" s="141"/>
      <c r="Q874" s="142"/>
      <c r="T874" s="5"/>
      <c r="U874" s="179">
        <v>1155.559092084585</v>
      </c>
      <c r="W874" s="145">
        <v>20625200</v>
      </c>
    </row>
    <row r="875" spans="1:26" x14ac:dyDescent="0.25">
      <c r="B875" s="139" t="s">
        <v>449</v>
      </c>
      <c r="E875" s="147">
        <v>12207</v>
      </c>
      <c r="F875" s="20" t="s">
        <v>101</v>
      </c>
      <c r="H875" s="20" t="s">
        <v>101</v>
      </c>
      <c r="I875" s="141"/>
      <c r="Q875" s="142"/>
      <c r="T875" s="5"/>
      <c r="U875" s="179">
        <v>177.47717281028071</v>
      </c>
      <c r="W875" s="145">
        <v>20625200</v>
      </c>
    </row>
    <row r="876" spans="1:26" x14ac:dyDescent="0.25">
      <c r="B876" s="139" t="s">
        <v>449</v>
      </c>
      <c r="E876" s="147">
        <v>12207</v>
      </c>
      <c r="F876" s="20" t="s">
        <v>101</v>
      </c>
      <c r="H876" s="20" t="s">
        <v>101</v>
      </c>
      <c r="I876" s="141"/>
      <c r="Q876" s="142"/>
      <c r="T876" s="5"/>
      <c r="U876" s="179">
        <v>180.66004893672044</v>
      </c>
      <c r="W876" s="145">
        <v>20625200</v>
      </c>
    </row>
    <row r="877" spans="1:26" x14ac:dyDescent="0.25">
      <c r="B877" s="139" t="s">
        <v>449</v>
      </c>
      <c r="E877" s="147">
        <v>12207</v>
      </c>
      <c r="F877" s="20" t="s">
        <v>101</v>
      </c>
      <c r="H877" s="20" t="s">
        <v>101</v>
      </c>
      <c r="I877" s="141"/>
      <c r="Q877" s="142"/>
      <c r="T877" s="5"/>
      <c r="U877" s="179">
        <v>71.773856651216462</v>
      </c>
      <c r="W877" s="145">
        <v>20625200</v>
      </c>
    </row>
    <row r="878" spans="1:26" x14ac:dyDescent="0.25">
      <c r="B878" s="139" t="s">
        <v>449</v>
      </c>
      <c r="E878" s="147">
        <v>12207</v>
      </c>
      <c r="F878" s="20" t="s">
        <v>101</v>
      </c>
      <c r="H878" s="20" t="s">
        <v>101</v>
      </c>
      <c r="I878" s="141"/>
      <c r="Q878" s="142"/>
      <c r="T878" s="5"/>
      <c r="U878" s="179">
        <v>631.60993853070488</v>
      </c>
      <c r="W878" s="145">
        <v>20625200</v>
      </c>
    </row>
    <row r="879" spans="1:26" x14ac:dyDescent="0.25">
      <c r="B879" s="139" t="s">
        <v>449</v>
      </c>
      <c r="E879" s="147">
        <v>11975</v>
      </c>
      <c r="F879" s="20" t="s">
        <v>97</v>
      </c>
      <c r="H879" s="177" t="s">
        <v>97</v>
      </c>
      <c r="I879" s="141"/>
      <c r="Q879" s="142"/>
      <c r="T879" s="5"/>
      <c r="U879" s="179">
        <v>177.22254272016551</v>
      </c>
      <c r="W879" s="145">
        <v>20625200</v>
      </c>
    </row>
    <row r="880" spans="1:26" x14ac:dyDescent="0.25">
      <c r="B880" s="139" t="s">
        <v>449</v>
      </c>
      <c r="E880" s="147"/>
      <c r="F880" s="20" t="s">
        <v>447</v>
      </c>
      <c r="H880" s="20" t="s">
        <v>447</v>
      </c>
      <c r="I880" s="141"/>
      <c r="Q880" s="142"/>
      <c r="T880" s="5"/>
      <c r="U880" s="179">
        <v>4435</v>
      </c>
      <c r="W880" s="145">
        <v>20625200</v>
      </c>
    </row>
    <row r="881" spans="2:26" x14ac:dyDescent="0.25">
      <c r="B881" s="139" t="s">
        <v>449</v>
      </c>
      <c r="E881" s="147">
        <v>12207</v>
      </c>
      <c r="F881" s="20" t="s">
        <v>101</v>
      </c>
      <c r="H881" s="20" t="s">
        <v>101</v>
      </c>
      <c r="I881" s="141"/>
      <c r="Q881" s="142"/>
      <c r="T881" s="5"/>
      <c r="U881" s="179">
        <v>3154.1984125405324</v>
      </c>
      <c r="W881" s="145">
        <v>20625200</v>
      </c>
    </row>
    <row r="882" spans="2:26" x14ac:dyDescent="0.25">
      <c r="B882" s="139" t="s">
        <v>449</v>
      </c>
      <c r="E882" s="147">
        <v>12207</v>
      </c>
      <c r="F882" s="20" t="s">
        <v>101</v>
      </c>
      <c r="H882" s="20" t="s">
        <v>101</v>
      </c>
      <c r="I882" s="141"/>
      <c r="Q882" s="142"/>
      <c r="T882" s="5"/>
      <c r="U882" s="179">
        <v>540.4046231275737</v>
      </c>
      <c r="W882" s="145">
        <v>20625200</v>
      </c>
    </row>
    <row r="883" spans="2:26" x14ac:dyDescent="0.25">
      <c r="B883" s="139" t="s">
        <v>449</v>
      </c>
      <c r="E883" s="147"/>
      <c r="F883" s="20" t="s">
        <v>450</v>
      </c>
      <c r="H883" s="20" t="s">
        <v>450</v>
      </c>
      <c r="I883" s="141"/>
      <c r="Q883" s="142"/>
      <c r="T883" s="5"/>
      <c r="U883" s="179">
        <v>238.71570948298157</v>
      </c>
      <c r="W883" s="145">
        <v>20625200</v>
      </c>
    </row>
    <row r="884" spans="2:26" x14ac:dyDescent="0.25">
      <c r="B884" s="139" t="s">
        <v>449</v>
      </c>
      <c r="E884" s="147"/>
      <c r="F884" s="20" t="s">
        <v>451</v>
      </c>
      <c r="H884" s="20" t="s">
        <v>451</v>
      </c>
      <c r="I884" s="141"/>
      <c r="Q884" s="142"/>
      <c r="T884" s="5"/>
      <c r="U884" s="179">
        <v>2255.258708150152</v>
      </c>
      <c r="W884" s="145">
        <v>20625200</v>
      </c>
    </row>
    <row r="885" spans="2:26" x14ac:dyDescent="0.25">
      <c r="B885" s="139" t="s">
        <v>449</v>
      </c>
      <c r="E885" s="147">
        <v>12376</v>
      </c>
      <c r="F885" s="20" t="s">
        <v>161</v>
      </c>
      <c r="H885" s="177" t="s">
        <v>161</v>
      </c>
      <c r="I885" s="141"/>
      <c r="Q885" s="142"/>
      <c r="T885" s="5"/>
      <c r="U885" s="179">
        <v>26.477550776820706</v>
      </c>
      <c r="W885" s="145">
        <v>20625200</v>
      </c>
    </row>
    <row r="886" spans="2:26" x14ac:dyDescent="0.25">
      <c r="B886" s="139" t="s">
        <v>449</v>
      </c>
      <c r="E886" s="147">
        <v>12207</v>
      </c>
      <c r="F886" s="20" t="s">
        <v>101</v>
      </c>
      <c r="H886" s="20" t="s">
        <v>101</v>
      </c>
      <c r="I886" s="141"/>
      <c r="Q886" s="142"/>
      <c r="T886" s="5"/>
      <c r="U886" s="179">
        <v>102.93421392906164</v>
      </c>
      <c r="W886" s="145">
        <v>20625200</v>
      </c>
    </row>
    <row r="887" spans="2:26" x14ac:dyDescent="0.25">
      <c r="B887" s="139" t="s">
        <v>449</v>
      </c>
      <c r="E887" s="147"/>
      <c r="F887" s="20" t="s">
        <v>452</v>
      </c>
      <c r="H887" s="20" t="s">
        <v>452</v>
      </c>
      <c r="I887" s="141"/>
      <c r="Q887" s="142"/>
      <c r="T887" s="5"/>
      <c r="U887" s="179">
        <v>4782.6692394915353</v>
      </c>
      <c r="W887" s="145">
        <v>20625200</v>
      </c>
    </row>
    <row r="888" spans="2:26" x14ac:dyDescent="0.25">
      <c r="B888" s="139" t="s">
        <v>449</v>
      </c>
      <c r="E888" s="147"/>
      <c r="F888" s="153" t="s">
        <v>450</v>
      </c>
      <c r="H888" s="153" t="s">
        <v>450</v>
      </c>
      <c r="I888" s="141"/>
      <c r="Q888" s="142"/>
      <c r="U888" s="179">
        <v>280.63657522528797</v>
      </c>
      <c r="W888" s="145">
        <v>20625200</v>
      </c>
    </row>
    <row r="889" spans="2:26" x14ac:dyDescent="0.25">
      <c r="B889" s="139" t="s">
        <v>456</v>
      </c>
      <c r="E889" s="147">
        <v>22567</v>
      </c>
      <c r="F889" s="20" t="s">
        <v>96</v>
      </c>
      <c r="H889" s="177" t="s">
        <v>96</v>
      </c>
      <c r="I889" s="141"/>
      <c r="Q889" s="142"/>
      <c r="R889" s="143"/>
      <c r="T889" s="5"/>
      <c r="U889" s="179">
        <v>-18445.170184407885</v>
      </c>
      <c r="W889" s="145">
        <v>20625200</v>
      </c>
      <c r="Y889" s="146"/>
      <c r="Z889" s="113"/>
    </row>
    <row r="890" spans="2:26" x14ac:dyDescent="0.25">
      <c r="B890" s="139" t="s">
        <v>456</v>
      </c>
      <c r="E890" s="147"/>
      <c r="F890" s="20" t="s">
        <v>444</v>
      </c>
      <c r="H890" s="177" t="s">
        <v>444</v>
      </c>
      <c r="I890" s="141"/>
      <c r="Q890" s="142"/>
      <c r="T890" s="5"/>
      <c r="U890" s="179">
        <v>-1392.5083053173926</v>
      </c>
      <c r="W890" s="145">
        <v>20625200</v>
      </c>
    </row>
    <row r="891" spans="2:26" x14ac:dyDescent="0.25">
      <c r="B891" s="139" t="s">
        <v>456</v>
      </c>
      <c r="E891" s="147">
        <v>12376</v>
      </c>
      <c r="F891" s="20" t="s">
        <v>161</v>
      </c>
      <c r="H891" s="177" t="s">
        <v>161</v>
      </c>
      <c r="I891" s="141"/>
      <c r="Q891" s="142"/>
      <c r="T891" s="5"/>
      <c r="U891" s="179">
        <v>-467.05524279376954</v>
      </c>
      <c r="W891" s="145">
        <v>20625200</v>
      </c>
    </row>
    <row r="892" spans="2:26" x14ac:dyDescent="0.25">
      <c r="B892" s="139" t="s">
        <v>456</v>
      </c>
      <c r="E892" s="147">
        <v>22567</v>
      </c>
      <c r="F892" s="20" t="s">
        <v>96</v>
      </c>
      <c r="H892" s="20" t="s">
        <v>96</v>
      </c>
      <c r="I892" s="141"/>
      <c r="Q892" s="142"/>
      <c r="T892" s="5"/>
      <c r="U892" s="179">
        <v>-234.2869302353339</v>
      </c>
      <c r="W892" s="145">
        <v>20625200</v>
      </c>
    </row>
    <row r="893" spans="2:26" x14ac:dyDescent="0.25">
      <c r="B893" s="139" t="s">
        <v>456</v>
      </c>
      <c r="E893" s="147">
        <v>12207</v>
      </c>
      <c r="F893" s="20" t="s">
        <v>101</v>
      </c>
      <c r="H893" s="20" t="s">
        <v>101</v>
      </c>
      <c r="I893" s="141"/>
      <c r="Q893" s="142"/>
      <c r="T893" s="5"/>
      <c r="U893" s="179">
        <v>-886.11271360082753</v>
      </c>
      <c r="W893" s="145">
        <v>20625200</v>
      </c>
    </row>
    <row r="894" spans="2:26" x14ac:dyDescent="0.25">
      <c r="B894" s="139" t="s">
        <v>456</v>
      </c>
      <c r="E894" s="147">
        <v>12207</v>
      </c>
      <c r="F894" s="20" t="s">
        <v>101</v>
      </c>
      <c r="H894" s="20" t="s">
        <v>101</v>
      </c>
      <c r="I894" s="141"/>
      <c r="Q894" s="142"/>
      <c r="T894" s="5"/>
      <c r="U894" s="179">
        <v>-472.5775328731425</v>
      </c>
      <c r="W894" s="145">
        <v>20625200</v>
      </c>
    </row>
    <row r="895" spans="2:26" x14ac:dyDescent="0.25">
      <c r="B895" s="139" t="s">
        <v>456</v>
      </c>
      <c r="E895" s="147">
        <v>12207</v>
      </c>
      <c r="F895" s="20" t="s">
        <v>101</v>
      </c>
      <c r="H895" s="20" t="s">
        <v>101</v>
      </c>
      <c r="I895" s="141"/>
      <c r="Q895" s="142"/>
      <c r="T895" s="5"/>
      <c r="U895" s="179">
        <v>-1155.559092084585</v>
      </c>
      <c r="W895" s="145">
        <v>20625200</v>
      </c>
    </row>
    <row r="896" spans="2:26" x14ac:dyDescent="0.25">
      <c r="B896" s="139" t="s">
        <v>456</v>
      </c>
      <c r="E896" s="147">
        <v>12207</v>
      </c>
      <c r="F896" s="20" t="s">
        <v>101</v>
      </c>
      <c r="H896" s="20" t="s">
        <v>101</v>
      </c>
      <c r="I896" s="141"/>
      <c r="Q896" s="142"/>
      <c r="T896" s="5"/>
      <c r="U896" s="179">
        <v>-177.47717281028071</v>
      </c>
      <c r="W896" s="145">
        <v>20625200</v>
      </c>
    </row>
    <row r="897" spans="2:23" x14ac:dyDescent="0.25">
      <c r="B897" s="139" t="s">
        <v>456</v>
      </c>
      <c r="E897" s="147">
        <v>12207</v>
      </c>
      <c r="F897" s="20" t="s">
        <v>101</v>
      </c>
      <c r="H897" s="20" t="s">
        <v>101</v>
      </c>
      <c r="I897" s="141"/>
      <c r="Q897" s="142"/>
      <c r="T897" s="5"/>
      <c r="U897" s="179">
        <v>-180.66004893672044</v>
      </c>
      <c r="W897" s="145">
        <v>20625200</v>
      </c>
    </row>
    <row r="898" spans="2:23" x14ac:dyDescent="0.25">
      <c r="B898" s="139" t="s">
        <v>456</v>
      </c>
      <c r="E898" s="147">
        <v>12207</v>
      </c>
      <c r="F898" s="20" t="s">
        <v>101</v>
      </c>
      <c r="H898" s="20" t="s">
        <v>101</v>
      </c>
      <c r="I898" s="141"/>
      <c r="Q898" s="142"/>
      <c r="T898" s="5"/>
      <c r="U898" s="179">
        <v>-71.773856651216462</v>
      </c>
      <c r="W898" s="145">
        <v>20625200</v>
      </c>
    </row>
    <row r="899" spans="2:23" x14ac:dyDescent="0.25">
      <c r="B899" s="139" t="s">
        <v>456</v>
      </c>
      <c r="E899" s="147">
        <v>12207</v>
      </c>
      <c r="F899" s="20" t="s">
        <v>101</v>
      </c>
      <c r="H899" s="20" t="s">
        <v>101</v>
      </c>
      <c r="I899" s="141"/>
      <c r="Q899" s="142"/>
      <c r="T899" s="5"/>
      <c r="U899" s="179">
        <v>-631.60993853070488</v>
      </c>
      <c r="W899" s="145">
        <v>20625200</v>
      </c>
    </row>
    <row r="900" spans="2:23" x14ac:dyDescent="0.25">
      <c r="B900" s="139" t="s">
        <v>456</v>
      </c>
      <c r="E900" s="147">
        <v>11975</v>
      </c>
      <c r="F900" s="20" t="s">
        <v>97</v>
      </c>
      <c r="H900" s="177" t="s">
        <v>97</v>
      </c>
      <c r="I900" s="141"/>
      <c r="Q900" s="142"/>
      <c r="T900" s="5"/>
      <c r="U900" s="179">
        <v>-177.22254272016551</v>
      </c>
      <c r="W900" s="145">
        <v>20625200</v>
      </c>
    </row>
    <row r="901" spans="2:23" x14ac:dyDescent="0.25">
      <c r="B901" s="139" t="s">
        <v>456</v>
      </c>
      <c r="E901" s="147"/>
      <c r="F901" s="20" t="s">
        <v>447</v>
      </c>
      <c r="H901" s="20" t="s">
        <v>447</v>
      </c>
      <c r="I901" s="141"/>
      <c r="Q901" s="142"/>
      <c r="T901" s="5"/>
      <c r="U901" s="179">
        <v>-4435</v>
      </c>
      <c r="W901" s="145">
        <v>20625200</v>
      </c>
    </row>
    <row r="902" spans="2:23" x14ac:dyDescent="0.25">
      <c r="B902" s="139" t="s">
        <v>456</v>
      </c>
      <c r="E902" s="147">
        <v>12207</v>
      </c>
      <c r="F902" s="20" t="s">
        <v>101</v>
      </c>
      <c r="H902" s="20" t="s">
        <v>101</v>
      </c>
      <c r="I902" s="141"/>
      <c r="Q902" s="142"/>
      <c r="T902" s="5"/>
      <c r="U902" s="179">
        <v>-3154.1984125405324</v>
      </c>
      <c r="W902" s="145">
        <v>20625200</v>
      </c>
    </row>
    <row r="903" spans="2:23" x14ac:dyDescent="0.25">
      <c r="B903" s="139" t="s">
        <v>456</v>
      </c>
      <c r="E903" s="147">
        <v>12207</v>
      </c>
      <c r="F903" s="20" t="s">
        <v>101</v>
      </c>
      <c r="H903" s="20" t="s">
        <v>101</v>
      </c>
      <c r="I903" s="141"/>
      <c r="Q903" s="142"/>
      <c r="T903" s="5"/>
      <c r="U903" s="179">
        <v>-540.4046231275737</v>
      </c>
      <c r="W903" s="145">
        <v>20625200</v>
      </c>
    </row>
    <row r="904" spans="2:23" x14ac:dyDescent="0.25">
      <c r="B904" s="139" t="s">
        <v>456</v>
      </c>
      <c r="E904" s="147"/>
      <c r="F904" s="20" t="s">
        <v>450</v>
      </c>
      <c r="H904" s="20" t="s">
        <v>450</v>
      </c>
      <c r="I904" s="141"/>
      <c r="Q904" s="142"/>
      <c r="T904" s="5"/>
      <c r="U904" s="179">
        <v>-238.71570948298157</v>
      </c>
      <c r="W904" s="145">
        <v>20625200</v>
      </c>
    </row>
    <row r="905" spans="2:23" x14ac:dyDescent="0.25">
      <c r="B905" s="139" t="s">
        <v>456</v>
      </c>
      <c r="E905" s="147"/>
      <c r="F905" s="20" t="s">
        <v>451</v>
      </c>
      <c r="H905" s="20" t="s">
        <v>451</v>
      </c>
      <c r="I905" s="141"/>
      <c r="Q905" s="142"/>
      <c r="T905" s="5"/>
      <c r="U905" s="179">
        <v>-2255.258708150152</v>
      </c>
      <c r="W905" s="145">
        <v>20625200</v>
      </c>
    </row>
    <row r="906" spans="2:23" x14ac:dyDescent="0.25">
      <c r="B906" s="139" t="s">
        <v>456</v>
      </c>
      <c r="E906" s="147">
        <v>12376</v>
      </c>
      <c r="F906" s="20" t="s">
        <v>161</v>
      </c>
      <c r="H906" s="177" t="s">
        <v>161</v>
      </c>
      <c r="I906" s="141"/>
      <c r="Q906" s="142"/>
      <c r="T906" s="5"/>
      <c r="U906" s="179">
        <v>-26.477550776820706</v>
      </c>
      <c r="W906" s="145">
        <v>20625200</v>
      </c>
    </row>
    <row r="907" spans="2:23" x14ac:dyDescent="0.25">
      <c r="B907" s="139" t="s">
        <v>456</v>
      </c>
      <c r="E907" s="147">
        <v>12207</v>
      </c>
      <c r="F907" s="20" t="s">
        <v>101</v>
      </c>
      <c r="H907" s="20" t="s">
        <v>101</v>
      </c>
      <c r="I907" s="141"/>
      <c r="Q907" s="142"/>
      <c r="T907" s="5"/>
      <c r="U907" s="179">
        <v>-102.93421392906164</v>
      </c>
      <c r="W907" s="145">
        <v>20625200</v>
      </c>
    </row>
    <row r="908" spans="2:23" x14ac:dyDescent="0.25">
      <c r="B908" s="139" t="s">
        <v>456</v>
      </c>
      <c r="E908" s="147"/>
      <c r="F908" s="20" t="s">
        <v>452</v>
      </c>
      <c r="H908" s="20" t="s">
        <v>452</v>
      </c>
      <c r="I908" s="141"/>
      <c r="Q908" s="142"/>
      <c r="T908" s="5"/>
      <c r="U908" s="179">
        <v>-4782.6692394915399</v>
      </c>
      <c r="W908" s="145">
        <v>20625200</v>
      </c>
    </row>
    <row r="909" spans="2:23" x14ac:dyDescent="0.25">
      <c r="B909" s="139" t="s">
        <v>456</v>
      </c>
      <c r="E909" s="147"/>
      <c r="F909" s="153" t="s">
        <v>450</v>
      </c>
      <c r="H909" s="153" t="s">
        <v>450</v>
      </c>
      <c r="I909" s="141"/>
      <c r="Q909" s="142"/>
      <c r="U909" s="179">
        <v>-280.63657522528803</v>
      </c>
      <c r="W909" s="145">
        <v>20625200</v>
      </c>
    </row>
    <row r="910" spans="2:23" x14ac:dyDescent="0.25">
      <c r="B910" s="139" t="s">
        <v>456</v>
      </c>
      <c r="E910" s="147">
        <v>12207</v>
      </c>
      <c r="F910" s="20" t="s">
        <v>101</v>
      </c>
      <c r="H910" s="20" t="s">
        <v>101</v>
      </c>
      <c r="I910" s="141"/>
      <c r="Q910" s="142"/>
      <c r="T910" s="5"/>
      <c r="U910" s="179">
        <v>253.56252076819294</v>
      </c>
      <c r="W910" s="145">
        <v>20625200</v>
      </c>
    </row>
    <row r="911" spans="2:23" x14ac:dyDescent="0.25">
      <c r="B911" s="139" t="s">
        <v>456</v>
      </c>
      <c r="E911" s="147">
        <v>12207</v>
      </c>
      <c r="F911" s="20" t="s">
        <v>101</v>
      </c>
      <c r="H911" s="20" t="s">
        <v>101</v>
      </c>
      <c r="I911" s="141"/>
      <c r="Q911" s="142"/>
      <c r="T911" s="5"/>
      <c r="U911" s="179">
        <v>20.177675643864024</v>
      </c>
      <c r="W911" s="145">
        <v>20625200</v>
      </c>
    </row>
    <row r="912" spans="2:23" x14ac:dyDescent="0.25">
      <c r="B912" s="139" t="s">
        <v>456</v>
      </c>
      <c r="E912" s="147">
        <v>12207</v>
      </c>
      <c r="F912" s="20" t="s">
        <v>101</v>
      </c>
      <c r="H912" s="20" t="s">
        <v>101</v>
      </c>
      <c r="I912" s="141"/>
      <c r="Q912" s="142"/>
      <c r="T912" s="5"/>
      <c r="U912" s="179">
        <v>144.60667544769217</v>
      </c>
      <c r="W912" s="145">
        <v>20625200</v>
      </c>
    </row>
    <row r="913" spans="1:26" x14ac:dyDescent="0.25">
      <c r="B913" s="139" t="s">
        <v>456</v>
      </c>
      <c r="E913" s="147">
        <v>12207</v>
      </c>
      <c r="F913" s="20" t="s">
        <v>101</v>
      </c>
      <c r="H913" s="20" t="s">
        <v>101</v>
      </c>
      <c r="I913" s="141"/>
      <c r="Q913" s="142"/>
      <c r="T913" s="5"/>
      <c r="U913" s="179">
        <v>87.436594456744103</v>
      </c>
      <c r="W913" s="145">
        <v>20625200</v>
      </c>
    </row>
    <row r="914" spans="1:26" x14ac:dyDescent="0.25">
      <c r="A914" s="182"/>
      <c r="B914" s="139" t="s">
        <v>456</v>
      </c>
      <c r="E914" s="147">
        <v>22567</v>
      </c>
      <c r="F914" s="20" t="s">
        <v>96</v>
      </c>
      <c r="H914" s="177" t="s">
        <v>96</v>
      </c>
      <c r="I914" s="141"/>
      <c r="Q914" s="142"/>
      <c r="R914" s="143"/>
      <c r="T914" s="5"/>
      <c r="U914" s="179">
        <v>18445.169999999998</v>
      </c>
      <c r="W914" s="145">
        <v>20625200</v>
      </c>
      <c r="Y914" s="146"/>
      <c r="Z914" s="113"/>
    </row>
    <row r="915" spans="1:26" x14ac:dyDescent="0.25">
      <c r="B915" s="139" t="s">
        <v>456</v>
      </c>
      <c r="E915" s="147"/>
      <c r="F915" s="20" t="s">
        <v>444</v>
      </c>
      <c r="H915" s="177" t="s">
        <v>444</v>
      </c>
      <c r="I915" s="141"/>
      <c r="Q915" s="142"/>
      <c r="T915" s="5"/>
      <c r="U915" s="179">
        <v>1401.227475268335</v>
      </c>
      <c r="W915" s="145">
        <v>20625200</v>
      </c>
    </row>
    <row r="916" spans="1:26" x14ac:dyDescent="0.25">
      <c r="B916" s="139" t="s">
        <v>456</v>
      </c>
      <c r="E916" s="147">
        <v>12376</v>
      </c>
      <c r="F916" s="20" t="s">
        <v>161</v>
      </c>
      <c r="H916" s="177" t="s">
        <v>161</v>
      </c>
      <c r="I916" s="141"/>
      <c r="Q916" s="142"/>
      <c r="T916" s="5"/>
      <c r="U916" s="179">
        <v>469.97970221914397</v>
      </c>
      <c r="W916" s="145">
        <v>20625200</v>
      </c>
    </row>
    <row r="917" spans="1:26" x14ac:dyDescent="0.25">
      <c r="B917" s="139" t="s">
        <v>456</v>
      </c>
      <c r="E917" s="147">
        <v>22567</v>
      </c>
      <c r="F917" s="20" t="s">
        <v>96</v>
      </c>
      <c r="H917" s="20" t="s">
        <v>96</v>
      </c>
      <c r="I917" s="141"/>
      <c r="Q917" s="142"/>
      <c r="T917" s="5"/>
      <c r="U917" s="179">
        <v>299.38</v>
      </c>
      <c r="W917" s="145">
        <v>20625200</v>
      </c>
    </row>
    <row r="918" spans="1:26" x14ac:dyDescent="0.25">
      <c r="B918" s="139" t="s">
        <v>456</v>
      </c>
      <c r="E918" s="147">
        <v>11975</v>
      </c>
      <c r="F918" s="20" t="s">
        <v>97</v>
      </c>
      <c r="H918" s="177" t="s">
        <v>97</v>
      </c>
      <c r="I918" s="141"/>
      <c r="Q918" s="142"/>
      <c r="T918" s="5"/>
      <c r="U918" s="179">
        <v>178.33221902386489</v>
      </c>
      <c r="W918" s="145">
        <v>20625200</v>
      </c>
    </row>
    <row r="919" spans="1:26" x14ac:dyDescent="0.25">
      <c r="B919" s="139" t="s">
        <v>456</v>
      </c>
      <c r="E919" s="147"/>
      <c r="F919" s="20" t="s">
        <v>447</v>
      </c>
      <c r="H919" s="20" t="s">
        <v>447</v>
      </c>
      <c r="I919" s="141"/>
      <c r="Q919" s="142"/>
      <c r="T919" s="5"/>
      <c r="U919" s="179">
        <v>4435</v>
      </c>
      <c r="W919" s="145">
        <v>20625200</v>
      </c>
    </row>
    <row r="920" spans="1:26" x14ac:dyDescent="0.25">
      <c r="B920" s="139" t="s">
        <v>456</v>
      </c>
      <c r="E920" s="147"/>
      <c r="F920" s="20" t="s">
        <v>451</v>
      </c>
      <c r="H920" s="20" t="s">
        <v>451</v>
      </c>
      <c r="I920" s="141"/>
      <c r="Q920" s="142"/>
      <c r="T920" s="5"/>
      <c r="U920" s="179">
        <v>2269.3799768597287</v>
      </c>
      <c r="W920" s="145">
        <v>20625200</v>
      </c>
    </row>
    <row r="921" spans="1:26" x14ac:dyDescent="0.25">
      <c r="B921" s="139" t="s">
        <v>456</v>
      </c>
      <c r="E921" s="147">
        <v>12207</v>
      </c>
      <c r="F921" s="20" t="s">
        <v>101</v>
      </c>
      <c r="H921" s="20" t="s">
        <v>101</v>
      </c>
      <c r="I921" s="141"/>
      <c r="Q921" s="142"/>
      <c r="T921" s="5"/>
      <c r="U921" s="179">
        <v>103.57873497183532</v>
      </c>
      <c r="W921" s="145">
        <v>20625200</v>
      </c>
    </row>
    <row r="922" spans="1:26" x14ac:dyDescent="0.25">
      <c r="B922" s="139" t="s">
        <v>456</v>
      </c>
      <c r="E922" s="147">
        <v>12376</v>
      </c>
      <c r="F922" s="20" t="s">
        <v>161</v>
      </c>
      <c r="H922" s="177" t="s">
        <v>161</v>
      </c>
      <c r="I922" s="141"/>
      <c r="Q922" s="142"/>
      <c r="T922" s="5"/>
      <c r="U922" s="179">
        <v>94.462749368446751</v>
      </c>
      <c r="W922" s="145">
        <v>20625200</v>
      </c>
    </row>
    <row r="923" spans="1:26" x14ac:dyDescent="0.25">
      <c r="B923" s="139" t="s">
        <v>456</v>
      </c>
      <c r="E923" s="147">
        <v>23684</v>
      </c>
      <c r="F923" s="20" t="s">
        <v>446</v>
      </c>
      <c r="H923" s="20" t="s">
        <v>446</v>
      </c>
      <c r="I923" s="141"/>
      <c r="Q923" s="142"/>
      <c r="R923" s="143"/>
      <c r="T923" s="5"/>
      <c r="U923" s="179">
        <v>416.36473550830527</v>
      </c>
      <c r="W923" s="145">
        <v>20625200</v>
      </c>
      <c r="Y923" s="146"/>
    </row>
    <row r="924" spans="1:26" x14ac:dyDescent="0.25">
      <c r="B924" s="139" t="s">
        <v>456</v>
      </c>
      <c r="E924" s="147">
        <v>12376</v>
      </c>
      <c r="F924" s="20" t="s">
        <v>161</v>
      </c>
      <c r="H924" s="177" t="s">
        <v>161</v>
      </c>
      <c r="I924" s="141"/>
      <c r="Q924" s="142"/>
      <c r="T924" s="5"/>
      <c r="U924" s="179">
        <v>31.487583122815586</v>
      </c>
      <c r="W924" s="145">
        <v>20625200</v>
      </c>
    </row>
    <row r="925" spans="1:26" x14ac:dyDescent="0.25">
      <c r="B925" s="139" t="s">
        <v>456</v>
      </c>
      <c r="E925" s="147">
        <v>12376</v>
      </c>
      <c r="F925" s="20" t="s">
        <v>161</v>
      </c>
      <c r="H925" s="177" t="s">
        <v>161</v>
      </c>
      <c r="I925" s="141"/>
      <c r="Q925" s="142"/>
      <c r="T925" s="5"/>
      <c r="U925" s="179">
        <v>102.16950048242259</v>
      </c>
      <c r="W925" s="145">
        <v>20625200</v>
      </c>
    </row>
    <row r="926" spans="1:26" x14ac:dyDescent="0.25">
      <c r="B926" s="139" t="s">
        <v>456</v>
      </c>
      <c r="E926" s="147">
        <v>12376</v>
      </c>
      <c r="F926" s="20" t="s">
        <v>161</v>
      </c>
      <c r="H926" s="177" t="s">
        <v>161</v>
      </c>
      <c r="I926" s="141"/>
      <c r="Q926" s="142"/>
      <c r="T926" s="5"/>
      <c r="U926" s="179">
        <v>96.884871147124883</v>
      </c>
      <c r="W926" s="145">
        <v>20625200</v>
      </c>
    </row>
    <row r="927" spans="1:26" x14ac:dyDescent="0.25">
      <c r="B927" s="139" t="s">
        <v>456</v>
      </c>
      <c r="E927" s="147">
        <v>12376</v>
      </c>
      <c r="F927" s="20" t="s">
        <v>161</v>
      </c>
      <c r="H927" s="177" t="s">
        <v>161</v>
      </c>
      <c r="I927" s="141"/>
      <c r="Q927" s="142"/>
      <c r="T927" s="5"/>
      <c r="U927" s="179">
        <v>230.18163911586549</v>
      </c>
      <c r="W927" s="145">
        <v>20625200</v>
      </c>
    </row>
    <row r="928" spans="1:26" x14ac:dyDescent="0.25">
      <c r="B928" s="139" t="s">
        <v>456</v>
      </c>
      <c r="E928" s="147">
        <v>12376</v>
      </c>
      <c r="F928" s="20" t="s">
        <v>161</v>
      </c>
      <c r="H928" s="177" t="s">
        <v>161</v>
      </c>
      <c r="I928" s="141"/>
      <c r="Q928" s="142"/>
      <c r="T928" s="5"/>
      <c r="U928" s="179">
        <v>113.83972359787172</v>
      </c>
      <c r="W928" s="145">
        <v>20625200</v>
      </c>
    </row>
    <row r="929" spans="2:23" x14ac:dyDescent="0.25">
      <c r="B929" s="139" t="s">
        <v>459</v>
      </c>
      <c r="E929" s="147">
        <v>22567</v>
      </c>
      <c r="F929" s="20" t="s">
        <v>96</v>
      </c>
      <c r="H929" s="177" t="s">
        <v>96</v>
      </c>
      <c r="I929" s="141"/>
      <c r="Q929" s="142"/>
      <c r="R929" s="143"/>
      <c r="T929" s="193"/>
      <c r="U929" s="179">
        <v>-18445.169999999998</v>
      </c>
      <c r="W929" s="145">
        <v>20625200</v>
      </c>
    </row>
    <row r="930" spans="2:23" x14ac:dyDescent="0.25">
      <c r="B930" s="139" t="s">
        <v>459</v>
      </c>
      <c r="E930" s="147"/>
      <c r="F930" s="20" t="s">
        <v>444</v>
      </c>
      <c r="H930" s="177" t="s">
        <v>444</v>
      </c>
      <c r="I930" s="141"/>
      <c r="Q930" s="142"/>
      <c r="T930" s="193"/>
      <c r="U930" s="179">
        <v>-1401.227475268335</v>
      </c>
      <c r="W930" s="145">
        <v>20625200</v>
      </c>
    </row>
    <row r="931" spans="2:23" x14ac:dyDescent="0.25">
      <c r="B931" s="139" t="s">
        <v>459</v>
      </c>
      <c r="E931" s="147">
        <v>12376</v>
      </c>
      <c r="F931" s="20" t="s">
        <v>161</v>
      </c>
      <c r="H931" s="177" t="s">
        <v>161</v>
      </c>
      <c r="I931" s="141"/>
      <c r="Q931" s="142"/>
      <c r="T931" s="193"/>
      <c r="U931" s="179">
        <v>-469.97970221914397</v>
      </c>
      <c r="W931" s="145">
        <v>20625200</v>
      </c>
    </row>
    <row r="932" spans="2:23" x14ac:dyDescent="0.25">
      <c r="B932" s="139" t="s">
        <v>459</v>
      </c>
      <c r="E932" s="147">
        <v>22567</v>
      </c>
      <c r="F932" s="20" t="s">
        <v>96</v>
      </c>
      <c r="H932" s="20" t="s">
        <v>96</v>
      </c>
      <c r="I932" s="141"/>
      <c r="Q932" s="142"/>
      <c r="T932" s="193"/>
      <c r="U932" s="179">
        <v>-299.38</v>
      </c>
      <c r="W932" s="145">
        <v>20625200</v>
      </c>
    </row>
    <row r="933" spans="2:23" x14ac:dyDescent="0.25">
      <c r="B933" s="139" t="s">
        <v>459</v>
      </c>
      <c r="E933" s="147">
        <v>11975</v>
      </c>
      <c r="F933" s="20" t="s">
        <v>97</v>
      </c>
      <c r="H933" s="177" t="s">
        <v>97</v>
      </c>
      <c r="I933" s="141"/>
      <c r="Q933" s="142"/>
      <c r="T933" s="193"/>
      <c r="U933" s="179">
        <v>-178.33221902386489</v>
      </c>
      <c r="W933" s="145">
        <v>20625200</v>
      </c>
    </row>
    <row r="934" spans="2:23" x14ac:dyDescent="0.25">
      <c r="B934" s="139" t="s">
        <v>459</v>
      </c>
      <c r="E934" s="147"/>
      <c r="F934" s="20" t="s">
        <v>447</v>
      </c>
      <c r="H934" s="20" t="s">
        <v>447</v>
      </c>
      <c r="I934" s="141"/>
      <c r="Q934" s="142"/>
      <c r="T934" s="193"/>
      <c r="U934" s="179">
        <v>-4435</v>
      </c>
      <c r="W934" s="145">
        <v>20625200</v>
      </c>
    </row>
    <row r="935" spans="2:23" x14ac:dyDescent="0.25">
      <c r="B935" s="139" t="s">
        <v>459</v>
      </c>
      <c r="E935" s="147"/>
      <c r="F935" s="20" t="s">
        <v>451</v>
      </c>
      <c r="H935" s="20" t="s">
        <v>451</v>
      </c>
      <c r="I935" s="141"/>
      <c r="Q935" s="142"/>
      <c r="T935" s="193"/>
      <c r="U935" s="179">
        <v>-2269.3799768597287</v>
      </c>
      <c r="W935" s="145">
        <v>20625200</v>
      </c>
    </row>
    <row r="936" spans="2:23" x14ac:dyDescent="0.25">
      <c r="B936" s="139" t="s">
        <v>459</v>
      </c>
      <c r="E936" s="147">
        <v>12207</v>
      </c>
      <c r="F936" s="20" t="s">
        <v>101</v>
      </c>
      <c r="H936" s="20" t="s">
        <v>101</v>
      </c>
      <c r="I936" s="141"/>
      <c r="Q936" s="142"/>
      <c r="T936" s="193"/>
      <c r="U936" s="179">
        <v>-103.57873497183532</v>
      </c>
      <c r="W936" s="145">
        <v>20625200</v>
      </c>
    </row>
    <row r="937" spans="2:23" x14ac:dyDescent="0.25">
      <c r="B937" s="139" t="s">
        <v>459</v>
      </c>
      <c r="E937" s="147">
        <v>12376</v>
      </c>
      <c r="F937" s="20" t="s">
        <v>161</v>
      </c>
      <c r="H937" s="177" t="s">
        <v>161</v>
      </c>
      <c r="I937" s="141"/>
      <c r="Q937" s="142"/>
      <c r="T937" s="193"/>
      <c r="U937" s="179">
        <v>-94.462749368446751</v>
      </c>
      <c r="W937" s="145">
        <v>20625200</v>
      </c>
    </row>
    <row r="938" spans="2:23" x14ac:dyDescent="0.25">
      <c r="B938" s="139" t="s">
        <v>459</v>
      </c>
      <c r="E938" s="147">
        <v>23684</v>
      </c>
      <c r="F938" s="20" t="s">
        <v>446</v>
      </c>
      <c r="H938" s="20" t="s">
        <v>446</v>
      </c>
      <c r="I938" s="141"/>
      <c r="Q938" s="142"/>
      <c r="R938" s="143"/>
      <c r="T938" s="193"/>
      <c r="U938" s="179">
        <v>-416.36473550830527</v>
      </c>
      <c r="W938" s="145">
        <v>20625200</v>
      </c>
    </row>
    <row r="939" spans="2:23" x14ac:dyDescent="0.25">
      <c r="B939" s="139" t="s">
        <v>459</v>
      </c>
      <c r="E939" s="147">
        <v>12376</v>
      </c>
      <c r="F939" s="20" t="s">
        <v>161</v>
      </c>
      <c r="H939" s="177" t="s">
        <v>161</v>
      </c>
      <c r="I939" s="141"/>
      <c r="Q939" s="142"/>
      <c r="T939" s="193"/>
      <c r="U939" s="179">
        <v>-31.487583122815586</v>
      </c>
      <c r="W939" s="145">
        <v>20625200</v>
      </c>
    </row>
    <row r="940" spans="2:23" x14ac:dyDescent="0.25">
      <c r="B940" s="139" t="s">
        <v>459</v>
      </c>
      <c r="E940" s="147">
        <v>12376</v>
      </c>
      <c r="F940" s="20" t="s">
        <v>161</v>
      </c>
      <c r="H940" s="177" t="s">
        <v>161</v>
      </c>
      <c r="I940" s="141"/>
      <c r="Q940" s="142"/>
      <c r="T940" s="193"/>
      <c r="U940" s="179">
        <v>-102.16950048242259</v>
      </c>
      <c r="W940" s="145">
        <v>20625200</v>
      </c>
    </row>
    <row r="941" spans="2:23" x14ac:dyDescent="0.25">
      <c r="B941" s="139" t="s">
        <v>459</v>
      </c>
      <c r="E941" s="147">
        <v>12376</v>
      </c>
      <c r="F941" s="20" t="s">
        <v>161</v>
      </c>
      <c r="H941" s="177" t="s">
        <v>161</v>
      </c>
      <c r="I941" s="141"/>
      <c r="Q941" s="142"/>
      <c r="T941" s="193"/>
      <c r="U941" s="179">
        <v>-96.884871147124883</v>
      </c>
      <c r="W941" s="145">
        <v>20625200</v>
      </c>
    </row>
    <row r="942" spans="2:23" x14ac:dyDescent="0.25">
      <c r="B942" s="139" t="s">
        <v>459</v>
      </c>
      <c r="E942" s="147">
        <v>12376</v>
      </c>
      <c r="F942" s="20" t="s">
        <v>161</v>
      </c>
      <c r="H942" s="177" t="s">
        <v>161</v>
      </c>
      <c r="I942" s="141"/>
      <c r="Q942" s="142"/>
      <c r="T942" s="193"/>
      <c r="U942" s="179">
        <v>-230.18163911586549</v>
      </c>
      <c r="W942" s="145">
        <v>20625200</v>
      </c>
    </row>
    <row r="943" spans="2:23" x14ac:dyDescent="0.25">
      <c r="B943" s="139" t="s">
        <v>459</v>
      </c>
      <c r="E943" s="147">
        <v>12376</v>
      </c>
      <c r="F943" s="20" t="s">
        <v>161</v>
      </c>
      <c r="H943" s="177" t="s">
        <v>161</v>
      </c>
      <c r="I943" s="141"/>
      <c r="Q943" s="142"/>
      <c r="T943" s="193"/>
      <c r="U943" s="179">
        <v>-113.83972359787172</v>
      </c>
      <c r="W943" s="145">
        <v>20625200</v>
      </c>
    </row>
    <row r="944" spans="2:23" x14ac:dyDescent="0.25">
      <c r="B944" s="139" t="s">
        <v>459</v>
      </c>
      <c r="E944" s="147">
        <v>12376</v>
      </c>
      <c r="F944" s="20" t="s">
        <v>161</v>
      </c>
      <c r="H944" s="177" t="s">
        <v>161</v>
      </c>
      <c r="I944" s="141"/>
      <c r="Q944" s="142"/>
      <c r="T944" s="193"/>
      <c r="U944" s="179">
        <v>28.625075566195985</v>
      </c>
      <c r="W944" s="145">
        <v>20625200</v>
      </c>
    </row>
    <row r="945" spans="1:23" x14ac:dyDescent="0.25">
      <c r="B945" s="139" t="s">
        <v>459</v>
      </c>
      <c r="E945" s="147">
        <v>12376</v>
      </c>
      <c r="F945" s="20" t="s">
        <v>161</v>
      </c>
      <c r="H945" s="177" t="s">
        <v>161</v>
      </c>
      <c r="I945" s="141"/>
      <c r="Q945" s="142"/>
      <c r="T945" s="193"/>
      <c r="U945" s="179">
        <v>209.18324452220145</v>
      </c>
      <c r="W945" s="145">
        <v>20625200</v>
      </c>
    </row>
    <row r="946" spans="1:23" x14ac:dyDescent="0.25">
      <c r="B946" s="139" t="s">
        <v>459</v>
      </c>
      <c r="E946" s="147">
        <v>12376</v>
      </c>
      <c r="F946" s="20" t="s">
        <v>161</v>
      </c>
      <c r="H946" s="177" t="s">
        <v>161</v>
      </c>
      <c r="I946" s="141"/>
      <c r="Q946" s="142"/>
      <c r="T946" s="193"/>
      <c r="U946" s="179">
        <v>103.49065781624702</v>
      </c>
      <c r="W946" s="145">
        <v>20625200</v>
      </c>
    </row>
    <row r="947" spans="1:23" x14ac:dyDescent="0.25">
      <c r="B947" s="139" t="s">
        <v>459</v>
      </c>
      <c r="E947" s="147">
        <v>12376</v>
      </c>
      <c r="F947" s="20" t="s">
        <v>161</v>
      </c>
      <c r="H947" s="177" t="s">
        <v>161</v>
      </c>
      <c r="I947" s="141"/>
      <c r="Q947" s="142"/>
      <c r="T947" s="193"/>
      <c r="U947" s="179">
        <v>88.077155588295341</v>
      </c>
      <c r="W947" s="145">
        <v>20625200</v>
      </c>
    </row>
    <row r="948" spans="1:23" x14ac:dyDescent="0.25">
      <c r="B948" s="139" t="s">
        <v>459</v>
      </c>
      <c r="E948" s="147">
        <v>11975</v>
      </c>
      <c r="F948" s="20" t="s">
        <v>97</v>
      </c>
      <c r="H948" s="177" t="s">
        <v>97</v>
      </c>
      <c r="I948" s="141"/>
      <c r="Q948" s="142"/>
      <c r="T948" s="193"/>
      <c r="U948" s="179">
        <v>153.73467157229732</v>
      </c>
      <c r="W948" s="145">
        <v>20625200</v>
      </c>
    </row>
    <row r="949" spans="1:23" x14ac:dyDescent="0.25">
      <c r="A949" s="182"/>
      <c r="B949" s="139" t="s">
        <v>459</v>
      </c>
      <c r="E949" s="147">
        <v>22567</v>
      </c>
      <c r="F949" s="20" t="s">
        <v>96</v>
      </c>
      <c r="H949" s="177" t="s">
        <v>96</v>
      </c>
      <c r="I949" s="141"/>
      <c r="Q949" s="142"/>
      <c r="R949" s="143"/>
      <c r="T949" s="193"/>
      <c r="U949" s="179">
        <v>16379.862759777563</v>
      </c>
      <c r="W949" s="145">
        <v>20625200</v>
      </c>
    </row>
    <row r="950" spans="1:23" x14ac:dyDescent="0.25">
      <c r="B950" s="139" t="s">
        <v>459</v>
      </c>
      <c r="E950" s="147"/>
      <c r="F950" s="20" t="s">
        <v>444</v>
      </c>
      <c r="H950" s="177" t="s">
        <v>444</v>
      </c>
      <c r="I950" s="141"/>
      <c r="Q950" s="142"/>
      <c r="T950" s="193"/>
      <c r="U950" s="179">
        <v>1401.227475268335</v>
      </c>
      <c r="W950" s="145">
        <v>20625200</v>
      </c>
    </row>
    <row r="951" spans="1:23" x14ac:dyDescent="0.25">
      <c r="B951" s="139" t="s">
        <v>459</v>
      </c>
      <c r="E951" s="147">
        <v>12376</v>
      </c>
      <c r="F951" s="20" t="s">
        <v>161</v>
      </c>
      <c r="H951" s="177" t="s">
        <v>161</v>
      </c>
      <c r="I951" s="141"/>
      <c r="Q951" s="142"/>
      <c r="T951" s="193"/>
      <c r="U951" s="179">
        <v>469.97970221914397</v>
      </c>
      <c r="W951" s="145">
        <v>20625200</v>
      </c>
    </row>
    <row r="952" spans="1:23" x14ac:dyDescent="0.25">
      <c r="B952" s="139" t="s">
        <v>459</v>
      </c>
      <c r="E952" s="147">
        <v>22567</v>
      </c>
      <c r="F952" s="20" t="s">
        <v>96</v>
      </c>
      <c r="H952" s="20" t="s">
        <v>96</v>
      </c>
      <c r="I952" s="141"/>
      <c r="Q952" s="142"/>
      <c r="T952" s="193"/>
      <c r="U952" s="179">
        <v>299.38</v>
      </c>
      <c r="W952" s="145">
        <v>20625200</v>
      </c>
    </row>
    <row r="953" spans="1:23" x14ac:dyDescent="0.25">
      <c r="B953" s="139" t="s">
        <v>459</v>
      </c>
      <c r="E953" s="147">
        <v>11975</v>
      </c>
      <c r="F953" s="20" t="s">
        <v>97</v>
      </c>
      <c r="H953" s="177" t="s">
        <v>97</v>
      </c>
      <c r="I953" s="141"/>
      <c r="Q953" s="142"/>
      <c r="T953" s="193"/>
      <c r="U953" s="179">
        <v>178.33221902386489</v>
      </c>
      <c r="W953" s="145">
        <v>20625200</v>
      </c>
    </row>
    <row r="954" spans="1:23" x14ac:dyDescent="0.25">
      <c r="B954" s="139" t="s">
        <v>459</v>
      </c>
      <c r="E954" s="147"/>
      <c r="F954" s="20" t="s">
        <v>447</v>
      </c>
      <c r="H954" s="20" t="s">
        <v>447</v>
      </c>
      <c r="I954" s="141"/>
      <c r="Q954" s="142"/>
      <c r="T954" s="193"/>
      <c r="U954" s="179">
        <v>4435</v>
      </c>
      <c r="W954" s="145">
        <v>20625200</v>
      </c>
    </row>
    <row r="955" spans="1:23" x14ac:dyDescent="0.25">
      <c r="B955" s="139" t="s">
        <v>459</v>
      </c>
      <c r="E955" s="147"/>
      <c r="F955" s="20" t="s">
        <v>451</v>
      </c>
      <c r="H955" s="20" t="s">
        <v>451</v>
      </c>
      <c r="I955" s="141"/>
      <c r="Q955" s="142"/>
      <c r="T955" s="193"/>
      <c r="U955" s="179">
        <v>2269.3799768597287</v>
      </c>
      <c r="W955" s="145">
        <v>20625200</v>
      </c>
    </row>
    <row r="956" spans="1:23" x14ac:dyDescent="0.25">
      <c r="B956" s="139" t="s">
        <v>459</v>
      </c>
      <c r="E956" s="147">
        <v>12207</v>
      </c>
      <c r="F956" s="20" t="s">
        <v>101</v>
      </c>
      <c r="H956" s="20" t="s">
        <v>101</v>
      </c>
      <c r="I956" s="141"/>
      <c r="Q956" s="142"/>
      <c r="T956" s="193"/>
      <c r="U956" s="179">
        <v>103.57873497183532</v>
      </c>
      <c r="W956" s="145">
        <v>20625200</v>
      </c>
    </row>
    <row r="957" spans="1:23" x14ac:dyDescent="0.25">
      <c r="B957" s="139" t="s">
        <v>459</v>
      </c>
      <c r="E957" s="147">
        <v>12376</v>
      </c>
      <c r="F957" s="20" t="s">
        <v>161</v>
      </c>
      <c r="H957" s="177" t="s">
        <v>161</v>
      </c>
      <c r="I957" s="141"/>
      <c r="Q957" s="142"/>
      <c r="T957" s="193"/>
      <c r="U957" s="179">
        <v>102.16950048242259</v>
      </c>
      <c r="W957" s="145">
        <v>20625200</v>
      </c>
    </row>
    <row r="958" spans="1:23" x14ac:dyDescent="0.25">
      <c r="B958" s="139" t="s">
        <v>459</v>
      </c>
      <c r="E958" s="147"/>
      <c r="F958" s="20" t="s">
        <v>444</v>
      </c>
      <c r="H958" s="20" t="s">
        <v>444</v>
      </c>
      <c r="I958" s="141"/>
      <c r="Q958" s="142"/>
      <c r="T958" s="193"/>
      <c r="U958" s="179">
        <v>1280.4392647959612</v>
      </c>
      <c r="W958" s="145">
        <v>20625200</v>
      </c>
    </row>
    <row r="959" spans="1:23" x14ac:dyDescent="0.25">
      <c r="B959" s="139" t="s">
        <v>459</v>
      </c>
      <c r="E959" s="147"/>
      <c r="F959" s="20" t="s">
        <v>460</v>
      </c>
      <c r="H959" s="20" t="s">
        <v>460</v>
      </c>
      <c r="I959" s="141"/>
      <c r="Q959" s="142"/>
      <c r="T959" s="193"/>
      <c r="U959" s="179">
        <v>2654.3251888654459</v>
      </c>
      <c r="W959" s="145">
        <v>20625200</v>
      </c>
    </row>
    <row r="960" spans="1:23" x14ac:dyDescent="0.25">
      <c r="B960" s="139" t="s">
        <v>459</v>
      </c>
      <c r="E960" s="147"/>
      <c r="F960" s="20" t="s">
        <v>460</v>
      </c>
      <c r="H960" s="20" t="s">
        <v>460</v>
      </c>
      <c r="I960" s="141"/>
      <c r="Q960" s="142"/>
      <c r="T960" s="193"/>
      <c r="U960" s="179">
        <v>464.80717108186769</v>
      </c>
      <c r="W960" s="145">
        <v>20625200</v>
      </c>
    </row>
    <row r="961" spans="2:23" x14ac:dyDescent="0.25">
      <c r="B961" s="139" t="s">
        <v>461</v>
      </c>
      <c r="E961" s="147">
        <v>22567</v>
      </c>
      <c r="F961" s="20" t="s">
        <v>96</v>
      </c>
      <c r="H961" s="177" t="s">
        <v>96</v>
      </c>
      <c r="I961" s="141"/>
      <c r="Q961" s="142"/>
      <c r="R961" s="143"/>
      <c r="T961" s="193"/>
      <c r="U961" s="179">
        <v>-13309.036224962374</v>
      </c>
      <c r="W961" s="145">
        <v>20625200</v>
      </c>
    </row>
    <row r="962" spans="2:23" x14ac:dyDescent="0.25">
      <c r="B962" s="139" t="s">
        <v>461</v>
      </c>
      <c r="E962" s="147"/>
      <c r="F962" s="20" t="s">
        <v>444</v>
      </c>
      <c r="H962" s="177" t="s">
        <v>444</v>
      </c>
      <c r="I962" s="141"/>
      <c r="Q962" s="142"/>
      <c r="T962" s="193"/>
      <c r="U962" s="179">
        <v>-1138.5313479886624</v>
      </c>
      <c r="W962" s="145">
        <v>20625200</v>
      </c>
    </row>
    <row r="963" spans="2:23" x14ac:dyDescent="0.25">
      <c r="B963" s="139" t="s">
        <v>461</v>
      </c>
      <c r="E963" s="147">
        <v>12376</v>
      </c>
      <c r="F963" s="20" t="s">
        <v>161</v>
      </c>
      <c r="H963" s="177" t="s">
        <v>161</v>
      </c>
      <c r="I963" s="141"/>
      <c r="Q963" s="142"/>
      <c r="T963" s="193"/>
      <c r="U963" s="179">
        <v>-381.86992000881446</v>
      </c>
      <c r="W963" s="145">
        <v>20625200</v>
      </c>
    </row>
    <row r="964" spans="2:23" x14ac:dyDescent="0.25">
      <c r="B964" s="139" t="s">
        <v>461</v>
      </c>
      <c r="E964" s="147">
        <v>22567</v>
      </c>
      <c r="F964" s="20" t="s">
        <v>96</v>
      </c>
      <c r="H964" s="20" t="s">
        <v>96</v>
      </c>
      <c r="I964" s="141"/>
      <c r="Q964" s="142"/>
      <c r="T964" s="193"/>
      <c r="U964" s="179">
        <v>-243.25351948695717</v>
      </c>
      <c r="W964" s="145">
        <v>20625200</v>
      </c>
    </row>
    <row r="965" spans="2:23" x14ac:dyDescent="0.25">
      <c r="B965" s="139" t="s">
        <v>461</v>
      </c>
      <c r="E965" s="147">
        <v>11975</v>
      </c>
      <c r="F965" s="20" t="s">
        <v>97</v>
      </c>
      <c r="H965" s="177" t="s">
        <v>97</v>
      </c>
      <c r="I965" s="141"/>
      <c r="Q965" s="142"/>
      <c r="T965" s="193"/>
      <c r="U965" s="179">
        <v>-144.89925818516278</v>
      </c>
      <c r="W965" s="145">
        <v>20625200</v>
      </c>
    </row>
    <row r="966" spans="2:23" x14ac:dyDescent="0.25">
      <c r="B966" s="139" t="s">
        <v>461</v>
      </c>
      <c r="E966" s="147"/>
      <c r="F966" s="20" t="s">
        <v>447</v>
      </c>
      <c r="H966" s="20" t="s">
        <v>447</v>
      </c>
      <c r="I966" s="141"/>
      <c r="Q966" s="142"/>
      <c r="T966" s="193"/>
      <c r="U966" s="179">
        <v>-3603.5451898077863</v>
      </c>
      <c r="W966" s="145">
        <v>20625200</v>
      </c>
    </row>
    <row r="967" spans="2:23" x14ac:dyDescent="0.25">
      <c r="B967" s="139" t="s">
        <v>461</v>
      </c>
      <c r="E967" s="147"/>
      <c r="F967" s="20" t="s">
        <v>451</v>
      </c>
      <c r="H967" s="20" t="s">
        <v>451</v>
      </c>
      <c r="I967" s="141"/>
      <c r="Q967" s="142"/>
      <c r="T967" s="193"/>
      <c r="U967" s="179">
        <v>-1843.9263358419348</v>
      </c>
      <c r="W967" s="145">
        <v>20625200</v>
      </c>
    </row>
    <row r="968" spans="2:23" x14ac:dyDescent="0.25">
      <c r="B968" s="139" t="s">
        <v>461</v>
      </c>
      <c r="E968" s="147">
        <v>12207</v>
      </c>
      <c r="F968" s="20" t="s">
        <v>101</v>
      </c>
      <c r="H968" s="20" t="s">
        <v>101</v>
      </c>
      <c r="I968" s="141"/>
      <c r="Q968" s="142"/>
      <c r="T968" s="193"/>
      <c r="U968" s="179">
        <v>-84.160237243321916</v>
      </c>
      <c r="W968" s="145">
        <v>20625200</v>
      </c>
    </row>
    <row r="969" spans="2:23" x14ac:dyDescent="0.25">
      <c r="B969" s="139" t="s">
        <v>461</v>
      </c>
      <c r="E969" s="147">
        <v>12376</v>
      </c>
      <c r="F969" s="20" t="s">
        <v>161</v>
      </c>
      <c r="H969" s="177" t="s">
        <v>161</v>
      </c>
      <c r="I969" s="141"/>
      <c r="Q969" s="142"/>
      <c r="T969" s="193"/>
      <c r="U969" s="179">
        <v>-83.015200001916185</v>
      </c>
      <c r="W969" s="145">
        <v>20625200</v>
      </c>
    </row>
    <row r="970" spans="2:23" x14ac:dyDescent="0.25">
      <c r="B970" s="139" t="s">
        <v>461</v>
      </c>
      <c r="E970" s="147"/>
      <c r="F970" s="20" t="s">
        <v>444</v>
      </c>
      <c r="H970" s="20" t="s">
        <v>444</v>
      </c>
      <c r="I970" s="141"/>
      <c r="Q970" s="142"/>
      <c r="T970" s="193"/>
      <c r="U970" s="179">
        <v>-1040.3879940240145</v>
      </c>
      <c r="W970" s="145">
        <v>20625200</v>
      </c>
    </row>
    <row r="971" spans="2:23" x14ac:dyDescent="0.25">
      <c r="B971" s="139" t="s">
        <v>461</v>
      </c>
      <c r="E971" s="147"/>
      <c r="F971" s="20" t="s">
        <v>460</v>
      </c>
      <c r="H971" s="20" t="s">
        <v>460</v>
      </c>
      <c r="I971" s="141"/>
      <c r="Q971" s="142"/>
      <c r="T971" s="193"/>
      <c r="U971" s="179">
        <v>-2156.7036677613805</v>
      </c>
      <c r="W971" s="145">
        <v>20625200</v>
      </c>
    </row>
    <row r="972" spans="2:23" x14ac:dyDescent="0.25">
      <c r="B972" s="139" t="s">
        <v>461</v>
      </c>
      <c r="E972" s="147"/>
      <c r="F972" s="20" t="s">
        <v>460</v>
      </c>
      <c r="H972" s="20" t="s">
        <v>460</v>
      </c>
      <c r="I972" s="141"/>
      <c r="Q972" s="142"/>
      <c r="T972" s="193"/>
      <c r="U972" s="179">
        <v>-377.66711286138201</v>
      </c>
      <c r="W972" s="145">
        <v>20625200</v>
      </c>
    </row>
    <row r="973" spans="2:23" x14ac:dyDescent="0.25">
      <c r="B973" s="139" t="s">
        <v>461</v>
      </c>
      <c r="E973" s="147">
        <v>12207</v>
      </c>
      <c r="F973" s="20" t="s">
        <v>101</v>
      </c>
      <c r="H973" s="20" t="s">
        <v>101</v>
      </c>
      <c r="I973" s="141"/>
      <c r="Q973" s="142"/>
      <c r="T973" s="193"/>
      <c r="U973" s="179">
        <v>83.111843662497932</v>
      </c>
      <c r="W973" s="145">
        <v>20625200</v>
      </c>
    </row>
    <row r="974" spans="2:23" x14ac:dyDescent="0.25">
      <c r="B974" s="139" t="s">
        <v>461</v>
      </c>
      <c r="E974" s="147">
        <v>12376</v>
      </c>
      <c r="F974" s="20" t="s">
        <v>161</v>
      </c>
      <c r="H974" s="177" t="s">
        <v>161</v>
      </c>
      <c r="I974" s="141"/>
      <c r="Q974" s="142"/>
      <c r="T974" s="193"/>
      <c r="U974" s="179">
        <v>77.740670092472556</v>
      </c>
      <c r="W974" s="145">
        <v>20625200</v>
      </c>
    </row>
    <row r="975" spans="2:23" x14ac:dyDescent="0.25">
      <c r="B975" s="139" t="s">
        <v>461</v>
      </c>
      <c r="E975" s="147">
        <v>12376</v>
      </c>
      <c r="F975" s="20" t="s">
        <v>161</v>
      </c>
      <c r="H975" s="177" t="s">
        <v>161</v>
      </c>
      <c r="I975" s="141"/>
      <c r="Q975" s="142"/>
      <c r="T975" s="193"/>
      <c r="U975" s="179">
        <v>15.548134018494508</v>
      </c>
      <c r="W975" s="145">
        <v>20625200</v>
      </c>
    </row>
    <row r="976" spans="2:23" x14ac:dyDescent="0.25">
      <c r="B976" s="139" t="s">
        <v>461</v>
      </c>
      <c r="E976" s="147">
        <v>12376</v>
      </c>
      <c r="F976" s="20" t="s">
        <v>161</v>
      </c>
      <c r="H976" s="177" t="s">
        <v>161</v>
      </c>
      <c r="I976" s="141"/>
      <c r="Q976" s="142"/>
      <c r="T976" s="193"/>
      <c r="U976" s="179">
        <v>157.42485693725692</v>
      </c>
      <c r="W976" s="145">
        <v>20625200</v>
      </c>
    </row>
    <row r="977" spans="1:23" x14ac:dyDescent="0.25">
      <c r="B977" s="139" t="s">
        <v>461</v>
      </c>
      <c r="E977" s="147">
        <v>22567</v>
      </c>
      <c r="F977" s="20" t="s">
        <v>96</v>
      </c>
      <c r="H977" s="177" t="s">
        <v>96</v>
      </c>
      <c r="I977" s="141"/>
      <c r="Q977" s="142"/>
      <c r="R977" s="143"/>
      <c r="T977" s="193"/>
      <c r="U977" s="179">
        <v>4392.9478768511408</v>
      </c>
      <c r="W977" s="145">
        <v>20625200</v>
      </c>
    </row>
    <row r="978" spans="1:23" x14ac:dyDescent="0.25">
      <c r="B978" s="139" t="s">
        <v>461</v>
      </c>
      <c r="E978" s="147">
        <v>22567</v>
      </c>
      <c r="F978" s="20" t="s">
        <v>96</v>
      </c>
      <c r="H978" s="177" t="s">
        <v>96</v>
      </c>
      <c r="I978" s="141"/>
      <c r="Q978" s="142"/>
      <c r="R978" s="143"/>
      <c r="T978" s="193"/>
      <c r="U978" s="179">
        <v>1525.3920918862727</v>
      </c>
      <c r="W978" s="145">
        <v>20625200</v>
      </c>
    </row>
    <row r="979" spans="1:23" x14ac:dyDescent="0.25">
      <c r="B979" s="139" t="s">
        <v>461</v>
      </c>
      <c r="E979" s="147">
        <v>11975</v>
      </c>
      <c r="F979" s="20" t="s">
        <v>97</v>
      </c>
      <c r="H979" s="177" t="s">
        <v>97</v>
      </c>
      <c r="I979" s="141"/>
      <c r="Q979" s="142"/>
      <c r="T979" s="193"/>
      <c r="U979" s="179">
        <v>135.69280597958846</v>
      </c>
      <c r="W979" s="145">
        <v>20625200</v>
      </c>
    </row>
    <row r="980" spans="1:23" x14ac:dyDescent="0.25">
      <c r="B980" s="139" t="s">
        <v>461</v>
      </c>
      <c r="E980" s="147">
        <v>11975</v>
      </c>
      <c r="F980" s="20" t="s">
        <v>97</v>
      </c>
      <c r="H980" s="177" t="s">
        <v>97</v>
      </c>
      <c r="I980" s="141"/>
      <c r="Q980" s="142"/>
      <c r="T980" s="193"/>
      <c r="U980" s="179">
        <v>559.73282466580247</v>
      </c>
      <c r="W980" s="145">
        <v>20625200</v>
      </c>
    </row>
    <row r="981" spans="1:23" x14ac:dyDescent="0.25">
      <c r="B981" s="139" t="s">
        <v>461</v>
      </c>
      <c r="E981" s="147"/>
      <c r="F981" s="20" t="s">
        <v>460</v>
      </c>
      <c r="H981" s="20" t="s">
        <v>460</v>
      </c>
      <c r="I981" s="141"/>
      <c r="Q981" s="142"/>
      <c r="T981" s="193"/>
      <c r="U981" s="179">
        <v>2787.3740578314914</v>
      </c>
      <c r="W981" s="145">
        <v>20625200</v>
      </c>
    </row>
    <row r="982" spans="1:23" x14ac:dyDescent="0.25">
      <c r="B982" s="139" t="s">
        <v>461</v>
      </c>
      <c r="E982" s="147"/>
      <c r="F982" s="20" t="s">
        <v>460</v>
      </c>
      <c r="H982" s="20" t="s">
        <v>460</v>
      </c>
      <c r="I982" s="141"/>
      <c r="Q982" s="142"/>
      <c r="T982" s="193"/>
      <c r="U982" s="179">
        <v>487.9651116032075</v>
      </c>
      <c r="W982" s="145">
        <v>20625200</v>
      </c>
    </row>
    <row r="983" spans="1:23" x14ac:dyDescent="0.25">
      <c r="B983" s="139" t="s">
        <v>461</v>
      </c>
      <c r="E983" s="147">
        <v>11975</v>
      </c>
      <c r="F983" s="20" t="s">
        <v>97</v>
      </c>
      <c r="H983" s="177" t="s">
        <v>97</v>
      </c>
      <c r="I983" s="141"/>
      <c r="Q983" s="142"/>
      <c r="T983" s="193"/>
      <c r="U983" s="179">
        <v>50.884802242345671</v>
      </c>
      <c r="W983" s="145">
        <v>20625200</v>
      </c>
    </row>
    <row r="984" spans="1:23" x14ac:dyDescent="0.25">
      <c r="B984" s="139" t="s">
        <v>461</v>
      </c>
      <c r="E984" s="147">
        <v>11975</v>
      </c>
      <c r="F984" s="20" t="s">
        <v>97</v>
      </c>
      <c r="H984" s="177" t="s">
        <v>97</v>
      </c>
      <c r="I984" s="141"/>
      <c r="Q984" s="142"/>
      <c r="T984" s="193"/>
      <c r="U984" s="179">
        <v>167.4958073810545</v>
      </c>
      <c r="W984" s="145">
        <v>20625200</v>
      </c>
    </row>
    <row r="985" spans="1:23" x14ac:dyDescent="0.25">
      <c r="A985" s="182"/>
      <c r="B985" s="139" t="s">
        <v>461</v>
      </c>
      <c r="E985" s="147">
        <v>22567</v>
      </c>
      <c r="F985" s="20" t="s">
        <v>96</v>
      </c>
      <c r="H985" s="177" t="s">
        <v>96</v>
      </c>
      <c r="I985" s="141"/>
      <c r="Q985" s="142"/>
      <c r="R985" s="143"/>
      <c r="T985" s="193"/>
      <c r="U985" s="179">
        <v>9673.8327258977552</v>
      </c>
      <c r="W985" s="145">
        <v>20625200</v>
      </c>
    </row>
    <row r="986" spans="1:23" x14ac:dyDescent="0.25">
      <c r="B986" s="139" t="s">
        <v>461</v>
      </c>
      <c r="E986" s="147"/>
      <c r="F986" s="20" t="s">
        <v>444</v>
      </c>
      <c r="H986" s="177" t="s">
        <v>444</v>
      </c>
      <c r="I986" s="141"/>
      <c r="Q986" s="142"/>
      <c r="T986" s="193"/>
      <c r="U986" s="179">
        <v>1236.7833878347906</v>
      </c>
      <c r="W986" s="145">
        <v>20625200</v>
      </c>
    </row>
    <row r="987" spans="1:23" x14ac:dyDescent="0.25">
      <c r="B987" s="139" t="s">
        <v>461</v>
      </c>
      <c r="E987" s="147">
        <v>12376</v>
      </c>
      <c r="F987" s="20" t="s">
        <v>161</v>
      </c>
      <c r="H987" s="177" t="s">
        <v>161</v>
      </c>
      <c r="I987" s="141"/>
      <c r="Q987" s="142"/>
      <c r="T987" s="193"/>
      <c r="U987" s="179">
        <v>414.82421561343352</v>
      </c>
      <c r="W987" s="145">
        <v>20625200</v>
      </c>
    </row>
    <row r="988" spans="1:23" x14ac:dyDescent="0.25">
      <c r="B988" s="139" t="s">
        <v>461</v>
      </c>
      <c r="E988" s="147">
        <v>22567</v>
      </c>
      <c r="F988" s="20" t="s">
        <v>96</v>
      </c>
      <c r="H988" s="20" t="s">
        <v>96</v>
      </c>
      <c r="I988" s="141"/>
      <c r="Q988" s="142"/>
      <c r="T988" s="193"/>
      <c r="U988" s="179">
        <v>264.2454847778655</v>
      </c>
      <c r="W988" s="145">
        <v>20625200</v>
      </c>
    </row>
    <row r="989" spans="1:23" x14ac:dyDescent="0.25">
      <c r="B989" s="139" t="s">
        <v>461</v>
      </c>
      <c r="E989" s="147"/>
      <c r="F989" s="20" t="s">
        <v>447</v>
      </c>
      <c r="H989" s="20" t="s">
        <v>447</v>
      </c>
      <c r="I989" s="141"/>
      <c r="Q989" s="142"/>
      <c r="T989" s="193"/>
      <c r="U989" s="179">
        <v>3914.5208387349148</v>
      </c>
      <c r="W989" s="145">
        <v>20625200</v>
      </c>
    </row>
    <row r="990" spans="1:23" x14ac:dyDescent="0.25">
      <c r="B990" s="139" t="s">
        <v>461</v>
      </c>
      <c r="E990" s="147"/>
      <c r="F990" s="20" t="s">
        <v>451</v>
      </c>
      <c r="H990" s="20" t="s">
        <v>451</v>
      </c>
      <c r="I990" s="141"/>
      <c r="Q990" s="142"/>
      <c r="T990" s="193"/>
      <c r="U990" s="179">
        <v>2003.0519709353584</v>
      </c>
      <c r="W990" s="145">
        <v>20625200</v>
      </c>
    </row>
    <row r="991" spans="1:23" x14ac:dyDescent="0.25">
      <c r="B991" s="139" t="s">
        <v>461</v>
      </c>
      <c r="E991" s="147"/>
      <c r="F991" s="20" t="s">
        <v>444</v>
      </c>
      <c r="H991" s="177" t="s">
        <v>444</v>
      </c>
      <c r="I991" s="141"/>
      <c r="Q991" s="142"/>
      <c r="T991" s="193"/>
      <c r="U991" s="179">
        <v>1130.1705396033381</v>
      </c>
      <c r="W991" s="145">
        <v>20625200</v>
      </c>
    </row>
    <row r="992" spans="1:23" x14ac:dyDescent="0.25">
      <c r="B992" s="139" t="s">
        <v>461</v>
      </c>
      <c r="E992" s="147">
        <v>12376</v>
      </c>
      <c r="F992" s="20" t="s">
        <v>161</v>
      </c>
      <c r="H992" s="177" t="s">
        <v>161</v>
      </c>
      <c r="I992" s="141"/>
      <c r="Q992" s="142"/>
      <c r="T992" s="193"/>
      <c r="U992" s="179">
        <v>173.1673426309826</v>
      </c>
      <c r="W992" s="145">
        <v>20625200</v>
      </c>
    </row>
    <row r="993" spans="1:25" x14ac:dyDescent="0.25">
      <c r="B993" s="139" t="s">
        <v>461</v>
      </c>
      <c r="E993" s="147">
        <v>12381</v>
      </c>
      <c r="F993" s="20" t="s">
        <v>196</v>
      </c>
      <c r="H993" s="177" t="s">
        <v>196</v>
      </c>
      <c r="I993" s="141"/>
      <c r="Q993" s="142"/>
      <c r="R993" s="143"/>
      <c r="T993" s="193"/>
      <c r="U993" s="179">
        <v>559.73282466580247</v>
      </c>
      <c r="W993" s="145">
        <v>20625200</v>
      </c>
      <c r="Y993" s="146"/>
    </row>
    <row r="994" spans="1:25" x14ac:dyDescent="0.25">
      <c r="B994" s="139" t="s">
        <v>461</v>
      </c>
      <c r="E994" s="147">
        <v>11975</v>
      </c>
      <c r="F994" s="20" t="s">
        <v>97</v>
      </c>
      <c r="H994" s="177" t="s">
        <v>97</v>
      </c>
      <c r="I994" s="141"/>
      <c r="Q994" s="142"/>
      <c r="T994" s="193"/>
      <c r="U994" s="179">
        <v>55.973282466580244</v>
      </c>
      <c r="W994" s="145">
        <v>20625200</v>
      </c>
    </row>
    <row r="995" spans="1:25" x14ac:dyDescent="0.25">
      <c r="B995" s="139" t="s">
        <v>461</v>
      </c>
      <c r="E995" s="147"/>
      <c r="F995" s="20" t="s">
        <v>451</v>
      </c>
      <c r="H995" s="20" t="s">
        <v>451</v>
      </c>
      <c r="I995" s="141"/>
      <c r="Q995" s="142"/>
      <c r="T995" s="193"/>
      <c r="U995" s="179">
        <v>1470.57078480379</v>
      </c>
      <c r="W995" s="145">
        <v>20625200</v>
      </c>
    </row>
    <row r="996" spans="1:25" x14ac:dyDescent="0.25">
      <c r="B996" s="139" t="s">
        <v>461</v>
      </c>
      <c r="E996" s="147">
        <v>21077</v>
      </c>
      <c r="F996" s="20" t="s">
        <v>99</v>
      </c>
      <c r="H996" s="177" t="s">
        <v>99</v>
      </c>
      <c r="I996" s="141"/>
      <c r="Q996" s="142"/>
      <c r="R996" s="143"/>
      <c r="T996" s="193"/>
      <c r="U996" s="179">
        <v>1022.1555465114307</v>
      </c>
      <c r="W996" s="145">
        <v>20625200</v>
      </c>
      <c r="Y996" s="146"/>
    </row>
    <row r="997" spans="1:25" x14ac:dyDescent="0.25">
      <c r="B997" s="139" t="s">
        <v>461</v>
      </c>
      <c r="E997" s="147">
        <v>21077</v>
      </c>
      <c r="F997" s="20" t="s">
        <v>99</v>
      </c>
      <c r="H997" s="177" t="s">
        <v>99</v>
      </c>
      <c r="I997" s="141"/>
      <c r="Q997" s="142"/>
      <c r="R997" s="143"/>
      <c r="T997" s="193"/>
      <c r="U997" s="179">
        <v>1381.2912790695011</v>
      </c>
      <c r="W997" s="145">
        <v>20625200</v>
      </c>
      <c r="Y997" s="146"/>
    </row>
    <row r="998" spans="1:25" x14ac:dyDescent="0.25">
      <c r="B998" s="139" t="s">
        <v>461</v>
      </c>
      <c r="E998" s="147">
        <v>21077</v>
      </c>
      <c r="F998" s="20" t="s">
        <v>99</v>
      </c>
      <c r="H998" s="177" t="s">
        <v>99</v>
      </c>
      <c r="I998" s="141"/>
      <c r="Q998" s="142"/>
      <c r="R998" s="143"/>
      <c r="T998" s="193"/>
      <c r="U998" s="179">
        <v>1397.8667744183351</v>
      </c>
      <c r="W998" s="145">
        <v>20625200</v>
      </c>
      <c r="Y998" s="146"/>
    </row>
    <row r="999" spans="1:25" x14ac:dyDescent="0.25">
      <c r="B999" s="139" t="s">
        <v>461</v>
      </c>
      <c r="E999" s="147">
        <v>21077</v>
      </c>
      <c r="F999" s="20" t="s">
        <v>99</v>
      </c>
      <c r="H999" s="177" t="s">
        <v>99</v>
      </c>
      <c r="I999" s="141"/>
      <c r="Q999" s="142"/>
      <c r="R999" s="143"/>
      <c r="T999" s="193"/>
      <c r="U999" s="179">
        <v>1226.0991412446335</v>
      </c>
      <c r="W999" s="145">
        <v>20625200</v>
      </c>
      <c r="Y999" s="146"/>
    </row>
    <row r="1000" spans="1:25" x14ac:dyDescent="0.25">
      <c r="A1000" s="182"/>
      <c r="B1000" s="139" t="s">
        <v>464</v>
      </c>
      <c r="E1000" s="147">
        <v>22567</v>
      </c>
      <c r="F1000" s="20" t="s">
        <v>96</v>
      </c>
      <c r="H1000" s="177" t="s">
        <v>96</v>
      </c>
      <c r="I1000" s="141"/>
      <c r="Q1000" s="142"/>
      <c r="R1000" s="143"/>
      <c r="T1000" s="193"/>
      <c r="U1000" s="179">
        <v>-5857.22</v>
      </c>
      <c r="W1000" s="145">
        <v>20625200</v>
      </c>
    </row>
    <row r="1001" spans="1:25" x14ac:dyDescent="0.25">
      <c r="B1001" s="139" t="s">
        <v>464</v>
      </c>
      <c r="E1001" s="147">
        <v>22567</v>
      </c>
      <c r="F1001" s="20" t="s">
        <v>96</v>
      </c>
      <c r="H1001" s="177" t="s">
        <v>96</v>
      </c>
      <c r="I1001" s="141"/>
      <c r="Q1001" s="142"/>
      <c r="R1001" s="143"/>
      <c r="T1001" s="193"/>
      <c r="U1001" s="179">
        <v>1049.33</v>
      </c>
      <c r="W1001" s="145">
        <v>20625200</v>
      </c>
    </row>
    <row r="1002" spans="1:25" x14ac:dyDescent="0.25">
      <c r="B1002" s="139" t="s">
        <v>464</v>
      </c>
      <c r="E1002" s="147">
        <v>22567</v>
      </c>
      <c r="F1002" s="20" t="s">
        <v>96</v>
      </c>
      <c r="H1002" s="177" t="s">
        <v>96</v>
      </c>
      <c r="I1002" s="141"/>
      <c r="Q1002" s="142"/>
      <c r="R1002" s="143"/>
      <c r="T1002" s="193"/>
      <c r="U1002" s="179">
        <v>2000</v>
      </c>
      <c r="W1002" s="145">
        <v>20625200</v>
      </c>
    </row>
    <row r="1003" spans="1:25" x14ac:dyDescent="0.25">
      <c r="B1003" s="139" t="s">
        <v>464</v>
      </c>
      <c r="E1003" s="147">
        <v>22567</v>
      </c>
      <c r="F1003" s="20" t="s">
        <v>96</v>
      </c>
      <c r="H1003" s="177" t="s">
        <v>96</v>
      </c>
      <c r="I1003" s="141"/>
      <c r="Q1003" s="142"/>
      <c r="R1003" s="143"/>
      <c r="T1003" s="193"/>
      <c r="U1003" s="179">
        <v>2000</v>
      </c>
      <c r="W1003" s="145">
        <v>20625200</v>
      </c>
    </row>
    <row r="1004" spans="1:25" x14ac:dyDescent="0.25">
      <c r="B1004" s="139" t="s">
        <v>464</v>
      </c>
      <c r="E1004" s="147">
        <v>22567</v>
      </c>
      <c r="F1004" s="20" t="s">
        <v>96</v>
      </c>
      <c r="H1004" s="177" t="s">
        <v>96</v>
      </c>
      <c r="I1004" s="141"/>
      <c r="Q1004" s="142"/>
      <c r="R1004" s="143"/>
      <c r="T1004" s="193"/>
      <c r="U1004" s="179">
        <v>1460.6</v>
      </c>
      <c r="W1004" s="145">
        <v>20625200</v>
      </c>
    </row>
    <row r="1005" spans="1:25" x14ac:dyDescent="0.25">
      <c r="B1005" s="139" t="s">
        <v>464</v>
      </c>
      <c r="E1005" s="147"/>
      <c r="F1005" s="20" t="s">
        <v>447</v>
      </c>
      <c r="H1005" s="20" t="s">
        <v>447</v>
      </c>
      <c r="I1005" s="141"/>
      <c r="Q1005" s="142"/>
      <c r="T1005" s="193"/>
      <c r="U1005" s="179">
        <v>-3914.5208387349098</v>
      </c>
      <c r="W1005" s="145">
        <v>20625200</v>
      </c>
    </row>
    <row r="1006" spans="1:25" x14ac:dyDescent="0.25">
      <c r="B1006" s="139" t="s">
        <v>464</v>
      </c>
      <c r="E1006" s="147"/>
      <c r="F1006" s="20" t="s">
        <v>447</v>
      </c>
      <c r="H1006" s="20" t="s">
        <v>447</v>
      </c>
      <c r="I1006" s="141"/>
      <c r="Q1006" s="142"/>
      <c r="T1006" s="193"/>
      <c r="U1006" s="179">
        <v>4923.71</v>
      </c>
      <c r="W1006" s="145">
        <v>20625200</v>
      </c>
    </row>
    <row r="1007" spans="1:25" x14ac:dyDescent="0.25">
      <c r="B1007" s="139" t="s">
        <v>464</v>
      </c>
      <c r="E1007" s="147"/>
      <c r="F1007" s="20" t="s">
        <v>451</v>
      </c>
      <c r="H1007" s="20" t="s">
        <v>451</v>
      </c>
      <c r="I1007" s="141"/>
      <c r="Q1007" s="142"/>
      <c r="T1007" s="193"/>
      <c r="U1007" s="179">
        <v>-2003.05197093536</v>
      </c>
      <c r="W1007" s="145">
        <v>20625200</v>
      </c>
    </row>
    <row r="1008" spans="1:25" x14ac:dyDescent="0.25">
      <c r="B1008" s="139" t="s">
        <v>464</v>
      </c>
      <c r="E1008" s="147"/>
      <c r="F1008" s="20" t="s">
        <v>451</v>
      </c>
      <c r="H1008" s="20" t="s">
        <v>451</v>
      </c>
      <c r="I1008" s="141"/>
      <c r="Q1008" s="142"/>
      <c r="T1008" s="193"/>
      <c r="U1008" s="179">
        <v>1290.6400000000001</v>
      </c>
      <c r="W1008" s="145">
        <v>20625200</v>
      </c>
    </row>
    <row r="1009" spans="2:25" x14ac:dyDescent="0.25">
      <c r="B1009" s="139" t="s">
        <v>464</v>
      </c>
      <c r="E1009" s="147"/>
      <c r="F1009" s="20" t="s">
        <v>451</v>
      </c>
      <c r="H1009" s="20" t="s">
        <v>451</v>
      </c>
      <c r="I1009" s="141"/>
      <c r="Q1009" s="142"/>
      <c r="T1009" s="193"/>
      <c r="U1009" s="179">
        <v>1543.6</v>
      </c>
      <c r="W1009" s="145">
        <v>20625200</v>
      </c>
    </row>
    <row r="1010" spans="2:25" x14ac:dyDescent="0.25">
      <c r="B1010" s="139" t="s">
        <v>464</v>
      </c>
      <c r="E1010" s="147">
        <v>11975</v>
      </c>
      <c r="F1010" s="20" t="s">
        <v>97</v>
      </c>
      <c r="H1010" s="177" t="s">
        <v>97</v>
      </c>
      <c r="I1010" s="141"/>
      <c r="Q1010" s="142"/>
      <c r="T1010" s="193"/>
      <c r="U1010" s="179">
        <v>-55.973282466580201</v>
      </c>
      <c r="W1010" s="145">
        <v>20625200</v>
      </c>
    </row>
    <row r="1011" spans="2:25" x14ac:dyDescent="0.25">
      <c r="B1011" s="139" t="s">
        <v>464</v>
      </c>
      <c r="E1011" s="147"/>
      <c r="F1011" s="20" t="s">
        <v>451</v>
      </c>
      <c r="H1011" s="20" t="s">
        <v>451</v>
      </c>
      <c r="I1011" s="141"/>
      <c r="Q1011" s="142"/>
      <c r="T1011" s="193"/>
      <c r="U1011" s="179">
        <v>-1470.57078480379</v>
      </c>
      <c r="W1011" s="145">
        <v>20625200</v>
      </c>
    </row>
    <row r="1012" spans="2:25" x14ac:dyDescent="0.25">
      <c r="B1012" s="139" t="s">
        <v>464</v>
      </c>
      <c r="E1012" s="147"/>
      <c r="F1012" s="20" t="s">
        <v>451</v>
      </c>
      <c r="H1012" s="20" t="s">
        <v>451</v>
      </c>
      <c r="I1012" s="141"/>
      <c r="Q1012" s="142"/>
      <c r="T1012" s="193"/>
      <c r="U1012" s="179">
        <v>1651.04</v>
      </c>
      <c r="W1012" s="145">
        <v>20625200</v>
      </c>
    </row>
    <row r="1013" spans="2:25" x14ac:dyDescent="0.25">
      <c r="B1013" s="139" t="s">
        <v>464</v>
      </c>
      <c r="E1013" s="147">
        <v>21077</v>
      </c>
      <c r="F1013" s="20" t="s">
        <v>99</v>
      </c>
      <c r="H1013" s="177" t="s">
        <v>99</v>
      </c>
      <c r="I1013" s="141"/>
      <c r="Q1013" s="142"/>
      <c r="R1013" s="143"/>
      <c r="T1013" s="193"/>
      <c r="U1013" s="179">
        <v>-1022.15554651143</v>
      </c>
      <c r="W1013" s="145">
        <v>20625200</v>
      </c>
      <c r="Y1013" s="146"/>
    </row>
    <row r="1014" spans="2:25" x14ac:dyDescent="0.25">
      <c r="B1014" s="139" t="s">
        <v>464</v>
      </c>
      <c r="E1014" s="147">
        <v>21077</v>
      </c>
      <c r="F1014" s="20" t="s">
        <v>99</v>
      </c>
      <c r="H1014" s="177" t="s">
        <v>99</v>
      </c>
      <c r="I1014" s="141"/>
      <c r="Q1014" s="142"/>
      <c r="R1014" s="143"/>
      <c r="T1014" s="193"/>
      <c r="U1014" s="179">
        <v>1258</v>
      </c>
      <c r="W1014" s="145">
        <v>20625200</v>
      </c>
      <c r="Y1014" s="146"/>
    </row>
    <row r="1015" spans="2:25" x14ac:dyDescent="0.25">
      <c r="B1015" s="139" t="s">
        <v>464</v>
      </c>
      <c r="E1015" s="147">
        <v>21077</v>
      </c>
      <c r="F1015" s="20" t="s">
        <v>99</v>
      </c>
      <c r="H1015" s="177" t="s">
        <v>99</v>
      </c>
      <c r="I1015" s="141"/>
      <c r="Q1015" s="142"/>
      <c r="R1015" s="143"/>
      <c r="T1015" s="193"/>
      <c r="U1015" s="179">
        <v>-1381.2912790695</v>
      </c>
      <c r="W1015" s="145">
        <v>20625200</v>
      </c>
      <c r="Y1015" s="146"/>
    </row>
    <row r="1016" spans="2:25" x14ac:dyDescent="0.25">
      <c r="B1016" s="139" t="s">
        <v>464</v>
      </c>
      <c r="E1016" s="147">
        <v>21077</v>
      </c>
      <c r="F1016" s="20" t="s">
        <v>99</v>
      </c>
      <c r="H1016" s="177" t="s">
        <v>99</v>
      </c>
      <c r="I1016" s="141"/>
      <c r="Q1016" s="142"/>
      <c r="R1016" s="143"/>
      <c r="T1016" s="193"/>
      <c r="U1016" s="179">
        <v>1700</v>
      </c>
      <c r="W1016" s="145">
        <v>20625200</v>
      </c>
      <c r="Y1016" s="146"/>
    </row>
    <row r="1017" spans="2:25" x14ac:dyDescent="0.25">
      <c r="B1017" s="139" t="s">
        <v>464</v>
      </c>
      <c r="E1017" s="147">
        <v>21077</v>
      </c>
      <c r="F1017" s="20" t="s">
        <v>99</v>
      </c>
      <c r="H1017" s="177" t="s">
        <v>99</v>
      </c>
      <c r="I1017" s="141"/>
      <c r="Q1017" s="142"/>
      <c r="R1017" s="143"/>
      <c r="T1017" s="193"/>
      <c r="U1017" s="179">
        <v>-1397.8667744183399</v>
      </c>
      <c r="W1017" s="145">
        <v>20625200</v>
      </c>
      <c r="Y1017" s="146"/>
    </row>
    <row r="1018" spans="2:25" x14ac:dyDescent="0.25">
      <c r="B1018" s="139" t="s">
        <v>464</v>
      </c>
      <c r="E1018" s="147">
        <v>21077</v>
      </c>
      <c r="F1018" s="20" t="s">
        <v>99</v>
      </c>
      <c r="H1018" s="177" t="s">
        <v>99</v>
      </c>
      <c r="I1018" s="141"/>
      <c r="Q1018" s="142"/>
      <c r="R1018" s="143"/>
      <c r="T1018" s="193"/>
      <c r="U1018" s="179">
        <v>1720</v>
      </c>
      <c r="W1018" s="145">
        <v>20625200</v>
      </c>
      <c r="Y1018" s="146"/>
    </row>
    <row r="1019" spans="2:25" x14ac:dyDescent="0.25">
      <c r="B1019" s="139" t="s">
        <v>464</v>
      </c>
      <c r="E1019" s="147">
        <v>21077</v>
      </c>
      <c r="F1019" s="20" t="s">
        <v>99</v>
      </c>
      <c r="H1019" s="177" t="s">
        <v>99</v>
      </c>
      <c r="I1019" s="141"/>
      <c r="Q1019" s="142"/>
      <c r="R1019" s="143"/>
      <c r="T1019" s="193"/>
      <c r="U1019" s="179">
        <v>-1226.0991412446299</v>
      </c>
      <c r="W1019" s="145">
        <v>20625200</v>
      </c>
      <c r="Y1019" s="146"/>
    </row>
    <row r="1020" spans="2:25" x14ac:dyDescent="0.25">
      <c r="B1020" s="139" t="s">
        <v>464</v>
      </c>
      <c r="E1020" s="147">
        <v>21077</v>
      </c>
      <c r="F1020" s="20" t="s">
        <v>99</v>
      </c>
      <c r="H1020" s="177" t="s">
        <v>99</v>
      </c>
      <c r="I1020" s="141"/>
      <c r="Q1020" s="142"/>
      <c r="R1020" s="143"/>
      <c r="T1020" s="193"/>
      <c r="U1020" s="179">
        <v>1509.6</v>
      </c>
      <c r="W1020" s="145">
        <v>20625200</v>
      </c>
      <c r="Y1020" s="146"/>
    </row>
    <row r="1021" spans="2:25" x14ac:dyDescent="0.25">
      <c r="B1021" s="139" t="s">
        <v>464</v>
      </c>
      <c r="E1021" s="147">
        <v>11975</v>
      </c>
      <c r="F1021" s="20" t="s">
        <v>97</v>
      </c>
      <c r="H1021" s="177" t="s">
        <v>97</v>
      </c>
      <c r="I1021" s="141"/>
      <c r="Q1021" s="142"/>
      <c r="T1021" s="193"/>
      <c r="U1021" s="179">
        <f>1518/22.0468</f>
        <v>68.853529763956672</v>
      </c>
      <c r="W1021" s="145">
        <v>20625200</v>
      </c>
    </row>
    <row r="1022" spans="2:25" x14ac:dyDescent="0.25">
      <c r="B1022" s="139" t="s">
        <v>464</v>
      </c>
      <c r="E1022" s="147">
        <v>12381</v>
      </c>
      <c r="F1022" s="20" t="s">
        <v>196</v>
      </c>
      <c r="H1022" s="177" t="s">
        <v>196</v>
      </c>
      <c r="I1022" s="141"/>
      <c r="Q1022" s="142"/>
      <c r="R1022" s="143"/>
      <c r="T1022" s="193"/>
      <c r="U1022" s="179">
        <f>1386/22.0468</f>
        <v>62.866266306221306</v>
      </c>
      <c r="W1022" s="145">
        <v>20625200</v>
      </c>
      <c r="Y1022" s="146"/>
    </row>
    <row r="1023" spans="2:25" x14ac:dyDescent="0.25">
      <c r="B1023" s="139" t="s">
        <v>464</v>
      </c>
      <c r="E1023" s="147">
        <v>12207</v>
      </c>
      <c r="F1023" s="20" t="s">
        <v>101</v>
      </c>
      <c r="H1023" s="20" t="s">
        <v>101</v>
      </c>
      <c r="I1023" s="141"/>
      <c r="Q1023" s="142"/>
      <c r="T1023" s="193"/>
      <c r="U1023" s="179">
        <f>4804.8/22.0468</f>
        <v>217.93638986156722</v>
      </c>
      <c r="W1023" s="145">
        <v>20625200</v>
      </c>
    </row>
    <row r="1024" spans="2:25" x14ac:dyDescent="0.25">
      <c r="B1024" s="139" t="s">
        <v>464</v>
      </c>
      <c r="E1024" s="147">
        <v>12207</v>
      </c>
      <c r="F1024" s="20" t="s">
        <v>101</v>
      </c>
      <c r="H1024" s="20" t="s">
        <v>101</v>
      </c>
      <c r="I1024" s="141"/>
      <c r="Q1024" s="142"/>
      <c r="T1024" s="193"/>
      <c r="U1024" s="179">
        <f>2772/22.0468</f>
        <v>125.73253261244261</v>
      </c>
      <c r="W1024" s="145">
        <v>20625200</v>
      </c>
    </row>
    <row r="1025" spans="2:26" x14ac:dyDescent="0.25">
      <c r="B1025" s="139" t="s">
        <v>464</v>
      </c>
      <c r="E1025" s="147">
        <v>12207</v>
      </c>
      <c r="F1025" s="20" t="s">
        <v>101</v>
      </c>
      <c r="H1025" s="20" t="s">
        <v>101</v>
      </c>
      <c r="I1025" s="141"/>
      <c r="Q1025" s="142"/>
      <c r="T1025" s="193"/>
      <c r="U1025" s="179">
        <f>34927.2/22.0468</f>
        <v>1584.2299109167768</v>
      </c>
      <c r="W1025" s="145">
        <v>20625200</v>
      </c>
    </row>
    <row r="1026" spans="2:26" x14ac:dyDescent="0.25">
      <c r="B1026" s="139" t="s">
        <v>464</v>
      </c>
      <c r="E1026" s="147">
        <v>11975</v>
      </c>
      <c r="F1026" s="20" t="s">
        <v>97</v>
      </c>
      <c r="H1026" s="177" t="s">
        <v>97</v>
      </c>
      <c r="I1026" s="141"/>
      <c r="Q1026" s="142"/>
      <c r="T1026" s="193"/>
      <c r="U1026" s="179">
        <f>360/22.0468</f>
        <v>16.328900339278263</v>
      </c>
      <c r="W1026" s="145">
        <v>20625200</v>
      </c>
    </row>
    <row r="1027" spans="2:26" x14ac:dyDescent="0.25">
      <c r="B1027" s="139" t="s">
        <v>464</v>
      </c>
      <c r="E1027" s="147">
        <v>12207</v>
      </c>
      <c r="F1027" s="20" t="s">
        <v>101</v>
      </c>
      <c r="H1027" s="20" t="s">
        <v>101</v>
      </c>
      <c r="I1027" s="141"/>
      <c r="Q1027" s="142"/>
      <c r="T1027" s="193"/>
      <c r="U1027" s="179">
        <f>3780/22.0468</f>
        <v>171.45345356242174</v>
      </c>
      <c r="W1027" s="145">
        <v>20625200</v>
      </c>
    </row>
    <row r="1028" spans="2:26" x14ac:dyDescent="0.25">
      <c r="B1028" s="139" t="s">
        <v>464</v>
      </c>
      <c r="E1028" s="147">
        <v>12207</v>
      </c>
      <c r="F1028" s="20" t="s">
        <v>101</v>
      </c>
      <c r="H1028" s="20" t="s">
        <v>101</v>
      </c>
      <c r="I1028" s="141"/>
      <c r="Q1028" s="142"/>
      <c r="T1028" s="193"/>
      <c r="U1028" s="179">
        <f>12432/22.0468</f>
        <v>563.89135838307595</v>
      </c>
      <c r="W1028" s="145">
        <v>20625200</v>
      </c>
    </row>
    <row r="1029" spans="2:26" x14ac:dyDescent="0.25">
      <c r="B1029" s="139" t="s">
        <v>464</v>
      </c>
      <c r="E1029" s="147">
        <v>12207</v>
      </c>
      <c r="F1029" s="20" t="s">
        <v>101</v>
      </c>
      <c r="H1029" s="20" t="s">
        <v>101</v>
      </c>
      <c r="I1029" s="141"/>
      <c r="Q1029" s="142"/>
      <c r="T1029" s="193"/>
      <c r="U1029" s="179">
        <f>10920/22.0468</f>
        <v>495.30997695810726</v>
      </c>
      <c r="W1029" s="145">
        <v>20625200</v>
      </c>
    </row>
    <row r="1030" spans="2:26" x14ac:dyDescent="0.25">
      <c r="B1030" s="139" t="s">
        <v>464</v>
      </c>
      <c r="E1030" s="147">
        <v>12207</v>
      </c>
      <c r="F1030" s="20" t="s">
        <v>101</v>
      </c>
      <c r="H1030" s="20" t="s">
        <v>101</v>
      </c>
      <c r="I1030" s="141"/>
      <c r="Q1030" s="142"/>
      <c r="T1030" s="193"/>
      <c r="U1030" s="179">
        <f>1176/22.0468</f>
        <v>53.34107444164232</v>
      </c>
      <c r="W1030" s="145">
        <v>20625200</v>
      </c>
    </row>
    <row r="1031" spans="2:26" x14ac:dyDescent="0.25">
      <c r="B1031" s="139" t="s">
        <v>464</v>
      </c>
      <c r="E1031" s="147">
        <v>12207</v>
      </c>
      <c r="F1031" s="20" t="s">
        <v>101</v>
      </c>
      <c r="H1031" s="20" t="s">
        <v>101</v>
      </c>
      <c r="I1031" s="141"/>
      <c r="Q1031" s="142"/>
      <c r="T1031" s="193"/>
      <c r="U1031" s="179">
        <f>6720/22.0468</f>
        <v>304.80613966652754</v>
      </c>
      <c r="W1031" s="145">
        <v>20625200</v>
      </c>
    </row>
    <row r="1032" spans="2:26" x14ac:dyDescent="0.25">
      <c r="B1032" s="139" t="s">
        <v>464</v>
      </c>
      <c r="E1032" s="147">
        <v>12207</v>
      </c>
      <c r="F1032" s="20" t="s">
        <v>101</v>
      </c>
      <c r="H1032" s="20" t="s">
        <v>101</v>
      </c>
      <c r="I1032" s="141"/>
      <c r="Q1032" s="142"/>
      <c r="T1032" s="193"/>
      <c r="U1032" s="179">
        <f>3528/22.0468</f>
        <v>160.02322332492696</v>
      </c>
      <c r="W1032" s="145">
        <v>20625200</v>
      </c>
    </row>
    <row r="1033" spans="2:26" x14ac:dyDescent="0.25">
      <c r="B1033" s="139" t="s">
        <v>464</v>
      </c>
      <c r="E1033" s="147">
        <v>12207</v>
      </c>
      <c r="F1033" s="20" t="s">
        <v>101</v>
      </c>
      <c r="H1033" s="20" t="s">
        <v>101</v>
      </c>
      <c r="I1033" s="141"/>
      <c r="Q1033" s="142"/>
      <c r="T1033" s="193"/>
      <c r="U1033" s="179">
        <f>5292/22.0468</f>
        <v>240.03483498739044</v>
      </c>
      <c r="W1033" s="145">
        <v>20625200</v>
      </c>
    </row>
    <row r="1034" spans="2:26" x14ac:dyDescent="0.25">
      <c r="B1034" s="139" t="s">
        <v>464</v>
      </c>
      <c r="E1034" s="147">
        <v>12207</v>
      </c>
      <c r="F1034" s="20" t="s">
        <v>101</v>
      </c>
      <c r="H1034" s="20" t="s">
        <v>101</v>
      </c>
      <c r="I1034" s="141"/>
      <c r="Q1034" s="142"/>
      <c r="T1034" s="193"/>
      <c r="U1034" s="179">
        <f>4116/22.0468</f>
        <v>186.69376054574812</v>
      </c>
      <c r="W1034" s="145">
        <v>20625200</v>
      </c>
    </row>
    <row r="1035" spans="2:26" x14ac:dyDescent="0.25">
      <c r="B1035" s="139" t="s">
        <v>464</v>
      </c>
      <c r="E1035" s="147">
        <v>12207</v>
      </c>
      <c r="F1035" s="20" t="s">
        <v>101</v>
      </c>
      <c r="H1035" s="20" t="s">
        <v>101</v>
      </c>
      <c r="I1035" s="141"/>
      <c r="Q1035" s="142"/>
      <c r="T1035" s="193"/>
      <c r="U1035" s="179">
        <f>10752/22.0468</f>
        <v>487.68982346644407</v>
      </c>
      <c r="W1035" s="145">
        <v>20625200</v>
      </c>
    </row>
    <row r="1036" spans="2:26" x14ac:dyDescent="0.25">
      <c r="B1036" s="139" t="s">
        <v>561</v>
      </c>
      <c r="E1036" s="147">
        <v>22567</v>
      </c>
      <c r="F1036" s="20" t="s">
        <v>96</v>
      </c>
      <c r="H1036" s="177" t="s">
        <v>96</v>
      </c>
      <c r="I1036" s="141"/>
      <c r="Q1036" s="142"/>
      <c r="U1036" s="179">
        <v>-308.69</v>
      </c>
      <c r="V1036" s="237"/>
      <c r="W1036" s="145">
        <v>20625200</v>
      </c>
      <c r="Z1036" s="146"/>
    </row>
    <row r="1037" spans="2:26" x14ac:dyDescent="0.25">
      <c r="B1037" s="139" t="s">
        <v>561</v>
      </c>
      <c r="E1037" s="147">
        <v>22567</v>
      </c>
      <c r="F1037" s="20" t="s">
        <v>96</v>
      </c>
      <c r="H1037" s="177" t="s">
        <v>96</v>
      </c>
      <c r="I1037" s="141"/>
      <c r="Q1037" s="142"/>
      <c r="U1037" s="179">
        <v>-1903.32</v>
      </c>
      <c r="V1037" s="237"/>
      <c r="W1037" s="145">
        <v>20625200</v>
      </c>
      <c r="Z1037" s="146"/>
    </row>
    <row r="1038" spans="2:26" x14ac:dyDescent="0.25">
      <c r="B1038" s="139" t="s">
        <v>561</v>
      </c>
      <c r="E1038" s="147">
        <v>22567</v>
      </c>
      <c r="F1038" s="20" t="s">
        <v>96</v>
      </c>
      <c r="H1038" s="177" t="s">
        <v>96</v>
      </c>
      <c r="I1038" s="141"/>
      <c r="Q1038" s="142"/>
      <c r="U1038" s="179">
        <v>-761.37</v>
      </c>
      <c r="V1038" s="237"/>
      <c r="W1038" s="145">
        <v>20625200</v>
      </c>
      <c r="Z1038" s="146"/>
    </row>
    <row r="1039" spans="2:26" x14ac:dyDescent="0.25">
      <c r="B1039" s="139" t="s">
        <v>561</v>
      </c>
      <c r="E1039" s="147">
        <v>12484</v>
      </c>
      <c r="F1039" s="20" t="s">
        <v>444</v>
      </c>
      <c r="H1039" s="177" t="s">
        <v>444</v>
      </c>
      <c r="I1039" s="141"/>
      <c r="Q1039" s="142"/>
      <c r="T1039" s="193"/>
      <c r="U1039" s="179">
        <v>-1236.7833878347899</v>
      </c>
      <c r="V1039" s="237"/>
      <c r="W1039" s="145">
        <v>20625200</v>
      </c>
      <c r="Z1039" s="146"/>
    </row>
    <row r="1040" spans="2:26" x14ac:dyDescent="0.25">
      <c r="B1040" s="139" t="s">
        <v>561</v>
      </c>
      <c r="E1040" s="147">
        <v>12484</v>
      </c>
      <c r="F1040" s="20" t="s">
        <v>444</v>
      </c>
      <c r="H1040" s="177" t="s">
        <v>444</v>
      </c>
      <c r="I1040" s="141"/>
      <c r="Q1040" s="142"/>
      <c r="T1040" s="193"/>
      <c r="U1040" s="179">
        <v>-1130.1705396033401</v>
      </c>
      <c r="V1040" s="237"/>
      <c r="W1040" s="145">
        <v>20625200</v>
      </c>
      <c r="Z1040" s="146"/>
    </row>
    <row r="1041" spans="2:26" x14ac:dyDescent="0.25">
      <c r="B1041" s="139" t="s">
        <v>561</v>
      </c>
      <c r="E1041" s="147">
        <v>12376</v>
      </c>
      <c r="F1041" s="20" t="s">
        <v>161</v>
      </c>
      <c r="H1041" s="177" t="s">
        <v>161</v>
      </c>
      <c r="I1041" s="141"/>
      <c r="Q1041" s="142"/>
      <c r="T1041" s="193"/>
      <c r="U1041" s="179">
        <v>-414.82421561343398</v>
      </c>
      <c r="V1041" s="237"/>
      <c r="W1041" s="145">
        <v>20625200</v>
      </c>
    </row>
    <row r="1042" spans="2:26" x14ac:dyDescent="0.25">
      <c r="B1042" s="139" t="s">
        <v>561</v>
      </c>
      <c r="E1042" s="147">
        <v>12376</v>
      </c>
      <c r="F1042" s="20" t="s">
        <v>161</v>
      </c>
      <c r="H1042" s="177" t="s">
        <v>161</v>
      </c>
      <c r="I1042" s="141"/>
      <c r="Q1042" s="142"/>
      <c r="T1042" s="193"/>
      <c r="U1042" s="179">
        <v>-173.167342630983</v>
      </c>
      <c r="V1042" s="237"/>
      <c r="W1042" s="145">
        <v>20625200</v>
      </c>
    </row>
    <row r="1043" spans="2:26" x14ac:dyDescent="0.25">
      <c r="B1043" s="139" t="s">
        <v>561</v>
      </c>
      <c r="E1043" s="147">
        <v>12381</v>
      </c>
      <c r="F1043" s="20" t="s">
        <v>196</v>
      </c>
      <c r="H1043" s="177" t="s">
        <v>196</v>
      </c>
      <c r="I1043" s="141"/>
      <c r="Q1043" s="142"/>
      <c r="R1043" s="143"/>
      <c r="T1043" s="193"/>
      <c r="U1043" s="179">
        <v>-559.73282466580201</v>
      </c>
      <c r="V1043" s="237"/>
      <c r="W1043" s="145">
        <v>20625200</v>
      </c>
      <c r="Z1043" s="146"/>
    </row>
    <row r="1044" spans="2:26" x14ac:dyDescent="0.25">
      <c r="B1044" s="139" t="s">
        <v>561</v>
      </c>
      <c r="E1044" s="147">
        <v>11975</v>
      </c>
      <c r="F1044" s="20" t="s">
        <v>97</v>
      </c>
      <c r="H1044" s="177" t="s">
        <v>97</v>
      </c>
      <c r="I1044" s="141"/>
      <c r="Q1044" s="142"/>
      <c r="T1044" s="193"/>
      <c r="U1044" s="179">
        <v>-68.853529763956672</v>
      </c>
      <c r="V1044" s="237"/>
      <c r="W1044" s="145">
        <v>20625200</v>
      </c>
      <c r="Z1044" s="146"/>
    </row>
    <row r="1045" spans="2:26" x14ac:dyDescent="0.25">
      <c r="B1045" s="139" t="s">
        <v>561</v>
      </c>
      <c r="E1045" s="147">
        <v>12381</v>
      </c>
      <c r="F1045" s="20" t="s">
        <v>196</v>
      </c>
      <c r="H1045" s="177" t="s">
        <v>196</v>
      </c>
      <c r="I1045" s="141"/>
      <c r="Q1045" s="142"/>
      <c r="R1045" s="143"/>
      <c r="T1045" s="193"/>
      <c r="U1045" s="179">
        <v>-62.866266306221306</v>
      </c>
      <c r="V1045" s="237"/>
      <c r="W1045" s="145">
        <v>20625200</v>
      </c>
      <c r="Z1045" s="146"/>
    </row>
    <row r="1046" spans="2:26" x14ac:dyDescent="0.25">
      <c r="B1046" s="139" t="s">
        <v>561</v>
      </c>
      <c r="E1046" s="147">
        <v>12207</v>
      </c>
      <c r="F1046" s="20" t="s">
        <v>101</v>
      </c>
      <c r="H1046" s="20" t="s">
        <v>101</v>
      </c>
      <c r="I1046" s="141"/>
      <c r="Q1046" s="142"/>
      <c r="T1046" s="193"/>
      <c r="U1046" s="179">
        <v>-217.93638986156722</v>
      </c>
      <c r="V1046" s="237"/>
      <c r="W1046" s="145">
        <v>20625200</v>
      </c>
      <c r="Z1046" s="146"/>
    </row>
    <row r="1047" spans="2:26" x14ac:dyDescent="0.25">
      <c r="B1047" s="139" t="s">
        <v>561</v>
      </c>
      <c r="E1047" s="147">
        <v>12207</v>
      </c>
      <c r="F1047" s="20" t="s">
        <v>101</v>
      </c>
      <c r="H1047" s="20" t="s">
        <v>101</v>
      </c>
      <c r="I1047" s="141"/>
      <c r="Q1047" s="142"/>
      <c r="T1047" s="193"/>
      <c r="U1047" s="179">
        <v>-125.73253261244261</v>
      </c>
      <c r="V1047" s="237"/>
      <c r="W1047" s="145">
        <v>20625200</v>
      </c>
      <c r="Z1047" s="146"/>
    </row>
    <row r="1048" spans="2:26" x14ac:dyDescent="0.25">
      <c r="B1048" s="139" t="s">
        <v>561</v>
      </c>
      <c r="E1048" s="147">
        <v>12207</v>
      </c>
      <c r="F1048" s="20" t="s">
        <v>101</v>
      </c>
      <c r="H1048" s="20" t="s">
        <v>101</v>
      </c>
      <c r="I1048" s="141"/>
      <c r="Q1048" s="142"/>
      <c r="T1048" s="193"/>
      <c r="U1048" s="179">
        <v>-1563.5499109167768</v>
      </c>
      <c r="V1048" s="237"/>
      <c r="W1048" s="145">
        <v>20625200</v>
      </c>
      <c r="Z1048" s="146"/>
    </row>
    <row r="1049" spans="2:26" x14ac:dyDescent="0.25">
      <c r="B1049" s="139" t="s">
        <v>561</v>
      </c>
      <c r="E1049" s="147">
        <v>12381</v>
      </c>
      <c r="F1049" s="20" t="s">
        <v>196</v>
      </c>
      <c r="H1049" s="177" t="s">
        <v>196</v>
      </c>
      <c r="I1049" s="141"/>
      <c r="Q1049" s="142"/>
      <c r="R1049" s="143"/>
      <c r="T1049" s="193"/>
      <c r="U1049" s="179">
        <v>57.564474495739773</v>
      </c>
      <c r="V1049" s="237"/>
      <c r="W1049" s="145">
        <v>20625200</v>
      </c>
      <c r="Z1049" s="146"/>
    </row>
    <row r="1050" spans="2:26" x14ac:dyDescent="0.25">
      <c r="B1050" s="139" t="s">
        <v>561</v>
      </c>
      <c r="E1050" s="147">
        <v>12207</v>
      </c>
      <c r="F1050" s="20" t="s">
        <v>101</v>
      </c>
      <c r="H1050" s="20" t="s">
        <v>101</v>
      </c>
      <c r="I1050" s="141"/>
      <c r="Q1050" s="142"/>
      <c r="T1050" s="193"/>
      <c r="U1050" s="179">
        <v>199.55684491856454</v>
      </c>
      <c r="V1050" s="237"/>
      <c r="W1050" s="145">
        <v>20625200</v>
      </c>
      <c r="Z1050" s="146"/>
    </row>
    <row r="1051" spans="2:26" x14ac:dyDescent="0.25">
      <c r="B1051" s="139" t="s">
        <v>561</v>
      </c>
      <c r="E1051" s="147">
        <v>12207</v>
      </c>
      <c r="F1051" s="20" t="s">
        <v>101</v>
      </c>
      <c r="H1051" s="20" t="s">
        <v>101</v>
      </c>
      <c r="I1051" s="141"/>
      <c r="Q1051" s="142"/>
      <c r="T1051" s="193"/>
      <c r="U1051" s="179">
        <v>115.12894899147955</v>
      </c>
      <c r="V1051" s="237"/>
      <c r="W1051" s="145">
        <v>20625200</v>
      </c>
      <c r="Z1051" s="146"/>
    </row>
    <row r="1052" spans="2:26" x14ac:dyDescent="0.25">
      <c r="B1052" s="139" t="s">
        <v>561</v>
      </c>
      <c r="E1052" s="147">
        <v>21077</v>
      </c>
      <c r="F1052" s="20" t="s">
        <v>451</v>
      </c>
      <c r="H1052" s="20" t="s">
        <v>451</v>
      </c>
      <c r="I1052" s="141"/>
      <c r="Q1052" s="142"/>
      <c r="T1052" s="193"/>
      <c r="U1052" s="179">
        <v>508.64</v>
      </c>
      <c r="V1052" s="237"/>
      <c r="W1052" s="145">
        <v>20625200</v>
      </c>
      <c r="Z1052" s="146"/>
    </row>
    <row r="1053" spans="2:26" x14ac:dyDescent="0.25">
      <c r="B1053" s="139" t="s">
        <v>561</v>
      </c>
      <c r="E1053" s="147">
        <v>12124</v>
      </c>
      <c r="F1053" s="140" t="s">
        <v>134</v>
      </c>
      <c r="H1053" s="140" t="s">
        <v>134</v>
      </c>
      <c r="I1053" s="141"/>
      <c r="Q1053" s="142"/>
      <c r="T1053" s="193"/>
      <c r="U1053" s="179">
        <v>380.10827603536103</v>
      </c>
      <c r="V1053" s="237"/>
      <c r="W1053" s="145">
        <v>20625200</v>
      </c>
      <c r="Z1053" s="146"/>
    </row>
    <row r="1054" spans="2:26" x14ac:dyDescent="0.25">
      <c r="B1054" s="139" t="s">
        <v>561</v>
      </c>
      <c r="E1054" s="147">
        <v>12124</v>
      </c>
      <c r="F1054" s="140" t="s">
        <v>134</v>
      </c>
      <c r="H1054" s="140" t="s">
        <v>134</v>
      </c>
      <c r="I1054" s="141"/>
      <c r="Q1054" s="142"/>
      <c r="T1054" s="193"/>
      <c r="U1054" s="179">
        <v>504.37444320076753</v>
      </c>
      <c r="V1054" s="237"/>
      <c r="W1054" s="145">
        <v>20625200</v>
      </c>
      <c r="Z1054" s="146"/>
    </row>
    <row r="1055" spans="2:26" x14ac:dyDescent="0.25">
      <c r="B1055" s="139" t="s">
        <v>561</v>
      </c>
      <c r="E1055" s="147">
        <v>12124</v>
      </c>
      <c r="F1055" s="140" t="s">
        <v>134</v>
      </c>
      <c r="H1055" s="140" t="s">
        <v>134</v>
      </c>
      <c r="I1055" s="141"/>
      <c r="Q1055" s="142"/>
      <c r="T1055" s="193"/>
      <c r="U1055" s="179">
        <v>701.7383557575896</v>
      </c>
      <c r="V1055" s="237"/>
      <c r="W1055" s="145">
        <v>20625200</v>
      </c>
      <c r="Z1055" s="146"/>
    </row>
    <row r="1056" spans="2:26" x14ac:dyDescent="0.25">
      <c r="B1056" s="139" t="s">
        <v>561</v>
      </c>
      <c r="E1056" s="147">
        <v>12207</v>
      </c>
      <c r="F1056" s="20" t="s">
        <v>101</v>
      </c>
      <c r="H1056" s="20" t="s">
        <v>101</v>
      </c>
      <c r="I1056" s="141"/>
      <c r="Q1056" s="142"/>
      <c r="T1056" s="193"/>
      <c r="U1056" s="179">
        <v>967.08317152842812</v>
      </c>
      <c r="V1056" s="237"/>
      <c r="W1056" s="145">
        <v>20625200</v>
      </c>
      <c r="Z1056" s="146"/>
    </row>
    <row r="1057" spans="2:26" x14ac:dyDescent="0.25">
      <c r="B1057" s="139" t="s">
        <v>561</v>
      </c>
      <c r="E1057" s="147">
        <v>12207</v>
      </c>
      <c r="F1057" s="20" t="s">
        <v>101</v>
      </c>
      <c r="H1057" s="20" t="s">
        <v>101</v>
      </c>
      <c r="I1057" s="141"/>
      <c r="Q1057" s="142"/>
      <c r="T1057" s="193"/>
      <c r="U1057" s="179">
        <v>368.41263677273452</v>
      </c>
      <c r="V1057" s="237"/>
      <c r="W1057" s="145">
        <v>20625200</v>
      </c>
      <c r="Z1057" s="146"/>
    </row>
    <row r="1058" spans="2:26" x14ac:dyDescent="0.25">
      <c r="B1058" s="139" t="s">
        <v>561</v>
      </c>
      <c r="E1058" s="147">
        <v>12207</v>
      </c>
      <c r="F1058" s="20" t="s">
        <v>101</v>
      </c>
      <c r="H1058" s="20" t="s">
        <v>101</v>
      </c>
      <c r="I1058" s="141"/>
      <c r="Q1058" s="142"/>
      <c r="T1058" s="193"/>
      <c r="U1058" s="179">
        <v>1450.6247572926422</v>
      </c>
      <c r="V1058" s="237"/>
      <c r="W1058" s="145">
        <v>20625200</v>
      </c>
      <c r="Z1058" s="146"/>
    </row>
    <row r="1059" spans="2:26" x14ac:dyDescent="0.25">
      <c r="B1059" s="139" t="s">
        <v>561</v>
      </c>
      <c r="E1059" s="147">
        <v>12207</v>
      </c>
      <c r="F1059" s="20" t="s">
        <v>101</v>
      </c>
      <c r="H1059" s="20" t="s">
        <v>101</v>
      </c>
      <c r="I1059" s="141"/>
      <c r="Q1059" s="142"/>
      <c r="T1059" s="193"/>
      <c r="U1059" s="179">
        <v>30.701053064394543</v>
      </c>
      <c r="V1059" s="237"/>
      <c r="W1059" s="145">
        <v>20625200</v>
      </c>
      <c r="Z1059" s="146"/>
    </row>
    <row r="1060" spans="2:26" x14ac:dyDescent="0.25">
      <c r="B1060" s="139" t="s">
        <v>561</v>
      </c>
      <c r="E1060" s="147">
        <v>12207</v>
      </c>
      <c r="F1060" s="20" t="s">
        <v>101</v>
      </c>
      <c r="H1060" s="20" t="s">
        <v>101</v>
      </c>
      <c r="I1060" s="141"/>
      <c r="Q1060" s="142"/>
      <c r="T1060" s="193"/>
      <c r="U1060" s="179">
        <v>1016.9723827580693</v>
      </c>
      <c r="V1060" s="237"/>
      <c r="W1060" s="145">
        <v>20625200</v>
      </c>
      <c r="Z1060" s="146"/>
    </row>
    <row r="1061" spans="2:26" x14ac:dyDescent="0.25">
      <c r="B1061" s="139" t="s">
        <v>561</v>
      </c>
      <c r="E1061" s="147">
        <v>12207</v>
      </c>
      <c r="F1061" s="20" t="s">
        <v>101</v>
      </c>
      <c r="H1061" s="20" t="s">
        <v>101</v>
      </c>
      <c r="I1061" s="141"/>
      <c r="Q1061" s="142"/>
      <c r="T1061" s="193"/>
      <c r="U1061" s="179">
        <v>76.752632660986364</v>
      </c>
      <c r="V1061" s="237"/>
      <c r="W1061" s="145">
        <v>20625200</v>
      </c>
      <c r="Z1061" s="146"/>
    </row>
    <row r="1062" spans="2:26" x14ac:dyDescent="0.25">
      <c r="B1062" s="139" t="s">
        <v>561</v>
      </c>
      <c r="E1062" s="147">
        <v>12207</v>
      </c>
      <c r="F1062" s="20" t="s">
        <v>101</v>
      </c>
      <c r="H1062" s="20" t="s">
        <v>101</v>
      </c>
      <c r="I1062" s="141"/>
      <c r="Q1062" s="142"/>
      <c r="T1062" s="193"/>
      <c r="U1062" s="179">
        <v>61.402106128789086</v>
      </c>
      <c r="V1062" s="237"/>
      <c r="W1062" s="145">
        <v>20625200</v>
      </c>
      <c r="Z1062" s="146"/>
    </row>
    <row r="1063" spans="2:26" x14ac:dyDescent="0.25">
      <c r="B1063" s="139" t="s">
        <v>561</v>
      </c>
      <c r="E1063" s="147">
        <v>22567</v>
      </c>
      <c r="F1063" s="20" t="s">
        <v>96</v>
      </c>
      <c r="H1063" s="177" t="s">
        <v>96</v>
      </c>
      <c r="I1063" s="141"/>
      <c r="Q1063" s="142"/>
      <c r="U1063" s="179">
        <v>1640.79</v>
      </c>
      <c r="V1063" s="237"/>
      <c r="W1063" s="145">
        <v>20625200</v>
      </c>
      <c r="Z1063" s="146"/>
    </row>
    <row r="1064" spans="2:26" x14ac:dyDescent="0.25">
      <c r="B1064" s="139" t="s">
        <v>561</v>
      </c>
      <c r="E1064" s="147">
        <v>22567</v>
      </c>
      <c r="F1064" s="20" t="s">
        <v>96</v>
      </c>
      <c r="H1064" s="177" t="s">
        <v>96</v>
      </c>
      <c r="I1064" s="141"/>
      <c r="Q1064" s="142"/>
      <c r="U1064" s="179">
        <v>266.11</v>
      </c>
      <c r="V1064" s="237"/>
      <c r="W1064" s="145">
        <v>20625200</v>
      </c>
      <c r="Z1064" s="146"/>
    </row>
    <row r="1065" spans="2:26" x14ac:dyDescent="0.25">
      <c r="B1065" s="139" t="s">
        <v>561</v>
      </c>
      <c r="E1065" s="147">
        <v>22567</v>
      </c>
      <c r="F1065" s="20" t="s">
        <v>96</v>
      </c>
      <c r="H1065" s="177" t="s">
        <v>96</v>
      </c>
      <c r="I1065" s="141"/>
      <c r="Q1065" s="142"/>
      <c r="U1065" s="179">
        <v>656.35</v>
      </c>
      <c r="V1065" s="237"/>
      <c r="W1065" s="145">
        <v>20625200</v>
      </c>
      <c r="Z1065" s="146"/>
    </row>
    <row r="1066" spans="2:26" x14ac:dyDescent="0.25">
      <c r="B1066" s="139" t="s">
        <v>561</v>
      </c>
      <c r="E1066" s="147">
        <v>11975</v>
      </c>
      <c r="F1066" s="20" t="s">
        <v>97</v>
      </c>
      <c r="H1066" s="177" t="s">
        <v>97</v>
      </c>
      <c r="I1066" s="141"/>
      <c r="Q1066" s="142"/>
      <c r="T1066" s="193"/>
      <c r="U1066" s="179">
        <v>98.681956278411036</v>
      </c>
      <c r="V1066" s="237"/>
      <c r="W1066" s="145">
        <v>20625200</v>
      </c>
      <c r="Z1066" s="146"/>
    </row>
    <row r="1067" spans="2:26" x14ac:dyDescent="0.25">
      <c r="B1067" s="139" t="s">
        <v>561</v>
      </c>
      <c r="E1067" s="147">
        <v>11975</v>
      </c>
      <c r="F1067" s="20" t="s">
        <v>97</v>
      </c>
      <c r="H1067" s="177" t="s">
        <v>97</v>
      </c>
      <c r="I1067" s="141"/>
      <c r="Q1067" s="142"/>
      <c r="T1067" s="193"/>
      <c r="U1067" s="179">
        <v>65.787970852274029</v>
      </c>
      <c r="V1067" s="237"/>
      <c r="W1067" s="145">
        <v>20625200</v>
      </c>
      <c r="Z1067" s="146"/>
    </row>
    <row r="1068" spans="2:26" x14ac:dyDescent="0.25">
      <c r="B1068" s="139" t="s">
        <v>561</v>
      </c>
      <c r="E1068" s="147">
        <v>12207</v>
      </c>
      <c r="F1068" s="20" t="s">
        <v>101</v>
      </c>
      <c r="H1068" s="20" t="s">
        <v>101</v>
      </c>
      <c r="I1068" s="141"/>
      <c r="Q1068" s="142"/>
      <c r="T1068" s="193"/>
      <c r="U1068" s="179">
        <v>825.09080110560342</v>
      </c>
      <c r="V1068" s="237"/>
      <c r="W1068" s="145">
        <v>20625200</v>
      </c>
      <c r="Z1068" s="146"/>
    </row>
    <row r="1069" spans="2:26" x14ac:dyDescent="0.25">
      <c r="B1069" s="139" t="s">
        <v>561</v>
      </c>
      <c r="E1069" s="147">
        <v>12484</v>
      </c>
      <c r="F1069" s="20" t="s">
        <v>444</v>
      </c>
      <c r="H1069" s="177" t="s">
        <v>444</v>
      </c>
      <c r="I1069" s="141"/>
      <c r="Q1069" s="142"/>
      <c r="T1069" s="193"/>
      <c r="U1069" s="179">
        <v>1259.6340544121342</v>
      </c>
      <c r="V1069" s="237"/>
      <c r="W1069" s="145">
        <v>20625200</v>
      </c>
      <c r="Z1069" s="146"/>
    </row>
    <row r="1070" spans="2:26" x14ac:dyDescent="0.25">
      <c r="B1070" s="139" t="s">
        <v>561</v>
      </c>
      <c r="E1070" s="147">
        <v>12207</v>
      </c>
      <c r="F1070" s="20" t="s">
        <v>101</v>
      </c>
      <c r="H1070" s="20" t="s">
        <v>101</v>
      </c>
      <c r="I1070" s="141"/>
      <c r="Q1070" s="142"/>
      <c r="T1070" s="193"/>
      <c r="U1070" s="179">
        <v>88.265527560134316</v>
      </c>
      <c r="V1070" s="237"/>
      <c r="W1070" s="145">
        <v>20625200</v>
      </c>
      <c r="Z1070" s="146"/>
    </row>
    <row r="1071" spans="2:26" x14ac:dyDescent="0.25">
      <c r="B1071" s="139" t="s">
        <v>561</v>
      </c>
      <c r="E1071" s="147">
        <v>12376</v>
      </c>
      <c r="F1071" s="20" t="s">
        <v>161</v>
      </c>
      <c r="H1071" s="177" t="s">
        <v>161</v>
      </c>
      <c r="I1071" s="141"/>
      <c r="Q1071" s="142"/>
      <c r="T1071" s="193"/>
      <c r="U1071" s="179">
        <v>497.52152957032229</v>
      </c>
      <c r="V1071" s="237"/>
      <c r="W1071" s="145">
        <v>20625200</v>
      </c>
    </row>
    <row r="1072" spans="2:26" x14ac:dyDescent="0.25">
      <c r="B1072" s="139" t="s">
        <v>561</v>
      </c>
      <c r="E1072" s="147">
        <v>12376</v>
      </c>
      <c r="F1072" s="20" t="s">
        <v>161</v>
      </c>
      <c r="H1072" s="177" t="s">
        <v>161</v>
      </c>
      <c r="I1072" s="141"/>
      <c r="Q1072" s="142"/>
      <c r="T1072" s="193"/>
      <c r="U1072" s="179">
        <v>150.76409986979465</v>
      </c>
      <c r="V1072" s="237"/>
      <c r="W1072" s="145">
        <v>20625200</v>
      </c>
    </row>
    <row r="1073" spans="2:26" x14ac:dyDescent="0.25">
      <c r="B1073" s="139" t="s">
        <v>561</v>
      </c>
      <c r="E1073" s="147">
        <v>12124</v>
      </c>
      <c r="F1073" s="140" t="s">
        <v>134</v>
      </c>
      <c r="H1073" s="140" t="s">
        <v>134</v>
      </c>
      <c r="I1073" s="141"/>
      <c r="Q1073" s="142"/>
      <c r="T1073" s="193"/>
      <c r="U1073" s="179">
        <v>672.49925760102337</v>
      </c>
      <c r="V1073" s="237"/>
      <c r="W1073" s="145">
        <v>20625200</v>
      </c>
      <c r="Z1073" s="146"/>
    </row>
    <row r="1074" spans="2:26" x14ac:dyDescent="0.25">
      <c r="B1074" s="139" t="s">
        <v>561</v>
      </c>
      <c r="E1074" s="147">
        <v>22567</v>
      </c>
      <c r="F1074" s="20" t="s">
        <v>96</v>
      </c>
      <c r="H1074" s="177" t="s">
        <v>96</v>
      </c>
      <c r="I1074" s="141"/>
      <c r="Q1074" s="142"/>
      <c r="U1074" s="179">
        <v>1289.25</v>
      </c>
      <c r="V1074" s="237"/>
      <c r="W1074" s="145">
        <v>20625200</v>
      </c>
      <c r="Z1074" s="146"/>
    </row>
    <row r="1075" spans="2:26" x14ac:dyDescent="0.25">
      <c r="B1075" s="139" t="s">
        <v>561</v>
      </c>
      <c r="E1075" s="147">
        <v>12207</v>
      </c>
      <c r="F1075" s="20" t="s">
        <v>101</v>
      </c>
      <c r="H1075" s="20" t="s">
        <v>101</v>
      </c>
      <c r="I1075" s="141"/>
      <c r="Q1075" s="142"/>
      <c r="T1075" s="193"/>
      <c r="U1075" s="179">
        <v>71.76371153802225</v>
      </c>
      <c r="V1075" s="237"/>
      <c r="W1075" s="145">
        <v>20625200</v>
      </c>
      <c r="Z1075" s="146"/>
    </row>
    <row r="1076" spans="2:26" x14ac:dyDescent="0.25">
      <c r="B1076" s="139" t="s">
        <v>561</v>
      </c>
      <c r="E1076" s="147">
        <v>11975</v>
      </c>
      <c r="F1076" s="20" t="s">
        <v>97</v>
      </c>
      <c r="H1076" s="177" t="s">
        <v>97</v>
      </c>
      <c r="I1076" s="141"/>
      <c r="Q1076" s="142"/>
      <c r="T1076" s="193"/>
      <c r="U1076" s="179">
        <v>63.320921945313749</v>
      </c>
      <c r="V1076" s="237"/>
      <c r="W1076" s="145">
        <v>20625200</v>
      </c>
      <c r="Z1076" s="146"/>
    </row>
    <row r="1077" spans="2:26" x14ac:dyDescent="0.25">
      <c r="B1077" s="139" t="s">
        <v>561</v>
      </c>
      <c r="E1077" s="147">
        <v>12207</v>
      </c>
      <c r="F1077" s="20" t="s">
        <v>101</v>
      </c>
      <c r="H1077" s="20" t="s">
        <v>101</v>
      </c>
      <c r="I1077" s="141"/>
      <c r="Q1077" s="142"/>
      <c r="T1077" s="193"/>
      <c r="U1077" s="179">
        <v>16.675423167416678</v>
      </c>
      <c r="V1077" s="237"/>
      <c r="W1077" s="145">
        <v>20625200</v>
      </c>
      <c r="Z1077" s="146"/>
    </row>
    <row r="1078" spans="2:26" x14ac:dyDescent="0.25">
      <c r="B1078" s="139" t="s">
        <v>561</v>
      </c>
      <c r="E1078" s="147">
        <v>12207</v>
      </c>
      <c r="F1078" s="20" t="s">
        <v>101</v>
      </c>
      <c r="H1078" s="20" t="s">
        <v>101</v>
      </c>
      <c r="I1078" s="141"/>
      <c r="Q1078" s="142"/>
      <c r="T1078" s="193"/>
      <c r="U1078" s="179">
        <v>63.320921945313749</v>
      </c>
      <c r="V1078" s="237"/>
      <c r="W1078" s="145">
        <v>20625200</v>
      </c>
      <c r="Z1078" s="146"/>
    </row>
    <row r="1079" spans="2:26" x14ac:dyDescent="0.25">
      <c r="B1079" s="139" t="s">
        <v>561</v>
      </c>
      <c r="E1079" s="147">
        <v>12207</v>
      </c>
      <c r="F1079" s="20" t="s">
        <v>101</v>
      </c>
      <c r="H1079" s="20" t="s">
        <v>101</v>
      </c>
      <c r="I1079" s="141"/>
      <c r="Q1079" s="142"/>
      <c r="T1079" s="193"/>
      <c r="U1079" s="179">
        <v>1148.1828357356603</v>
      </c>
      <c r="V1079" s="237"/>
      <c r="W1079" s="145">
        <v>20625200</v>
      </c>
      <c r="Z1079" s="146"/>
    </row>
    <row r="1080" spans="2:26" x14ac:dyDescent="0.25">
      <c r="B1080" s="139" t="s">
        <v>561</v>
      </c>
      <c r="E1080" s="147">
        <v>12207</v>
      </c>
      <c r="F1080" s="20" t="s">
        <v>101</v>
      </c>
      <c r="H1080" s="20" t="s">
        <v>101</v>
      </c>
      <c r="I1080" s="141"/>
      <c r="Q1080" s="142"/>
      <c r="T1080" s="193"/>
      <c r="U1080" s="179">
        <v>1234.8950362062269</v>
      </c>
      <c r="V1080" s="237"/>
      <c r="W1080" s="145">
        <v>20625200</v>
      </c>
      <c r="Z1080" s="146"/>
    </row>
    <row r="1081" spans="2:26" x14ac:dyDescent="0.25">
      <c r="B1081" s="139" t="s">
        <v>561</v>
      </c>
      <c r="E1081" s="147">
        <v>12207</v>
      </c>
      <c r="F1081" s="20" t="s">
        <v>101</v>
      </c>
      <c r="H1081" s="20" t="s">
        <v>101</v>
      </c>
      <c r="I1081" s="141"/>
      <c r="Q1081" s="142"/>
      <c r="T1081" s="193"/>
      <c r="U1081" s="179">
        <v>156.19160746510724</v>
      </c>
      <c r="V1081" s="237"/>
      <c r="W1081" s="145">
        <v>20625200</v>
      </c>
      <c r="Z1081" s="146"/>
    </row>
    <row r="1082" spans="2:26" x14ac:dyDescent="0.25">
      <c r="B1082" s="139" t="s">
        <v>561</v>
      </c>
      <c r="E1082" s="147">
        <v>12376</v>
      </c>
      <c r="F1082" s="20" t="s">
        <v>161</v>
      </c>
      <c r="H1082" s="177" t="s">
        <v>161</v>
      </c>
      <c r="I1082" s="141"/>
      <c r="Q1082" s="142"/>
      <c r="T1082" s="193"/>
      <c r="U1082" s="179">
        <v>18.914041620028783</v>
      </c>
      <c r="V1082" s="237"/>
      <c r="W1082" s="145">
        <v>20625200</v>
      </c>
    </row>
  </sheetData>
  <autoFilter ref="A1:AG524"/>
  <customSheetViews>
    <customSheetView guid="{DA81C68A-DF40-40B4-8A08-D07759680A5E}" scale="85" showAutoFilter="1" topLeftCell="M1">
      <pane ySplit="1" topLeftCell="A394" activePane="bottomLeft" state="frozen"/>
      <selection pane="bottomLeft" activeCell="W410" sqref="W410"/>
      <pageMargins left="0.7" right="0.7" top="0.75" bottom="0.75" header="0.3" footer="0.3"/>
      <pageSetup orientation="portrait" r:id="rId1"/>
      <autoFilter ref="A1:AG524"/>
    </customSheetView>
    <customSheetView guid="{28C05961-EFB7-4A2C-8106-D24CA1D51E36}" scale="85" showAutoFilter="1" topLeftCell="M1">
      <pane ySplit="1" topLeftCell="A394" activePane="bottomLeft" state="frozen"/>
      <selection pane="bottomLeft" activeCell="X396" sqref="X396"/>
      <pageMargins left="0.7" right="0.7" top="0.75" bottom="0.75" header="0.3" footer="0.3"/>
      <pageSetup orientation="portrait" r:id="rId2"/>
      <autoFilter ref="A1:AG524"/>
    </customSheetView>
    <customSheetView guid="{4B6C38BF-1E99-4380-864A-B29753E724E0}" scale="85" showAutoFilter="1" topLeftCell="G1">
      <pane ySplit="1" topLeftCell="A503" activePane="bottomLeft" state="frozen"/>
      <selection pane="bottomLeft" activeCell="U480" sqref="U480:U524"/>
      <pageMargins left="0.7" right="0.7" top="0.75" bottom="0.75" header="0.3" footer="0.3"/>
      <pageSetup orientation="portrait" r:id="rId3"/>
      <autoFilter ref="A1:AG479"/>
    </customSheetView>
    <customSheetView guid="{B02A02F7-AC85-48BC-AB58-EF03371D0F17}" scale="85" showAutoFilter="1" topLeftCell="M1">
      <pane ySplit="1" topLeftCell="A394" activePane="bottomLeft" state="frozen"/>
      <selection pane="bottomLeft" activeCell="W410" sqref="W410"/>
      <pageMargins left="0.7" right="0.7" top="0.75" bottom="0.75" header="0.3" footer="0.3"/>
      <pageSetup orientation="portrait" r:id="rId4"/>
      <autoFilter ref="A1:AG479"/>
    </customSheetView>
    <customSheetView guid="{A10F7569-3013-4677-B78F-5E9B5E93C7C3}" scale="85" showAutoFilter="1" topLeftCell="M1">
      <pane ySplit="1" topLeftCell="A394" activePane="bottomLeft" state="frozen"/>
      <selection pane="bottomLeft" activeCell="X396" sqref="X396"/>
      <pageMargins left="0.7" right="0.7" top="0.75" bottom="0.75" header="0.3" footer="0.3"/>
      <pageSetup orientation="portrait" r:id="rId5"/>
      <autoFilter ref="A1:AG524"/>
    </customSheetView>
    <customSheetView guid="{C1E9D838-95A0-4E68-A8A5-0CE329E7C603}" scale="85" showAutoFilter="1" topLeftCell="M1">
      <pane ySplit="1" topLeftCell="A394" activePane="bottomLeft" state="frozen"/>
      <selection pane="bottomLeft" activeCell="X396" sqref="X396"/>
      <pageMargins left="0.7" right="0.7" top="0.75" bottom="0.75" header="0.3" footer="0.3"/>
      <pageSetup orientation="portrait" r:id="rId6"/>
      <autoFilter ref="A1:AG524"/>
    </customSheetView>
    <customSheetView guid="{FBD2E013-2B59-4FD5-8650-9DEA0A9A7F92}" scale="85" showAutoFilter="1" topLeftCell="M1">
      <pane ySplit="1" topLeftCell="A394" activePane="bottomLeft" state="frozen"/>
      <selection pane="bottomLeft" activeCell="X396" sqref="X396"/>
      <pageMargins left="0.7" right="0.7" top="0.75" bottom="0.75" header="0.3" footer="0.3"/>
      <pageSetup orientation="portrait" r:id="rId7"/>
      <autoFilter ref="A1:AG524"/>
    </customSheetView>
  </customSheetViews>
  <pageMargins left="0.7" right="0.7" top="0.75" bottom="0.75" header="0.3" footer="0.3"/>
  <pageSetup orientation="portrait"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2:B2"/>
  <sheetViews>
    <sheetView workbookViewId="0">
      <selection activeCell="A2" sqref="A2"/>
    </sheetView>
  </sheetViews>
  <sheetFormatPr baseColWidth="10" defaultColWidth="11.42578125" defaultRowHeight="15" x14ac:dyDescent="0.25"/>
  <sheetData>
    <row r="2" spans="1:2" x14ac:dyDescent="0.25">
      <c r="A2" t="s">
        <v>365</v>
      </c>
      <c r="B2" s="74">
        <v>43707</v>
      </c>
    </row>
  </sheetData>
  <customSheetViews>
    <customSheetView guid="{DA81C68A-DF40-40B4-8A08-D07759680A5E}">
      <selection activeCell="A2" sqref="A2"/>
      <pageMargins left="0.7" right="0.7" top="0.75" bottom="0.75" header="0.3" footer="0.3"/>
    </customSheetView>
    <customSheetView guid="{28C05961-EFB7-4A2C-8106-D24CA1D51E36}">
      <selection activeCell="A2" sqref="A2"/>
      <pageMargins left="0.7" right="0.7" top="0.75" bottom="0.75" header="0.3" footer="0.3"/>
    </customSheetView>
    <customSheetView guid="{4B6C38BF-1E99-4380-864A-B29753E724E0}">
      <selection activeCell="A2" sqref="A2"/>
      <pageMargins left="0.7" right="0.7" top="0.75" bottom="0.75" header="0.3" footer="0.3"/>
    </customSheetView>
    <customSheetView guid="{7ADA1BB2-040D-4745-9335-707C92F7544C}">
      <pageMargins left="0.7" right="0.7" top="0.75" bottom="0.75" header="0.3" footer="0.3"/>
    </customSheetView>
    <customSheetView guid="{B02A02F7-AC85-48BC-AB58-EF03371D0F17}">
      <selection activeCell="A2" sqref="A2"/>
      <pageMargins left="0.7" right="0.7" top="0.75" bottom="0.75" header="0.3" footer="0.3"/>
    </customSheetView>
    <customSheetView guid="{A10F7569-3013-4677-B78F-5E9B5E93C7C3}">
      <selection activeCell="A2" sqref="A2"/>
      <pageMargins left="0.7" right="0.7" top="0.75" bottom="0.75" header="0.3" footer="0.3"/>
    </customSheetView>
    <customSheetView guid="{C1E9D838-95A0-4E68-A8A5-0CE329E7C603}">
      <selection activeCell="A2" sqref="A2"/>
      <pageMargins left="0.7" right="0.7" top="0.75" bottom="0.75" header="0.3" footer="0.3"/>
    </customSheetView>
    <customSheetView guid="{FBD2E013-2B59-4FD5-8650-9DEA0A9A7F92}">
      <selection activeCell="A2" sqref="A2"/>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E x c e l W o r k b o o k   x m l n s : i = " h t t p : / / w w w . w 3 . o r g / 2 0 0 1 / X M L S c h e m a - i n s t a n c e "   x m l n s = " h t t p : / / s c h e m a s . d a t a c o n t r a c t . o r g / 2 0 0 4 / 0 7 / L o n g v i e w . O f f i c e . E x c e l . M o d e l " > < V e r s i o n > 1 0 . 3   ( B u i l d   3 9 9 9 )   < / V e r s i o n > < W o r k s h e e t s > < E x c e l W o r k s h e e t > < S u b m i t S t a t u s R e s u l t > R e a d y   t o   s u b m i t < / S u b m i t S t a t u s R e s u l t > < l o c k s   x m l n s : d 4 p 1 = " h t t p : / / s c h e m a s . m i c r o s o f t . c o m / 2 0 0 3 / 1 0 / S e r i a l i z a t i o n / A r r a y s " / > < n a m e > S U M M A R Y < / n a m e > < q u e r i e s   x m l n s : d 4 p 1 = " h t t p : / / s c h e m a s . d a t a c o n t r a c t . o r g / 2 0 0 4 / 0 7 / L o n g v i e w . O f f i c e . A d d I n . Q u e r y " / > < / E x c e l W o r k s h e e t > < E x c e l W o r k s h e e t > < S u b m i t S t a t u s R e s u l t > R e a d y   t o   s u b m i t < / S u b m i t S t a t u s R e s u l t > < l o c k s   x m l n s : d 4 p 1 = " h t t p : / / s c h e m a s . m i c r o s o f t . c o m / 2 0 0 3 / 1 0 / S e r i a l i z a t i o n / A r r a y s " / > < n a m e > E x c e l   Q u e r y - I n v   t o   b e   r e f r e   < / n a m e > < q u e r i e s   x m l n s : d 4 p 1 = " h t t p : / / s c h e m a s . d a t a c o n t r a c t . o r g / 2 0 0 4 / 0 7 / L o n g v i e w . O f f i c e . A d d I n . Q u e r y " / > < / E x c e l W o r k s h e e t > < E x c e l W o r k s h e e t > < S u b m i t S t a t u s R e s u l t > R e a d y   t o   s u b m i t < / S u b m i t S t a t u s R e s u l t > < l o c k s   x m l n s : d 4 p 1 = " h t t p : / / s c h e m a s . m i c r o s o f t . c o m / 2 0 0 3 / 1 0 / S e r i a l i z a t i o n / A r r a y s " / > < n a m e > 3 r d   P a r t y   S o r t   2 0 1 2   Y T D < / n a m e > < q u e r i e s   x m l n s : d 4 p 1 = " h t t p : / / s c h e m a s . d a t a c o n t r a c t . o r g / 2 0 0 4 / 0 7 / L o n g v i e w . O f f i c e . A d d I n . Q u e r y " / > < / E x c e l W o r k s h e e t > < E x c e l W o r k s h e e t > < S u b m i t S t a t u s R e s u l t > R e a d y   t o   s u b m i t < / S u b m i t S t a t u s R e s u l t > < l o c k s   x m l n s : d 4 p 1 = " h t t p : / / s c h e m a s . m i c r o s o f t . c o m / 2 0 0 3 / 1 0 / S e r i a l i z a t i o n / A r r a y s " / > < n a m e > S o r t s   T a b < / n a m e > < q u e r i e s   x m l n s : d 4 p 1 = " h t t p : / / s c h e m a s . d a t a c o n t r a c t . o r g / 2 0 0 4 / 0 7 / L o n g v i e w . O f f i c e . A d d I n . Q u e r y " / > < / E x c e l W o r k s h e e t > < E x c e l W o r k s h e e t > < S u b m i t S t a t u s R e s u l t > R e a d y   t o   s u b m i t < / S u b m i t S t a t u s R e s u l t > < l o c k s   x m l n s : d 4 p 1 = " h t t p : / / s c h e m a s . m i c r o s o f t . c o m / 2 0 0 3 / 1 0 / S e r i a l i z a t i o n / A r r a y s " / > < n a m e > D O   N O T   r e m o v e   -   c o d e   d e f i n e < / n a m e > < q u e r i e s   x m l n s : d 4 p 1 = " h t t p : / / s c h e m a s . d a t a c o n t r a c t . o r g / 2 0 0 4 / 0 7 / L o n g v i e w . O f f i c e . A d d I n . Q u e r y " / > < / E x c e l W o r k s h e e t > < / W o r k s h e e t s > < d a t a Q u e r i e s   x m l n s : d 2 p 1 = " h t t p : / / s c h e m a s . d a t a c o n t r a c t . o r g / 2 0 0 4 / 0 7 / L o n g v i e w . O f f i c e . A d d I n . M o d e l s " / > < / E x c e l W o r k b o o k > 
</file>

<file path=customXml/itemProps1.xml><?xml version="1.0" encoding="utf-8"?>
<ds:datastoreItem xmlns:ds="http://schemas.openxmlformats.org/officeDocument/2006/customXml" ds:itemID="{837DC10D-FADD-4DAA-8EFA-C029A058A764}">
  <ds:schemaRefs>
    <ds:schemaRef ds:uri="http://schemas.datacontract.org/2004/07/Longview.Office.Excel.Model"/>
    <ds:schemaRef ds:uri="http://schemas.microsoft.com/2003/10/Serialization/Arrays"/>
    <ds:schemaRef ds:uri="http://schemas.datacontract.org/2004/07/Longview.Office.AddIn.Query"/>
    <ds:schemaRef ds:uri="http://schemas.datacontract.org/2004/07/Longview.Office.AddIn.Mode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INSTRUCCIONES</vt:lpstr>
      <vt:lpstr>SUMMARY</vt:lpstr>
      <vt:lpstr>SUMMARY J</vt:lpstr>
      <vt:lpstr>Excel Query-Inv to be refre </vt:lpstr>
      <vt:lpstr>DO NOT remove - code define</vt:lpstr>
      <vt:lpstr>3rd Party Sort 2012 YTD</vt:lpstr>
      <vt:lpstr>Sorts Tab</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Suzi Puckett</dc:creator>
  <cp:lastModifiedBy>Javier Watson</cp:lastModifiedBy>
  <cp:lastPrinted>2013-11-26T23:22:20Z</cp:lastPrinted>
  <dcterms:created xsi:type="dcterms:W3CDTF">2011-09-12T20:12:40Z</dcterms:created>
  <dcterms:modified xsi:type="dcterms:W3CDTF">2020-09-03T19:50:23Z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ngview.Workbook">
    <vt:lpwstr>{837DC10D-FADD-4DAA-8EFA-C029A058A764}</vt:lpwstr>
  </property>
</Properties>
</file>