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ЭтаКнига"/>
  <bookViews>
    <workbookView windowWidth="23040" windowHeight="8795"/>
  </bookViews>
  <sheets>
    <sheet name="таблица параметров" sheetId="1" r:id="rId1"/>
    <sheet name="функции" sheetId="2" r:id="rId2"/>
  </sheets>
  <definedNames>
    <definedName name="_xlnm._FilterDatabase" localSheetId="0" hidden="1">'таблица параметров'!$U$1:$U$57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<sst xmlns="http://schemas.openxmlformats.org/spreadsheetml/2006/main" count="461" uniqueCount="111">
  <si>
    <t>№ п/п</t>
  </si>
  <si>
    <t>Адрес порыва</t>
  </si>
  <si>
    <t>Протяженность заменямого участка, м</t>
  </si>
  <si>
    <t>Протяженность участка, м</t>
  </si>
  <si>
    <t>Диаметр участка, мм</t>
  </si>
  <si>
    <t>Год ввода в эксплуатацию</t>
  </si>
  <si>
    <t>Толщина стенки</t>
  </si>
  <si>
    <t>Остаточная толщина металла на участке, мм, К1</t>
  </si>
  <si>
    <t>Наличие других порывов на участке, К2</t>
  </si>
  <si>
    <t>Коррозионная активность грунта, К3</t>
  </si>
  <si>
    <t>Наличие/отсутствие затопления (следов затопления) канала, К4</t>
  </si>
  <si>
    <t>Наличие пересечений с коммуникациями, К5</t>
  </si>
  <si>
    <t>Продолжительность устранения порыва, ч</t>
  </si>
  <si>
    <t>Срок эксплуатации, лет</t>
  </si>
  <si>
    <t>Утонение стенки, %</t>
  </si>
  <si>
    <t>K1</t>
  </si>
  <si>
    <t>K2</t>
  </si>
  <si>
    <t>K3</t>
  </si>
  <si>
    <t>K4</t>
  </si>
  <si>
    <t>K5</t>
  </si>
  <si>
    <t>Участвующие коэффициенты</t>
  </si>
  <si>
    <t>Интенсивность отказов, 1/км*ч</t>
  </si>
  <si>
    <t>коэф. А</t>
  </si>
  <si>
    <t>Ki (действ)</t>
  </si>
  <si>
    <t>Ki(теор) метод частных уравнений</t>
  </si>
  <si>
    <t>Δki</t>
  </si>
  <si>
    <r>
      <rPr>
        <sz val="12"/>
        <color theme="1"/>
        <rFont val="Symbol"/>
        <charset val="2"/>
      </rPr>
      <t>De</t>
    </r>
    <r>
      <rPr>
        <sz val="12"/>
        <color theme="1"/>
        <rFont val="Times New Roman"/>
        <charset val="204"/>
      </rPr>
      <t>, %</t>
    </r>
  </si>
  <si>
    <t>Коэф α (нов метод)</t>
  </si>
  <si>
    <t>Инт. Отказов λ (нов методика)</t>
  </si>
  <si>
    <t>Поток отказов ω (нов метод)</t>
  </si>
  <si>
    <r>
      <rPr>
        <sz val="12"/>
        <color theme="1"/>
        <rFont val="Times New Roman"/>
        <charset val="204"/>
      </rPr>
      <t xml:space="preserve">Интенсивность восстановления </t>
    </r>
    <r>
      <rPr>
        <sz val="12"/>
        <color theme="1"/>
        <rFont val="Calibri"/>
        <charset val="204"/>
      </rPr>
      <t>μ</t>
    </r>
    <r>
      <rPr>
        <sz val="12"/>
        <color theme="1"/>
        <rFont val="Times New Roman"/>
        <charset val="204"/>
      </rPr>
      <t xml:space="preserve"> (нов метод)</t>
    </r>
  </si>
  <si>
    <t>Коэф α (стар метод)</t>
  </si>
  <si>
    <t>Инт. Отказов λ (стар методика)</t>
  </si>
  <si>
    <t>Поток отказов ω (стар метод)</t>
  </si>
  <si>
    <r>
      <rPr>
        <sz val="12"/>
        <color theme="1"/>
        <rFont val="Times New Roman"/>
        <charset val="204"/>
      </rPr>
      <t xml:space="preserve">Интенсивность восстановления </t>
    </r>
    <r>
      <rPr>
        <sz val="12"/>
        <color theme="1"/>
        <rFont val="Calibri"/>
        <charset val="204"/>
      </rPr>
      <t>μ</t>
    </r>
    <r>
      <rPr>
        <sz val="12"/>
        <color theme="1"/>
        <rFont val="Times New Roman"/>
        <charset val="204"/>
      </rPr>
      <t xml:space="preserve"> (стар метод)</t>
    </r>
  </si>
  <si>
    <t>п. Октябрьский, ул. Ульяновская, д. 7</t>
  </si>
  <si>
    <t>да</t>
  </si>
  <si>
    <t>низкая</t>
  </si>
  <si>
    <t>нет</t>
  </si>
  <si>
    <t>K1, K2</t>
  </si>
  <si>
    <t>п. Первомайский, пер. Садовый, д. 1</t>
  </si>
  <si>
    <t>п. Пятисотенный, ул. Гагарина</t>
  </si>
  <si>
    <t>высокая</t>
  </si>
  <si>
    <t>K1, K2, K3, K5</t>
  </si>
  <si>
    <t>ул. Калинина 29, около ПУ-32</t>
  </si>
  <si>
    <t>-</t>
  </si>
  <si>
    <t>пр. Сурова, 4, Авиастроительный р-н</t>
  </si>
  <si>
    <t>р.п. Новая Майна центральная теплотрасса на жил.поселок ф273</t>
  </si>
  <si>
    <t>K1, K2, K4</t>
  </si>
  <si>
    <t>р.п. Новая Майна ул Маширина</t>
  </si>
  <si>
    <t>K1, K2, K5</t>
  </si>
  <si>
    <t>р.п. Новая Майна ул. Микрорайон, д.4</t>
  </si>
  <si>
    <t>р.п. Новая Майна ул. Микрорайон,10 до Микрорайон,9</t>
  </si>
  <si>
    <t>р.п. Новая Майна центральная теплотрасса до ул. Микрорайон,д.10</t>
  </si>
  <si>
    <t>р.п. Новая Майна до Микрорайон, 28</t>
  </si>
  <si>
    <t>р.п. Новая Майна Микрорайон, 10 до Микрорайон,8</t>
  </si>
  <si>
    <t>р.п. Новая Майна ул. Микрорайон,22</t>
  </si>
  <si>
    <t>с.Русский Мелекесс, ул. Совхозная,13</t>
  </si>
  <si>
    <t>с.Русский Мелекесс, ул. Совхозная,1</t>
  </si>
  <si>
    <t>с.Русский Мелекесс, Школа</t>
  </si>
  <si>
    <t>р.п. Мулловка ,ул. Некрасова 01.10.2016г.</t>
  </si>
  <si>
    <t>K1, K4</t>
  </si>
  <si>
    <t>р.п.п Мулловка, ул. Клубная 02.10.2016г.</t>
  </si>
  <si>
    <t>р.п.п Мулловка, ул. Клубная 03.10.2016г.</t>
  </si>
  <si>
    <t>р.п. Мулловка, ул .Физкультурная С/К Текстильщик 07.10.2016г</t>
  </si>
  <si>
    <t>р.п. мулловка, ул. Физкультурная 13.10.2016г</t>
  </si>
  <si>
    <t>р.п. Мулловка, ул. Мичурина 3 22.11.2016г.</t>
  </si>
  <si>
    <t>ул.Кузоватовская 29а</t>
  </si>
  <si>
    <t>ул.Кузоватовская 40 а</t>
  </si>
  <si>
    <t>ул.Федерации 5</t>
  </si>
  <si>
    <t>б.Пластова 6</t>
  </si>
  <si>
    <t>ул.Рябикова 31</t>
  </si>
  <si>
    <t>ул.Промышленная 38</t>
  </si>
  <si>
    <t>ул.Кирова 40</t>
  </si>
  <si>
    <t>ул.Набережная реки Свияга 106</t>
  </si>
  <si>
    <t>ул.Гончарова 1 в</t>
  </si>
  <si>
    <t>ул.Камышинская 17</t>
  </si>
  <si>
    <t>ул.Кирова 36</t>
  </si>
  <si>
    <t>Ввод первый переулок Полтавский,5 ТК-8а кв.12.</t>
  </si>
  <si>
    <t>Ул.Герасимова кв.10 п.УЗТС  от ТК-6 до Т-9</t>
  </si>
  <si>
    <t>Ввод Западный бульвар,13 ТК-15</t>
  </si>
  <si>
    <t>Повреждение подающего трубопровода между ТК-17 и ТК-18  М-12 по ул. Матросова</t>
  </si>
  <si>
    <t>Ул.Октябрьская,53-55</t>
  </si>
  <si>
    <t>Московское шоссе,39 ТК-19 кв.12</t>
  </si>
  <si>
    <t xml:space="preserve">Повреждение подающего трубопровода в ТК-115 А между НС №5 и  Т-122  М-13 по ул. Карла Маркса </t>
  </si>
  <si>
    <t>Повреждение подающего трубопровода в корпусе компенсатора  в ТК-25 М-12 по ул. Бебеля</t>
  </si>
  <si>
    <t xml:space="preserve">Повреждение подающего трубопровода между  Т-2 и ТК-7  Кв-18  по ул.  Пушкарева,20  </t>
  </si>
  <si>
    <t>Ул.Гончарова от ТК-24 до ТК-73 подача</t>
  </si>
  <si>
    <t>Повреждение подающего  трубопровода  между ТК-128А и ТК-128 М-13 по ул. Лесная</t>
  </si>
  <si>
    <t>Повреждение подающего  трубопровода  в Т-4 на отпайке от М-10 к ЦТП «Университет», ул Минаева</t>
  </si>
  <si>
    <t>г.Инза, ул.Парковая,7</t>
  </si>
  <si>
    <t>г.Инза, ул.Красных бойцов,24</t>
  </si>
  <si>
    <t>K1, K4, K5</t>
  </si>
  <si>
    <t>г.Инза, ул.Шоссейная, 74</t>
  </si>
  <si>
    <t>г.Инза, ул.Труда, 27</t>
  </si>
  <si>
    <t>K1, K2, K4, K5</t>
  </si>
  <si>
    <t>р.п.Кузоватово, котельная №1, участок теплотрассы от ТК№17 до ТК№18</t>
  </si>
  <si>
    <t>ул.Зеленая д.7 до ул.Зеленая д.11</t>
  </si>
  <si>
    <t>ул.Зеленая д.5</t>
  </si>
  <si>
    <t>пл.Ленина, 1 - пл. Ленина, 3</t>
  </si>
  <si>
    <t>K1, K2, K3, K4, K5</t>
  </si>
  <si>
    <t>ул.Калинина, 67 - ул. Калинина, 71</t>
  </si>
  <si>
    <t>ул. Калинина,79  - ул. Л.Толстого, 99а</t>
  </si>
  <si>
    <t>K1, K2, K3</t>
  </si>
  <si>
    <t>р.п. Майна ул. Ленинская д.8</t>
  </si>
  <si>
    <t>эмпирический</t>
  </si>
  <si>
    <t>утонение стенки</t>
  </si>
  <si>
    <t>Ki</t>
  </si>
  <si>
    <t>участвующий коэффициент</t>
  </si>
  <si>
    <t>К1, К2</t>
  </si>
  <si>
    <t>К1, К4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</si>
</sst>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-* #\.##0.00_-;\-* #\.##0.00_-;_-* &quot;-&quot;??_-;_-@_-"/>
    <numFmt numFmtId="177" formatCode="_-* #\.##0.00\ &quot;₽&quot;_-;\-* #\.##0.00\ &quot;₽&quot;_-;_-* \-??\ &quot;₽&quot;_-;_-@_-"/>
    <numFmt numFmtId="178" formatCode="_-* #\.##0_-;\-* #\.##0_-;_-* &quot;-&quot;_-;_-@_-"/>
    <numFmt numFmtId="179" formatCode="_-* #\.##0\ &quot;₽&quot;_-;\-* #\.##0\ &quot;₽&quot;_-;_-* \-\ &quot;₽&quot;_-;_-@_-"/>
  </numFmts>
  <fonts count="25">
    <font>
      <sz val="11"/>
      <color theme="1"/>
      <name val="Calibri"/>
      <charset val="204"/>
      <scheme val="minor"/>
    </font>
    <font>
      <sz val="12"/>
      <color theme="1"/>
      <name val="Times New Roman"/>
      <charset val="204"/>
    </font>
    <font>
      <sz val="12"/>
      <color indexed="8"/>
      <name val="Times New Roman"/>
      <charset val="20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color theme="1"/>
      <name val="Symbol"/>
      <charset val="2"/>
    </font>
    <font>
      <sz val="12"/>
      <color theme="1"/>
      <name val="Calibri"/>
      <charset val="204"/>
    </font>
  </fonts>
  <fills count="39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theme="6" tint="0.79995117038483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4" tint="0.799951170384838"/>
        <bgColor indexed="64"/>
      </patternFill>
    </fill>
    <fill>
      <patternFill patternType="solid">
        <fgColor theme="5" tint="0.79995117038483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8" borderId="3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9" borderId="6" applyNumberFormat="0" applyAlignment="0" applyProtection="0">
      <alignment vertical="center"/>
    </xf>
    <xf numFmtId="0" fontId="13" fillId="10" borderId="7" applyNumberFormat="0" applyAlignment="0" applyProtection="0">
      <alignment vertical="center"/>
    </xf>
    <xf numFmtId="0" fontId="14" fillId="10" borderId="6" applyNumberFormat="0" applyAlignment="0" applyProtection="0">
      <alignment vertical="center"/>
    </xf>
    <xf numFmtId="0" fontId="15" fillId="11" borderId="8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  <xf numFmtId="0" fontId="22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</cellStyleXfs>
  <cellXfs count="34">
    <xf numFmtId="0" fontId="0" fillId="0" borderId="0" xfId="0"/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 applyBorder="1" applyAlignment="1">
      <alignment horizontal="center" vertical="center"/>
    </xf>
    <xf numFmtId="0" fontId="1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Fill="1" applyBorder="1"/>
    <xf numFmtId="0" fontId="1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1" fillId="0" borderId="2" xfId="0" applyFont="1" applyFill="1" applyBorder="1" applyAlignment="1">
      <alignment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0" fontId="1" fillId="0" borderId="2" xfId="0" applyNumberFormat="1" applyFont="1" applyBorder="1" applyAlignment="1">
      <alignment horizontal="center" vertical="center" wrapText="1"/>
    </xf>
    <xf numFmtId="0" fontId="2" fillId="0" borderId="2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vertical="center" wrapText="1"/>
    </xf>
    <xf numFmtId="0" fontId="1" fillId="2" borderId="2" xfId="0" applyFont="1" applyFill="1" applyBorder="1"/>
    <xf numFmtId="0" fontId="1" fillId="2" borderId="2" xfId="0" applyNumberFormat="1" applyFont="1" applyFill="1" applyBorder="1"/>
  </cellXfs>
  <cellStyles count="49">
    <cellStyle name="Обычный" xfId="0" builtinId="0"/>
    <cellStyle name="Запятая" xfId="1" builtinId="3"/>
    <cellStyle name="Денежный" xfId="2" builtinId="4"/>
    <cellStyle name="Процент" xfId="3" builtinId="5"/>
    <cellStyle name="Запятая [0]" xfId="4" builtinId="6"/>
    <cellStyle name="Денежный [0]" xfId="5" builtinId="7"/>
    <cellStyle name="Гиперссылка" xfId="6" builtinId="8"/>
    <cellStyle name="Открывавшаяся гиперссылка" xfId="7" builtinId="9"/>
    <cellStyle name="Примечание" xfId="8" builtinId="10"/>
    <cellStyle name="Предупреждающий текст" xfId="9" builtinId="11"/>
    <cellStyle name="Заголовок" xfId="10" builtinId="15"/>
    <cellStyle name="Пояснительный текст" xfId="11" builtinId="53"/>
    <cellStyle name="Заголовок 1" xfId="12" builtinId="16"/>
    <cellStyle name="Заголовок 2" xfId="13" builtinId="17"/>
    <cellStyle name="Заголовок 3" xfId="14" builtinId="18"/>
    <cellStyle name="Заголовок 4" xfId="15" builtinId="19"/>
    <cellStyle name="Ввод" xfId="16" builtinId="20"/>
    <cellStyle name="Вывод" xfId="17" builtinId="21"/>
    <cellStyle name="Вычисление" xfId="18" builtinId="22"/>
    <cellStyle name="Проверить ячейку" xfId="19" builtinId="23"/>
    <cellStyle name="Связанная ячейка" xfId="20" builtinId="24"/>
    <cellStyle name="Итого" xfId="21" builtinId="25"/>
    <cellStyle name="Хороший" xfId="22" builtinId="26"/>
    <cellStyle name="Плохой" xfId="23" builtinId="27"/>
    <cellStyle name="Нейтральный" xfId="24" builtinId="28"/>
    <cellStyle name="Акцент1" xfId="25" builtinId="29"/>
    <cellStyle name="20% — Акцент1" xfId="26" builtinId="30"/>
    <cellStyle name="40% — Акцент1" xfId="27" builtinId="31"/>
    <cellStyle name="60% — Акцент1" xfId="28" builtinId="32"/>
    <cellStyle name="Акцент2" xfId="29" builtinId="33"/>
    <cellStyle name="20% — Акцент2" xfId="30" builtinId="34"/>
    <cellStyle name="40% — Акцент2" xfId="31" builtinId="35"/>
    <cellStyle name="60% — Акцент2" xfId="32" builtinId="36"/>
    <cellStyle name="Акцент3" xfId="33" builtinId="37"/>
    <cellStyle name="20% — Акцент3" xfId="34" builtinId="38"/>
    <cellStyle name="40% — Акцент3" xfId="35" builtinId="39"/>
    <cellStyle name="60% — Акцент3" xfId="36" builtinId="40"/>
    <cellStyle name="Акцент4" xfId="37" builtinId="41"/>
    <cellStyle name="20% — Акцент4" xfId="38" builtinId="42"/>
    <cellStyle name="40% — Акцент4" xfId="39" builtinId="43"/>
    <cellStyle name="60% — Акцент4" xfId="40" builtinId="44"/>
    <cellStyle name="Акцент5" xfId="41" builtinId="45"/>
    <cellStyle name="20% — Акцент5" xfId="42" builtinId="46"/>
    <cellStyle name="40% — Акцент5" xfId="43" builtinId="47"/>
    <cellStyle name="60% — Акцент5" xfId="44" builtinId="48"/>
    <cellStyle name="Акцент6" xfId="45" builtinId="49"/>
    <cellStyle name="20% — Акцент6" xfId="46" builtinId="50"/>
    <cellStyle name="40% — Акцент6" xfId="47" builtinId="51"/>
    <cellStyle name="60% — Акцент6" xfId="48" builtinId="52"/>
  </cellStyles>
  <tableStyles count="0" defaultTableStyle="TableStyleMedium9" defaultPivotStyle="PivotStyleLight16"/>
  <colors>
    <mruColors>
      <color rgb="00FFCC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dLbls>
            <c:delete val="1"/>
          </c:dLbls>
          <c:xVal>
            <c:numRef>
              <c:f>функции!$A$3:$A$26</c:f>
              <c:numCache>
                <c:formatCode>0.00</c:formatCode>
                <c:ptCount val="24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11.1111111111111</c:v>
                </c:pt>
                <c:pt idx="5">
                  <c:v>14.2857142857143</c:v>
                </c:pt>
                <c:pt idx="6">
                  <c:v>14.2857142857143</c:v>
                </c:pt>
                <c:pt idx="7">
                  <c:v>14.2857142857143</c:v>
                </c:pt>
                <c:pt idx="8">
                  <c:v>14.2857142857143</c:v>
                </c:pt>
                <c:pt idx="9">
                  <c:v>14.2857142857143</c:v>
                </c:pt>
                <c:pt idx="10">
                  <c:v>16.4705882352941</c:v>
                </c:pt>
                <c:pt idx="11">
                  <c:v>18.75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5">
                  <c:v>25</c:v>
                </c:pt>
                <c:pt idx="16">
                  <c:v>27.7777777777778</c:v>
                </c:pt>
                <c:pt idx="17">
                  <c:v>27.7777777777778</c:v>
                </c:pt>
                <c:pt idx="18">
                  <c:v>29.4117647058823</c:v>
                </c:pt>
                <c:pt idx="19">
                  <c:v>43.75</c:v>
                </c:pt>
                <c:pt idx="20">
                  <c:v>43.75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xVal>
          <c:yVal>
            <c:numRef>
              <c:f>функции!$B$3:$B$26</c:f>
              <c:numCache>
                <c:formatCode>General</c:formatCode>
                <c:ptCount val="24"/>
                <c:pt idx="1">
                  <c:v>1.28735994605965</c:v>
                </c:pt>
                <c:pt idx="2">
                  <c:v>1.30229397546804</c:v>
                </c:pt>
                <c:pt idx="3">
                  <c:v>1.29363571173486</c:v>
                </c:pt>
                <c:pt idx="4">
                  <c:v>1.32084779754183</c:v>
                </c:pt>
                <c:pt idx="5">
                  <c:v>1.12428114220237</c:v>
                </c:pt>
                <c:pt idx="6">
                  <c:v>1.2682204817978</c:v>
                </c:pt>
                <c:pt idx="7">
                  <c:v>1.04687059343323</c:v>
                </c:pt>
                <c:pt idx="8">
                  <c:v>1.43688987200044</c:v>
                </c:pt>
                <c:pt idx="9">
                  <c:v>1.33076528062364</c:v>
                </c:pt>
                <c:pt idx="10">
                  <c:v>1.27701098786181</c:v>
                </c:pt>
                <c:pt idx="11">
                  <c:v>1.053591259066</c:v>
                </c:pt>
                <c:pt idx="12">
                  <c:v>1.25195851441946</c:v>
                </c:pt>
                <c:pt idx="13">
                  <c:v>0.928469434489653</c:v>
                </c:pt>
                <c:pt idx="14">
                  <c:v>1.1306541248926</c:v>
                </c:pt>
                <c:pt idx="15">
                  <c:v>1.09364791116234</c:v>
                </c:pt>
                <c:pt idx="16">
                  <c:v>1.01268181401712</c:v>
                </c:pt>
                <c:pt idx="17">
                  <c:v>0.766406881499819</c:v>
                </c:pt>
                <c:pt idx="18">
                  <c:v>1.25858159134508</c:v>
                </c:pt>
                <c:pt idx="19">
                  <c:v>1.04822866144294</c:v>
                </c:pt>
                <c:pt idx="20">
                  <c:v>1.24077320560644</c:v>
                </c:pt>
                <c:pt idx="21">
                  <c:v>1.1417697875326</c:v>
                </c:pt>
                <c:pt idx="22">
                  <c:v>1.04879906507004</c:v>
                </c:pt>
                <c:pt idx="23">
                  <c:v>0.996738666799994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47488"/>
        <c:axId val="118445952"/>
      </c:scatterChart>
      <c:valAx>
        <c:axId val="118447488"/>
        <c:scaling>
          <c:orientation val="minMax"/>
          <c:max val="55"/>
          <c:min val="0"/>
        </c:scaling>
        <c:delete val="0"/>
        <c:axPos val="b"/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8445952"/>
        <c:crosses val="autoZero"/>
        <c:crossBetween val="midCat"/>
      </c:valAx>
      <c:valAx>
        <c:axId val="118445952"/>
        <c:scaling>
          <c:orientation val="minMax"/>
          <c:max val="1.5"/>
          <c:min val="0.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844748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dLbls>
            <c:delete val="1"/>
          </c:dLbls>
          <c:xVal>
            <c:numRef>
              <c:f>функции!$A$31:$A$40</c:f>
              <c:numCache>
                <c:formatCode>0.00</c:formatCode>
                <c:ptCount val="10"/>
                <c:pt idx="0">
                  <c:v>14.2857142857143</c:v>
                </c:pt>
                <c:pt idx="1">
                  <c:v>30</c:v>
                </c:pt>
                <c:pt idx="2">
                  <c:v>38.8888888888889</c:v>
                </c:pt>
                <c:pt idx="3">
                  <c:v>44.4444444444444</c:v>
                </c:pt>
                <c:pt idx="4">
                  <c:v>52.9411764705882</c:v>
                </c:pt>
                <c:pt idx="5">
                  <c:v>58.3333333333333</c:v>
                </c:pt>
                <c:pt idx="6">
                  <c:v>60</c:v>
                </c:pt>
                <c:pt idx="7">
                  <c:v>60</c:v>
                </c:pt>
                <c:pt idx="8">
                  <c:v>66.6666666666667</c:v>
                </c:pt>
                <c:pt idx="9">
                  <c:v>70</c:v>
                </c:pt>
              </c:numCache>
            </c:numRef>
          </c:xVal>
          <c:yVal>
            <c:numRef>
              <c:f>функции!$B$31:$B$40</c:f>
              <c:numCache>
                <c:formatCode>General</c:formatCode>
                <c:ptCount val="10"/>
                <c:pt idx="0">
                  <c:v>1.21194610928654</c:v>
                </c:pt>
                <c:pt idx="1">
                  <c:v>1.42308010998884</c:v>
                </c:pt>
                <c:pt idx="2">
                  <c:v>1.16885247073048</c:v>
                </c:pt>
                <c:pt idx="3">
                  <c:v>1.04879906507004</c:v>
                </c:pt>
                <c:pt idx="4">
                  <c:v>0.625435396714418</c:v>
                </c:pt>
                <c:pt idx="5">
                  <c:v>1.04879906507004</c:v>
                </c:pt>
                <c:pt idx="6">
                  <c:v>1.36187680689435</c:v>
                </c:pt>
                <c:pt idx="7">
                  <c:v>1.75912643315904</c:v>
                </c:pt>
                <c:pt idx="8">
                  <c:v>1.1717159451426</c:v>
                </c:pt>
                <c:pt idx="9">
                  <c:v>1.13358314770731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873088"/>
        <c:axId val="118852992"/>
      </c:scatterChart>
      <c:valAx>
        <c:axId val="118873088"/>
        <c:scaling>
          <c:orientation val="minMax"/>
          <c:max val="70"/>
          <c:min val="10"/>
        </c:scaling>
        <c:delete val="0"/>
        <c:axPos val="b"/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8852992"/>
        <c:crosses val="autoZero"/>
        <c:crossBetween val="midCat"/>
      </c:valAx>
      <c:valAx>
        <c:axId val="118852992"/>
        <c:scaling>
          <c:orientation val="minMax"/>
          <c:max val="1.8"/>
          <c:min val="0.6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887308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dLbls>
            <c:delete val="1"/>
          </c:dLbls>
          <c:xVal>
            <c:numRef>
              <c:f>функции!$A$46:$A$54</c:f>
              <c:numCache>
                <c:formatCode>0.00</c:formatCode>
                <c:ptCount val="9"/>
                <c:pt idx="0">
                  <c:v>64.2857142857143</c:v>
                </c:pt>
                <c:pt idx="1">
                  <c:v>64.2857142857143</c:v>
                </c:pt>
                <c:pt idx="2">
                  <c:v>64.2857142857143</c:v>
                </c:pt>
                <c:pt idx="3">
                  <c:v>50</c:v>
                </c:pt>
                <c:pt idx="4">
                  <c:v>64.2857142857143</c:v>
                </c:pt>
                <c:pt idx="5">
                  <c:v>50</c:v>
                </c:pt>
                <c:pt idx="6">
                  <c:v>22.2222222222222</c:v>
                </c:pt>
                <c:pt idx="7">
                  <c:v>27.7777777777778</c:v>
                </c:pt>
                <c:pt idx="8">
                  <c:v>11.1111111111111</c:v>
                </c:pt>
              </c:numCache>
            </c:numRef>
          </c:xVal>
          <c:yVal>
            <c:numRef>
              <c:f>функции!$B$46:$B$54</c:f>
              <c:numCache>
                <c:formatCode>General</c:formatCode>
                <c:ptCount val="9"/>
                <c:pt idx="0">
                  <c:v>1.52488758909174</c:v>
                </c:pt>
                <c:pt idx="1">
                  <c:v>1.6296597271818</c:v>
                </c:pt>
                <c:pt idx="2">
                  <c:v>1.38282141448667</c:v>
                </c:pt>
                <c:pt idx="3">
                  <c:v>1.38282141448667</c:v>
                </c:pt>
                <c:pt idx="4">
                  <c:v>1.41335638841421</c:v>
                </c:pt>
                <c:pt idx="5">
                  <c:v>1.07683129023411</c:v>
                </c:pt>
                <c:pt idx="6">
                  <c:v>1.20501570903354</c:v>
                </c:pt>
                <c:pt idx="7">
                  <c:v>0.767070802611185</c:v>
                </c:pt>
                <c:pt idx="8">
                  <c:v>1.04895816983425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08256"/>
        <c:axId val="122605952"/>
      </c:scatterChart>
      <c:valAx>
        <c:axId val="122608256"/>
        <c:scaling>
          <c:orientation val="minMax"/>
          <c:max val="70"/>
          <c:min val="10"/>
        </c:scaling>
        <c:delete val="0"/>
        <c:axPos val="b"/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22605952"/>
        <c:crosses val="autoZero"/>
        <c:crossBetween val="midCat"/>
      </c:valAx>
      <c:valAx>
        <c:axId val="122605952"/>
        <c:scaling>
          <c:orientation val="minMax"/>
          <c:max val="1.65"/>
          <c:min val="0.6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22608256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dLbls>
            <c:delete val="1"/>
          </c:dLbls>
          <c:xVal>
            <c:numRef>
              <c:f>функции!$A$60:$A$63</c:f>
              <c:numCache>
                <c:formatCode>0.00</c:formatCode>
                <c:ptCount val="4"/>
                <c:pt idx="0">
                  <c:v>37.5</c:v>
                </c:pt>
                <c:pt idx="1">
                  <c:v>37.5</c:v>
                </c:pt>
                <c:pt idx="2">
                  <c:v>14.2857142857143</c:v>
                </c:pt>
                <c:pt idx="3">
                  <c:v>14.2857142857143</c:v>
                </c:pt>
              </c:numCache>
            </c:numRef>
          </c:xVal>
          <c:yVal>
            <c:numRef>
              <c:f>функции!$B$60:$B$63</c:f>
              <c:numCache>
                <c:formatCode>General</c:formatCode>
                <c:ptCount val="4"/>
                <c:pt idx="0">
                  <c:v>0.969206470307378</c:v>
                </c:pt>
                <c:pt idx="1">
                  <c:v>0.969206470307378</c:v>
                </c:pt>
                <c:pt idx="2">
                  <c:v>1.00722850205597</c:v>
                </c:pt>
                <c:pt idx="3">
                  <c:v>1.16670401272132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942528"/>
        <c:axId val="109653376"/>
      </c:scatterChart>
      <c:valAx>
        <c:axId val="117942528"/>
        <c:scaling>
          <c:orientation val="minMax"/>
          <c:max val="40"/>
          <c:min val="10"/>
        </c:scaling>
        <c:delete val="0"/>
        <c:axPos val="b"/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9653376"/>
        <c:crosses val="autoZero"/>
        <c:crossBetween val="midCat"/>
      </c:valAx>
      <c:valAx>
        <c:axId val="109653376"/>
        <c:scaling>
          <c:orientation val="minMax"/>
          <c:max val="1.2"/>
          <c:min val="0.9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794252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dLbls>
            <c:delete val="1"/>
          </c:dLbls>
          <c:xVal>
            <c:numRef>
              <c:f>функции!$A$76:$A$79</c:f>
              <c:numCache>
                <c:formatCode>0.00</c:formatCode>
                <c:ptCount val="4"/>
                <c:pt idx="0">
                  <c:v>55.5555555555556</c:v>
                </c:pt>
                <c:pt idx="1">
                  <c:v>37.5</c:v>
                </c:pt>
                <c:pt idx="2">
                  <c:v>68.75</c:v>
                </c:pt>
                <c:pt idx="3">
                  <c:v>64.2857142857143</c:v>
                </c:pt>
              </c:numCache>
            </c:numRef>
          </c:xVal>
          <c:yVal>
            <c:numRef>
              <c:f>функции!$B$76:$B$79</c:f>
              <c:numCache>
                <c:formatCode>General</c:formatCode>
                <c:ptCount val="4"/>
                <c:pt idx="0">
                  <c:v>0.858974786994803</c:v>
                </c:pt>
                <c:pt idx="1">
                  <c:v>1.20827457573539</c:v>
                </c:pt>
                <c:pt idx="2">
                  <c:v>0.872510798286452</c:v>
                </c:pt>
                <c:pt idx="3">
                  <c:v>0.983204860033999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49248"/>
        <c:axId val="10799360"/>
      </c:scatterChart>
      <c:valAx>
        <c:axId val="11749248"/>
        <c:scaling>
          <c:orientation val="minMax"/>
          <c:max val="70"/>
          <c:min val="35"/>
        </c:scaling>
        <c:delete val="0"/>
        <c:axPos val="b"/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0799360"/>
        <c:crosses val="autoZero"/>
        <c:crossBetween val="midCat"/>
      </c:valAx>
      <c:valAx>
        <c:axId val="10799360"/>
        <c:scaling>
          <c:orientation val="minMax"/>
          <c:max val="1.3"/>
          <c:min val="0.8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1749248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функции!$B$90</c:f>
              <c:strCache>
                <c:ptCount val="1"/>
                <c:pt idx="0">
                  <c:v>Ki</c:v>
                </c:pt>
              </c:strCache>
            </c:strRef>
          </c:tx>
          <c:dLbls>
            <c:delete val="1"/>
          </c:dLbls>
          <c:trendline>
            <c:trendlineType val="linear"/>
            <c:dispRSqr val="0"/>
            <c:dispEq val="1"/>
            <c:trendlineLbl>
              <c:layout>
                <c:manualLayout>
                  <c:x val="-0.125206346312355"/>
                  <c:y val="-0.175947798191893"/>
                </c:manualLayout>
              </c:layout>
              <c:numFmt formatCode="General" sourceLinked="0"/>
              <c:txPr>
                <a:bodyPr rot="0" spcFirstLastPara="0" vertOverflow="ellipsis" vert="horz" wrap="square" anchor="ctr" anchorCtr="1"/>
                <a:lstStyle/>
                <a:p>
                  <a:pPr>
                    <a:defRPr lang="ru-RU" sz="1000" b="0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функции!$A$91:$A$146</c:f>
              <c:numCache>
                <c:formatCode>0.00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11.1111111111111</c:v>
                </c:pt>
                <c:pt idx="5">
                  <c:v>11.1111111111111</c:v>
                </c:pt>
                <c:pt idx="6">
                  <c:v>14.2857142857143</c:v>
                </c:pt>
                <c:pt idx="7">
                  <c:v>14.2857142857143</c:v>
                </c:pt>
                <c:pt idx="8">
                  <c:v>14.2857142857143</c:v>
                </c:pt>
                <c:pt idx="9">
                  <c:v>14.2857142857143</c:v>
                </c:pt>
                <c:pt idx="10">
                  <c:v>14.2857142857143</c:v>
                </c:pt>
                <c:pt idx="11">
                  <c:v>14.2857142857143</c:v>
                </c:pt>
                <c:pt idx="12">
                  <c:v>14.2857142857143</c:v>
                </c:pt>
                <c:pt idx="13">
                  <c:v>14.2857142857143</c:v>
                </c:pt>
                <c:pt idx="14">
                  <c:v>16.4705882352941</c:v>
                </c:pt>
                <c:pt idx="15">
                  <c:v>18.75</c:v>
                </c:pt>
                <c:pt idx="16">
                  <c:v>22.2222222222222</c:v>
                </c:pt>
                <c:pt idx="17">
                  <c:v>25</c:v>
                </c:pt>
                <c:pt idx="18">
                  <c:v>25</c:v>
                </c:pt>
                <c:pt idx="19">
                  <c:v>25</c:v>
                </c:pt>
                <c:pt idx="20">
                  <c:v>25</c:v>
                </c:pt>
                <c:pt idx="21">
                  <c:v>27.7777777777778</c:v>
                </c:pt>
                <c:pt idx="22">
                  <c:v>27.7777777777778</c:v>
                </c:pt>
                <c:pt idx="23">
                  <c:v>27.7777777777778</c:v>
                </c:pt>
                <c:pt idx="24">
                  <c:v>28.5714285714286</c:v>
                </c:pt>
                <c:pt idx="25">
                  <c:v>29.4117647058823</c:v>
                </c:pt>
                <c:pt idx="26">
                  <c:v>30</c:v>
                </c:pt>
                <c:pt idx="27">
                  <c:v>37.5</c:v>
                </c:pt>
                <c:pt idx="28">
                  <c:v>37.5</c:v>
                </c:pt>
                <c:pt idx="29">
                  <c:v>37.5</c:v>
                </c:pt>
                <c:pt idx="30">
                  <c:v>38.8888888888889</c:v>
                </c:pt>
                <c:pt idx="31">
                  <c:v>43.75</c:v>
                </c:pt>
                <c:pt idx="32">
                  <c:v>43.75</c:v>
                </c:pt>
                <c:pt idx="33">
                  <c:v>44.4444444444444</c:v>
                </c:pt>
                <c:pt idx="34">
                  <c:v>44.4444444444444</c:v>
                </c:pt>
                <c:pt idx="35">
                  <c:v>48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52.9411764705882</c:v>
                </c:pt>
                <c:pt idx="43">
                  <c:v>55.5555555555556</c:v>
                </c:pt>
                <c:pt idx="44">
                  <c:v>58.3333333333333</c:v>
                </c:pt>
                <c:pt idx="45">
                  <c:v>60</c:v>
                </c:pt>
                <c:pt idx="46">
                  <c:v>60</c:v>
                </c:pt>
                <c:pt idx="47">
                  <c:v>64.2857142857143</c:v>
                </c:pt>
                <c:pt idx="48">
                  <c:v>64.2857142857143</c:v>
                </c:pt>
                <c:pt idx="49">
                  <c:v>64.2857142857143</c:v>
                </c:pt>
                <c:pt idx="50">
                  <c:v>64.2857142857143</c:v>
                </c:pt>
                <c:pt idx="51">
                  <c:v>64.2857142857143</c:v>
                </c:pt>
                <c:pt idx="52">
                  <c:v>65</c:v>
                </c:pt>
                <c:pt idx="53">
                  <c:v>66.6666666666667</c:v>
                </c:pt>
                <c:pt idx="54">
                  <c:v>68.75</c:v>
                </c:pt>
                <c:pt idx="55">
                  <c:v>70</c:v>
                </c:pt>
              </c:numCache>
            </c:numRef>
          </c:xVal>
          <c:yVal>
            <c:numRef>
              <c:f>функции!$B$91:$B$146</c:f>
              <c:numCache>
                <c:formatCode>General</c:formatCode>
                <c:ptCount val="56"/>
                <c:pt idx="0">
                  <c:v>1.02734942209383</c:v>
                </c:pt>
                <c:pt idx="1">
                  <c:v>1.28735994605965</c:v>
                </c:pt>
                <c:pt idx="2">
                  <c:v>1.30229397546804</c:v>
                </c:pt>
                <c:pt idx="3">
                  <c:v>1.29363571173486</c:v>
                </c:pt>
                <c:pt idx="4">
                  <c:v>1.32084779754183</c:v>
                </c:pt>
                <c:pt idx="5">
                  <c:v>1.04895816983425</c:v>
                </c:pt>
                <c:pt idx="6">
                  <c:v>1.00722850205597</c:v>
                </c:pt>
                <c:pt idx="7">
                  <c:v>1.16670401272132</c:v>
                </c:pt>
                <c:pt idx="8">
                  <c:v>1.21194610928654</c:v>
                </c:pt>
                <c:pt idx="9">
                  <c:v>1.12428114220237</c:v>
                </c:pt>
                <c:pt idx="10">
                  <c:v>1.2682204817978</c:v>
                </c:pt>
                <c:pt idx="11">
                  <c:v>1.04687059343323</c:v>
                </c:pt>
                <c:pt idx="12">
                  <c:v>1.43688987200044</c:v>
                </c:pt>
                <c:pt idx="13">
                  <c:v>1.33076528062364</c:v>
                </c:pt>
                <c:pt idx="14">
                  <c:v>1.27701098786181</c:v>
                </c:pt>
                <c:pt idx="15">
                  <c:v>1.053591259066</c:v>
                </c:pt>
                <c:pt idx="16">
                  <c:v>1.20501570903354</c:v>
                </c:pt>
                <c:pt idx="17">
                  <c:v>1.25195851441946</c:v>
                </c:pt>
                <c:pt idx="18">
                  <c:v>0.928469434489653</c:v>
                </c:pt>
                <c:pt idx="19">
                  <c:v>1.1306541248926</c:v>
                </c:pt>
                <c:pt idx="20">
                  <c:v>1.09364791116234</c:v>
                </c:pt>
                <c:pt idx="21">
                  <c:v>1.01268181401712</c:v>
                </c:pt>
                <c:pt idx="22">
                  <c:v>0.766406881499819</c:v>
                </c:pt>
                <c:pt idx="23">
                  <c:v>0.767070802611185</c:v>
                </c:pt>
                <c:pt idx="24">
                  <c:v>1.01236932097027</c:v>
                </c:pt>
                <c:pt idx="25">
                  <c:v>1.25858159134508</c:v>
                </c:pt>
                <c:pt idx="26">
                  <c:v>1.42308010998884</c:v>
                </c:pt>
                <c:pt idx="27">
                  <c:v>0.969206470307378</c:v>
                </c:pt>
                <c:pt idx="28">
                  <c:v>1.20827457573539</c:v>
                </c:pt>
                <c:pt idx="29">
                  <c:v>0.969206470307378</c:v>
                </c:pt>
                <c:pt idx="30">
                  <c:v>1.16885247073048</c:v>
                </c:pt>
                <c:pt idx="31">
                  <c:v>1.04822866144294</c:v>
                </c:pt>
                <c:pt idx="32">
                  <c:v>1.24077320560644</c:v>
                </c:pt>
                <c:pt idx="33">
                  <c:v>1.04879906507004</c:v>
                </c:pt>
                <c:pt idx="34">
                  <c:v>0.887564876999618</c:v>
                </c:pt>
                <c:pt idx="35">
                  <c:v>1.33141037162483</c:v>
                </c:pt>
                <c:pt idx="36">
                  <c:v>1.1417697875326</c:v>
                </c:pt>
                <c:pt idx="37">
                  <c:v>1.04879906507004</c:v>
                </c:pt>
                <c:pt idx="38">
                  <c:v>1.38282141448667</c:v>
                </c:pt>
                <c:pt idx="39">
                  <c:v>1.07683129023411</c:v>
                </c:pt>
                <c:pt idx="40">
                  <c:v>0.996738666799994</c:v>
                </c:pt>
                <c:pt idx="41">
                  <c:v>1.15897209358047</c:v>
                </c:pt>
                <c:pt idx="42">
                  <c:v>0.625435396714418</c:v>
                </c:pt>
                <c:pt idx="43">
                  <c:v>0.858974786994803</c:v>
                </c:pt>
                <c:pt idx="44">
                  <c:v>1.04879906507004</c:v>
                </c:pt>
                <c:pt idx="45">
                  <c:v>1.36187680689435</c:v>
                </c:pt>
                <c:pt idx="46">
                  <c:v>1.75912643315904</c:v>
                </c:pt>
                <c:pt idx="47">
                  <c:v>1.52488758909174</c:v>
                </c:pt>
                <c:pt idx="48">
                  <c:v>1.6296597271818</c:v>
                </c:pt>
                <c:pt idx="49">
                  <c:v>1.38282141448667</c:v>
                </c:pt>
                <c:pt idx="50">
                  <c:v>1.41335638841421</c:v>
                </c:pt>
                <c:pt idx="51">
                  <c:v>0.983204860033999</c:v>
                </c:pt>
                <c:pt idx="52">
                  <c:v>2.08962591159191</c:v>
                </c:pt>
                <c:pt idx="53">
                  <c:v>1.1717159451426</c:v>
                </c:pt>
                <c:pt idx="54">
                  <c:v>0.872510798286452</c:v>
                </c:pt>
                <c:pt idx="55">
                  <c:v>1.13358314770731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777984"/>
        <c:axId val="124762752"/>
      </c:scatterChart>
      <c:valAx>
        <c:axId val="124777984"/>
        <c:scaling>
          <c:orientation val="minMax"/>
          <c:max val="80"/>
          <c:min val="0"/>
        </c:scaling>
        <c:delete val="0"/>
        <c:axPos val="b"/>
        <c:numFmt formatCode="0.00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24762752"/>
        <c:crosses val="autoZero"/>
        <c:crossBetween val="midCat"/>
      </c:valAx>
      <c:valAx>
        <c:axId val="124762752"/>
        <c:scaling>
          <c:orientation val="minMax"/>
          <c:max val="2.3"/>
          <c:min val="0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ru-RU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12477798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lang="ru-RU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28575</xdr:colOff>
      <xdr:row>3</xdr:row>
      <xdr:rowOff>0</xdr:rowOff>
    </xdr:from>
    <xdr:to>
      <xdr:col>13</xdr:col>
      <xdr:colOff>333375</xdr:colOff>
      <xdr:row>16</xdr:row>
      <xdr:rowOff>142875</xdr:rowOff>
    </xdr:to>
    <xdr:graphicFrame>
      <xdr:nvGraphicFramePr>
        <xdr:cNvPr id="2" name="Диаграмма 1"/>
        <xdr:cNvGraphicFramePr/>
      </xdr:nvGraphicFramePr>
      <xdr:xfrm>
        <a:off x="4989195" y="594360"/>
        <a:ext cx="4625340" cy="271843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26</xdr:row>
      <xdr:rowOff>95250</xdr:rowOff>
    </xdr:from>
    <xdr:to>
      <xdr:col>13</xdr:col>
      <xdr:colOff>323850</xdr:colOff>
      <xdr:row>40</xdr:row>
      <xdr:rowOff>57150</xdr:rowOff>
    </xdr:to>
    <xdr:graphicFrame>
      <xdr:nvGraphicFramePr>
        <xdr:cNvPr id="3" name="Диаграмма 2"/>
        <xdr:cNvGraphicFramePr/>
      </xdr:nvGraphicFramePr>
      <xdr:xfrm>
        <a:off x="4979670" y="5246370"/>
        <a:ext cx="4625340" cy="27051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28575</xdr:colOff>
      <xdr:row>41</xdr:row>
      <xdr:rowOff>133350</xdr:rowOff>
    </xdr:from>
    <xdr:to>
      <xdr:col>13</xdr:col>
      <xdr:colOff>333375</xdr:colOff>
      <xdr:row>55</xdr:row>
      <xdr:rowOff>104775</xdr:rowOff>
    </xdr:to>
    <xdr:graphicFrame>
      <xdr:nvGraphicFramePr>
        <xdr:cNvPr id="5" name="Диаграмма 4"/>
        <xdr:cNvGraphicFramePr/>
      </xdr:nvGraphicFramePr>
      <xdr:xfrm>
        <a:off x="4989195" y="8210550"/>
        <a:ext cx="4625340" cy="26993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38100</xdr:colOff>
      <xdr:row>56</xdr:row>
      <xdr:rowOff>66675</xdr:rowOff>
    </xdr:from>
    <xdr:to>
      <xdr:col>13</xdr:col>
      <xdr:colOff>342900</xdr:colOff>
      <xdr:row>70</xdr:row>
      <xdr:rowOff>85725</xdr:rowOff>
    </xdr:to>
    <xdr:graphicFrame>
      <xdr:nvGraphicFramePr>
        <xdr:cNvPr id="6" name="Диаграмма 5"/>
        <xdr:cNvGraphicFramePr/>
      </xdr:nvGraphicFramePr>
      <xdr:xfrm>
        <a:off x="4998720" y="11054715"/>
        <a:ext cx="4625340" cy="26708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28575</xdr:colOff>
      <xdr:row>72</xdr:row>
      <xdr:rowOff>0</xdr:rowOff>
    </xdr:from>
    <xdr:to>
      <xdr:col>13</xdr:col>
      <xdr:colOff>333375</xdr:colOff>
      <xdr:row>85</xdr:row>
      <xdr:rowOff>152400</xdr:rowOff>
    </xdr:to>
    <xdr:graphicFrame>
      <xdr:nvGraphicFramePr>
        <xdr:cNvPr id="7" name="Диаграмма 6"/>
        <xdr:cNvGraphicFramePr/>
      </xdr:nvGraphicFramePr>
      <xdr:xfrm>
        <a:off x="4989195" y="14005560"/>
        <a:ext cx="4625340" cy="27127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819149</xdr:colOff>
      <xdr:row>93</xdr:row>
      <xdr:rowOff>85725</xdr:rowOff>
    </xdr:from>
    <xdr:to>
      <xdr:col>15</xdr:col>
      <xdr:colOff>428625</xdr:colOff>
      <xdr:row>107</xdr:row>
      <xdr:rowOff>28575</xdr:rowOff>
    </xdr:to>
    <xdr:graphicFrame>
      <xdr:nvGraphicFramePr>
        <xdr:cNvPr id="8" name="Диаграмма 7"/>
        <xdr:cNvGraphicFramePr/>
      </xdr:nvGraphicFramePr>
      <xdr:xfrm>
        <a:off x="3081655" y="18236565"/>
        <a:ext cx="7862570" cy="27165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Лист1"/>
  <dimension ref="A1:BJ57"/>
  <sheetViews>
    <sheetView tabSelected="1" zoomScale="70" zoomScaleNormal="70" topLeftCell="K1" workbookViewId="0">
      <pane ySplit="1" topLeftCell="A44" activePane="bottomLeft" state="frozen"/>
      <selection/>
      <selection pane="bottomLeft" activeCell="K1" sqref="K1"/>
    </sheetView>
  </sheetViews>
  <sheetFormatPr defaultColWidth="9.11111111111111" defaultRowHeight="15.6"/>
  <cols>
    <col min="1" max="1" width="5.33333333333333" style="1" customWidth="1"/>
    <col min="2" max="2" width="68" style="1" customWidth="1"/>
    <col min="3" max="3" width="22.5555555555556" style="1" customWidth="1"/>
    <col min="4" max="4" width="16.4444444444444" style="1" customWidth="1"/>
    <col min="5" max="5" width="14.1111111111111" style="1" customWidth="1"/>
    <col min="6" max="6" width="15.1111111111111" style="1" customWidth="1"/>
    <col min="7" max="7" width="11.4444444444444" style="1" customWidth="1"/>
    <col min="8" max="8" width="12.8888888888889" style="1" customWidth="1"/>
    <col min="9" max="9" width="15" style="1" customWidth="1"/>
    <col min="10" max="10" width="15.3333333333333" style="1" customWidth="1"/>
    <col min="11" max="11" width="19.8888888888889" style="1" customWidth="1"/>
    <col min="12" max="12" width="18.6666666666667" style="1" customWidth="1"/>
    <col min="13" max="13" width="21.4444444444444" style="1" customWidth="1"/>
    <col min="14" max="14" width="15" style="1" customWidth="1"/>
    <col min="15" max="15" width="11.4444444444444" style="1" customWidth="1"/>
    <col min="16" max="20" width="9.11111111111111" style="1"/>
    <col min="21" max="21" width="20.4444444444444" style="1" customWidth="1"/>
    <col min="22" max="22" width="17.6666666666667" style="1" customWidth="1"/>
    <col min="23" max="23" width="13.4444444444444" customWidth="1"/>
    <col min="24" max="24" width="13.8888888888889" customWidth="1"/>
    <col min="25" max="25" width="14.4444444444444" customWidth="1"/>
    <col min="26" max="26" width="14.3333333333333" customWidth="1"/>
    <col min="27" max="27" width="15.4444444444444" customWidth="1"/>
    <col min="28" max="32" width="8.88888888888889"/>
    <col min="33" max="52" width="9.11111111111111" style="1"/>
    <col min="53" max="53" width="11.8888888888889" style="5" customWidth="1"/>
    <col min="54" max="54" width="12.3333333333333" style="5" customWidth="1"/>
    <col min="55" max="55" width="16" style="5" customWidth="1"/>
    <col min="56" max="56" width="12" style="5" customWidth="1"/>
    <col min="57" max="57" width="17" style="5" customWidth="1"/>
    <col min="58" max="59" width="9.11111111111111" style="1"/>
    <col min="60" max="60" width="16.6666666666667" style="1" customWidth="1"/>
    <col min="61" max="61" width="16.4444444444444" style="1" customWidth="1"/>
    <col min="62" max="62" width="17.1111111111111" style="1" customWidth="1"/>
    <col min="63" max="16384" width="9.11111111111111" style="1"/>
  </cols>
  <sheetData>
    <row r="1" ht="78" spans="1:62">
      <c r="A1" s="6" t="s">
        <v>0</v>
      </c>
      <c r="B1" s="6" t="s">
        <v>1</v>
      </c>
      <c r="C1" s="7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19" t="s">
        <v>14</v>
      </c>
      <c r="P1" s="6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17" t="s">
        <v>21</v>
      </c>
      <c r="W1" s="17" t="s">
        <v>22</v>
      </c>
      <c r="X1" s="17" t="s">
        <v>23</v>
      </c>
      <c r="Y1" s="17" t="s">
        <v>24</v>
      </c>
      <c r="Z1" s="17" t="s">
        <v>25</v>
      </c>
      <c r="AA1" s="17" t="s">
        <v>26</v>
      </c>
      <c r="BA1" s="30" t="s">
        <v>24</v>
      </c>
      <c r="BB1" s="30" t="s">
        <v>27</v>
      </c>
      <c r="BC1" s="31" t="s">
        <v>28</v>
      </c>
      <c r="BD1" s="30" t="s">
        <v>29</v>
      </c>
      <c r="BE1" s="30" t="s">
        <v>30</v>
      </c>
      <c r="BF1" s="17"/>
      <c r="BG1" s="17" t="s">
        <v>31</v>
      </c>
      <c r="BH1" s="13" t="s">
        <v>32</v>
      </c>
      <c r="BI1" s="17" t="s">
        <v>33</v>
      </c>
      <c r="BJ1" s="17" t="s">
        <v>34</v>
      </c>
    </row>
    <row r="2" spans="1:62">
      <c r="A2" s="8">
        <v>1</v>
      </c>
      <c r="B2" s="8" t="s">
        <v>35</v>
      </c>
      <c r="C2" s="9">
        <v>3</v>
      </c>
      <c r="D2" s="9">
        <v>60</v>
      </c>
      <c r="E2" s="9">
        <v>150</v>
      </c>
      <c r="F2" s="9">
        <v>1980</v>
      </c>
      <c r="G2" s="9">
        <v>4.5</v>
      </c>
      <c r="H2" s="9">
        <v>2.75</v>
      </c>
      <c r="I2" s="9" t="s">
        <v>36</v>
      </c>
      <c r="J2" s="9" t="s">
        <v>37</v>
      </c>
      <c r="K2" s="9" t="s">
        <v>38</v>
      </c>
      <c r="L2" s="9" t="s">
        <v>38</v>
      </c>
      <c r="M2" s="20">
        <v>7</v>
      </c>
      <c r="N2" s="9">
        <f>2017-F2</f>
        <v>37</v>
      </c>
      <c r="O2" s="21">
        <f>100-H2*100/G2</f>
        <v>38.8888888888889</v>
      </c>
      <c r="P2" s="9"/>
      <c r="Q2" s="25"/>
      <c r="R2" s="25">
        <v>1</v>
      </c>
      <c r="S2" s="25">
        <v>1</v>
      </c>
      <c r="T2" s="25">
        <v>1</v>
      </c>
      <c r="U2" s="9" t="s">
        <v>39</v>
      </c>
      <c r="V2" s="8">
        <f>1000/(D2*N2*8760)</f>
        <v>5.14212842979966e-5</v>
      </c>
      <c r="W2" s="8">
        <v>1.60914871412804</v>
      </c>
      <c r="X2" s="8">
        <v>1.16885247073048</v>
      </c>
      <c r="Y2" s="8"/>
      <c r="Z2" s="8"/>
      <c r="AA2" s="8"/>
      <c r="AB2" s="1"/>
      <c r="AC2" s="1"/>
      <c r="AD2" s="1"/>
      <c r="AE2" s="1"/>
      <c r="AF2" s="1"/>
      <c r="BA2" s="32">
        <f>0.007037131*O2+0.918138063</f>
        <v>1.19180426855556</v>
      </c>
      <c r="BB2" s="32">
        <f>0.5*EXP(BA2)</f>
        <v>1.64650866911095</v>
      </c>
      <c r="BC2" s="32">
        <f t="shared" ref="BC2:BC33" si="0">5.7*10^(-6)*N2^(BB2-1)</f>
        <v>5.8847885858006e-5</v>
      </c>
      <c r="BD2" s="32">
        <f t="shared" ref="BD2:BD22" si="1">BC2*D2/1000</f>
        <v>3.53087315148036e-6</v>
      </c>
      <c r="BE2" s="33">
        <f>1/M2</f>
        <v>0.142857142857143</v>
      </c>
      <c r="BF2" s="8"/>
      <c r="BG2" s="8" t="e">
        <f>alfa(N2)</f>
        <v>#NAME?</v>
      </c>
      <c r="BH2" s="8" t="e">
        <f>Intens(N2,BG2)</f>
        <v>#NAME?</v>
      </c>
      <c r="BI2" s="8" t="e">
        <f t="shared" ref="BI2:BI22" si="2">BH2*D2/1000</f>
        <v>#NAME?</v>
      </c>
      <c r="BJ2" s="8">
        <f>BE2</f>
        <v>0.142857142857143</v>
      </c>
    </row>
    <row r="3" spans="1:62">
      <c r="A3" s="8">
        <v>2</v>
      </c>
      <c r="B3" s="8" t="s">
        <v>40</v>
      </c>
      <c r="C3" s="9">
        <v>2</v>
      </c>
      <c r="D3" s="9">
        <v>80</v>
      </c>
      <c r="E3" s="9">
        <v>100</v>
      </c>
      <c r="F3" s="9">
        <v>1983</v>
      </c>
      <c r="G3" s="9">
        <v>3.5</v>
      </c>
      <c r="H3" s="9">
        <v>1.75</v>
      </c>
      <c r="I3" s="9" t="s">
        <v>38</v>
      </c>
      <c r="J3" s="9" t="s">
        <v>37</v>
      </c>
      <c r="K3" s="9" t="s">
        <v>38</v>
      </c>
      <c r="L3" s="9" t="s">
        <v>38</v>
      </c>
      <c r="M3" s="20">
        <v>4</v>
      </c>
      <c r="N3" s="9">
        <f t="shared" ref="N3:N57" si="3">2017-F3</f>
        <v>34</v>
      </c>
      <c r="O3" s="21">
        <f>100-H3*100/G3</f>
        <v>50</v>
      </c>
      <c r="P3" s="9"/>
      <c r="Q3" s="26">
        <v>1</v>
      </c>
      <c r="R3" s="26">
        <v>1</v>
      </c>
      <c r="S3" s="26">
        <v>1</v>
      </c>
      <c r="T3" s="26">
        <v>1</v>
      </c>
      <c r="U3" s="9" t="s">
        <v>15</v>
      </c>
      <c r="V3" s="8">
        <f t="shared" ref="V3:V57" si="4">1000/(D3*N3*8760)</f>
        <v>4.19688423314531e-5</v>
      </c>
      <c r="W3" s="8">
        <v>1.56615349024835</v>
      </c>
      <c r="X3" s="8">
        <v>1.1417697875326</v>
      </c>
      <c r="Y3" s="8"/>
      <c r="Z3" s="8"/>
      <c r="AA3" s="8"/>
      <c r="AB3" s="1"/>
      <c r="AC3" s="1"/>
      <c r="AD3" s="1"/>
      <c r="AE3" s="1"/>
      <c r="AF3" s="1"/>
      <c r="BA3" s="32">
        <f>0.006732324*O3+0.95415593</f>
        <v>1.29077213</v>
      </c>
      <c r="BB3" s="32">
        <f t="shared" ref="BB3:BB57" si="5">0.5*EXP(BA3)</f>
        <v>1.81779631121041</v>
      </c>
      <c r="BC3" s="32">
        <f t="shared" si="0"/>
        <v>0.000101932497385853</v>
      </c>
      <c r="BD3" s="32">
        <f t="shared" si="1"/>
        <v>8.1545997908682e-6</v>
      </c>
      <c r="BE3" s="33">
        <f>1/M3</f>
        <v>0.25</v>
      </c>
      <c r="BF3" s="8"/>
      <c r="BG3" s="8" t="e">
        <f>alfa(N3)</f>
        <v>#NAME?</v>
      </c>
      <c r="BH3" s="8" t="e">
        <f>Intens(N3,BG3)</f>
        <v>#NAME?</v>
      </c>
      <c r="BI3" s="8" t="e">
        <f t="shared" si="2"/>
        <v>#NAME?</v>
      </c>
      <c r="BJ3" s="8">
        <f t="shared" ref="BJ3:BJ57" si="6">BE3</f>
        <v>0.25</v>
      </c>
    </row>
    <row r="4" spans="1:62">
      <c r="A4" s="8">
        <v>3</v>
      </c>
      <c r="B4" s="8" t="s">
        <v>41</v>
      </c>
      <c r="C4" s="9">
        <v>6</v>
      </c>
      <c r="D4" s="9">
        <v>170</v>
      </c>
      <c r="E4" s="9">
        <v>100</v>
      </c>
      <c r="F4" s="9">
        <v>1985</v>
      </c>
      <c r="G4" s="9">
        <v>3.5</v>
      </c>
      <c r="H4" s="9">
        <v>2.5</v>
      </c>
      <c r="I4" s="9" t="s">
        <v>36</v>
      </c>
      <c r="J4" s="9" t="s">
        <v>42</v>
      </c>
      <c r="K4" s="9" t="s">
        <v>38</v>
      </c>
      <c r="L4" s="9" t="s">
        <v>36</v>
      </c>
      <c r="M4" s="20">
        <v>10</v>
      </c>
      <c r="N4" s="9">
        <f t="shared" si="3"/>
        <v>32</v>
      </c>
      <c r="O4" s="21">
        <f>100-H4*100/G4</f>
        <v>28.5714285714286</v>
      </c>
      <c r="P4" s="9"/>
      <c r="Q4" s="9"/>
      <c r="R4" s="9"/>
      <c r="S4" s="9">
        <v>1</v>
      </c>
      <c r="T4" s="9"/>
      <c r="U4" s="9" t="s">
        <v>43</v>
      </c>
      <c r="V4" s="8">
        <f t="shared" si="4"/>
        <v>2.09844211657266e-5</v>
      </c>
      <c r="W4" s="8">
        <v>1.37605696881653</v>
      </c>
      <c r="X4" s="8">
        <v>1.01236932097027</v>
      </c>
      <c r="Y4" s="8"/>
      <c r="Z4" s="8"/>
      <c r="AA4" s="8"/>
      <c r="AB4" s="1"/>
      <c r="AC4" s="1"/>
      <c r="AD4" s="1"/>
      <c r="AE4" s="1"/>
      <c r="AF4" s="1"/>
      <c r="BA4" s="32">
        <f>0.007037131*O4+0.918138063</f>
        <v>1.11919894871429</v>
      </c>
      <c r="BB4" s="32">
        <f t="shared" si="5"/>
        <v>1.53120004048154</v>
      </c>
      <c r="BC4" s="32">
        <f t="shared" si="0"/>
        <v>3.59261422442276e-5</v>
      </c>
      <c r="BD4" s="32">
        <f t="shared" si="1"/>
        <v>6.10744418151869e-6</v>
      </c>
      <c r="BE4" s="33">
        <f>1/M4</f>
        <v>0.1</v>
      </c>
      <c r="BF4" s="8"/>
      <c r="BG4" s="8" t="e">
        <f>alfa(N4)</f>
        <v>#NAME?</v>
      </c>
      <c r="BH4" s="8" t="e">
        <f>Intens(N4,BG4)</f>
        <v>#NAME?</v>
      </c>
      <c r="BI4" s="8" t="e">
        <f t="shared" si="2"/>
        <v>#NAME?</v>
      </c>
      <c r="BJ4" s="8">
        <f t="shared" si="6"/>
        <v>0.1</v>
      </c>
    </row>
    <row r="5" spans="1:62">
      <c r="A5" s="8">
        <v>4</v>
      </c>
      <c r="B5" s="10" t="s">
        <v>44</v>
      </c>
      <c r="C5" s="11">
        <v>20</v>
      </c>
      <c r="D5" s="11">
        <v>120</v>
      </c>
      <c r="E5" s="11">
        <v>89</v>
      </c>
      <c r="F5" s="11">
        <v>1978</v>
      </c>
      <c r="G5" s="11" t="s">
        <v>45</v>
      </c>
      <c r="H5" s="11" t="s">
        <v>45</v>
      </c>
      <c r="I5" s="9" t="s">
        <v>38</v>
      </c>
      <c r="J5" s="9" t="s">
        <v>37</v>
      </c>
      <c r="K5" s="9" t="s">
        <v>38</v>
      </c>
      <c r="L5" s="9" t="s">
        <v>38</v>
      </c>
      <c r="M5" s="20" t="s">
        <v>45</v>
      </c>
      <c r="N5" s="9">
        <f t="shared" si="3"/>
        <v>39</v>
      </c>
      <c r="O5" s="21">
        <v>0</v>
      </c>
      <c r="P5" s="11"/>
      <c r="Q5" s="26">
        <v>1</v>
      </c>
      <c r="R5" s="26">
        <v>1</v>
      </c>
      <c r="S5" s="26">
        <v>1</v>
      </c>
      <c r="T5" s="26">
        <v>1</v>
      </c>
      <c r="U5" s="9" t="s">
        <v>15</v>
      </c>
      <c r="V5" s="8">
        <f t="shared" si="4"/>
        <v>2.43921476798189e-5</v>
      </c>
      <c r="W5" s="8">
        <v>1.39682561116438</v>
      </c>
      <c r="X5" s="8">
        <v>1.02734942209383</v>
      </c>
      <c r="Y5" s="8"/>
      <c r="Z5" s="8"/>
      <c r="AA5" s="8"/>
      <c r="AB5" s="1"/>
      <c r="AC5" s="1"/>
      <c r="AD5" s="1"/>
      <c r="AE5" s="1"/>
      <c r="AF5" s="1"/>
      <c r="BA5" s="32">
        <f>0.006732324*O5+0.95415593</f>
        <v>0.95415593</v>
      </c>
      <c r="BB5" s="32">
        <f t="shared" si="5"/>
        <v>1.29823902424852</v>
      </c>
      <c r="BC5" s="32">
        <f t="shared" si="0"/>
        <v>1.69977881277109e-5</v>
      </c>
      <c r="BD5" s="32">
        <f t="shared" si="1"/>
        <v>2.0397345753253e-6</v>
      </c>
      <c r="BE5" s="33">
        <f>1/(0.91256074780734*(1+(20.8877641154199-1.87928919400643*1)*(E5/1000)^1.2))</f>
        <v>0.536420154787796</v>
      </c>
      <c r="BF5" s="8"/>
      <c r="BG5" s="8" t="e">
        <f>alfa(N5)</f>
        <v>#NAME?</v>
      </c>
      <c r="BH5" s="8" t="e">
        <f>Intens(N5,BG5)</f>
        <v>#NAME?</v>
      </c>
      <c r="BI5" s="8" t="e">
        <f t="shared" si="2"/>
        <v>#NAME?</v>
      </c>
      <c r="BJ5" s="8">
        <f t="shared" si="6"/>
        <v>0.536420154787796</v>
      </c>
    </row>
    <row r="6" spans="1:62">
      <c r="A6" s="8">
        <v>5</v>
      </c>
      <c r="B6" s="10" t="s">
        <v>46</v>
      </c>
      <c r="C6" s="11">
        <v>1</v>
      </c>
      <c r="D6" s="11">
        <v>45</v>
      </c>
      <c r="E6" s="11">
        <v>219</v>
      </c>
      <c r="F6" s="11">
        <v>1987</v>
      </c>
      <c r="G6" s="11">
        <v>8.5</v>
      </c>
      <c r="H6" s="11">
        <v>7.1</v>
      </c>
      <c r="I6" s="9" t="s">
        <v>38</v>
      </c>
      <c r="J6" s="9" t="s">
        <v>37</v>
      </c>
      <c r="K6" s="9" t="s">
        <v>38</v>
      </c>
      <c r="L6" s="9" t="s">
        <v>38</v>
      </c>
      <c r="M6" s="20" t="s">
        <v>45</v>
      </c>
      <c r="N6" s="9">
        <f t="shared" si="3"/>
        <v>30</v>
      </c>
      <c r="O6" s="21">
        <f t="shared" ref="O6:O37" si="7">100-H6*100/G6</f>
        <v>16.4705882352941</v>
      </c>
      <c r="P6" s="11"/>
      <c r="Q6" s="26">
        <v>1</v>
      </c>
      <c r="R6" s="26">
        <v>1</v>
      </c>
      <c r="S6" s="26">
        <v>1</v>
      </c>
      <c r="T6" s="26">
        <v>1</v>
      </c>
      <c r="U6" s="9" t="s">
        <v>15</v>
      </c>
      <c r="V6" s="8">
        <f t="shared" si="4"/>
        <v>8.45594452900389e-5</v>
      </c>
      <c r="W6" s="8">
        <v>1.79295268815742</v>
      </c>
      <c r="X6" s="8">
        <v>1.27701098786181</v>
      </c>
      <c r="Y6" s="8"/>
      <c r="Z6" s="8"/>
      <c r="AA6" s="8"/>
      <c r="AB6" s="1"/>
      <c r="AC6" s="1"/>
      <c r="AD6" s="1"/>
      <c r="AE6" s="1"/>
      <c r="AF6" s="1"/>
      <c r="BA6" s="32">
        <f>0.006732324*O6+0.95415593</f>
        <v>1.06504126647059</v>
      </c>
      <c r="BB6" s="32">
        <f t="shared" si="5"/>
        <v>1.45047934695812</v>
      </c>
      <c r="BC6" s="32">
        <f t="shared" si="0"/>
        <v>2.63807703842298e-5</v>
      </c>
      <c r="BD6" s="32">
        <f t="shared" si="1"/>
        <v>1.18713466729034e-6</v>
      </c>
      <c r="BE6" s="33">
        <f>1/(0.91256074780734*(1+(20.8877641154199-1.87928919400643*1)*(E6/1000)^1.2))</f>
        <v>0.26908279755585</v>
      </c>
      <c r="BF6" s="8"/>
      <c r="BG6" s="8" t="e">
        <f>alfa(N6)</f>
        <v>#NAME?</v>
      </c>
      <c r="BH6" s="8" t="e">
        <f>Intens(N6,BG6)</f>
        <v>#NAME?</v>
      </c>
      <c r="BI6" s="8" t="e">
        <f t="shared" si="2"/>
        <v>#NAME?</v>
      </c>
      <c r="BJ6" s="8">
        <f t="shared" si="6"/>
        <v>0.26908279755585</v>
      </c>
    </row>
    <row r="7" ht="15" customHeight="1" spans="1:62">
      <c r="A7" s="8">
        <v>6</v>
      </c>
      <c r="B7" s="12" t="s">
        <v>47</v>
      </c>
      <c r="C7" s="9">
        <v>72</v>
      </c>
      <c r="D7" s="9">
        <v>250</v>
      </c>
      <c r="E7" s="9">
        <v>273</v>
      </c>
      <c r="F7" s="9">
        <v>1976</v>
      </c>
      <c r="G7" s="9">
        <v>9</v>
      </c>
      <c r="H7" s="9">
        <v>4</v>
      </c>
      <c r="I7" s="9" t="s">
        <v>36</v>
      </c>
      <c r="J7" s="9" t="s">
        <v>37</v>
      </c>
      <c r="K7" s="9" t="s">
        <v>36</v>
      </c>
      <c r="L7" s="9" t="s">
        <v>38</v>
      </c>
      <c r="M7" s="20">
        <f>40/60</f>
        <v>0.666666666666667</v>
      </c>
      <c r="N7" s="9">
        <f t="shared" si="3"/>
        <v>41</v>
      </c>
      <c r="O7" s="21">
        <f t="shared" si="7"/>
        <v>55.5555555555556</v>
      </c>
      <c r="P7" s="11"/>
      <c r="Q7" s="27"/>
      <c r="R7" s="27">
        <v>1</v>
      </c>
      <c r="S7" s="27"/>
      <c r="T7" s="27">
        <v>1</v>
      </c>
      <c r="U7" s="9" t="s">
        <v>48</v>
      </c>
      <c r="V7" s="8">
        <f t="shared" si="4"/>
        <v>1.11370976723466e-5</v>
      </c>
      <c r="W7" s="8">
        <v>1.1803695960594</v>
      </c>
      <c r="X7" s="8">
        <v>0.858974786994803</v>
      </c>
      <c r="Y7" s="8"/>
      <c r="Z7" s="8"/>
      <c r="AA7" s="8"/>
      <c r="AB7" s="1"/>
      <c r="AC7" s="1"/>
      <c r="AD7" s="1"/>
      <c r="AE7" s="1"/>
      <c r="AF7" s="1"/>
      <c r="BA7" s="32">
        <f>0.007037131*O7+0.918138063</f>
        <v>1.30908978522222</v>
      </c>
      <c r="BB7" s="32">
        <f t="shared" si="5"/>
        <v>1.85140091646415</v>
      </c>
      <c r="BC7" s="32">
        <f t="shared" si="0"/>
        <v>0.000134586193248716</v>
      </c>
      <c r="BD7" s="32">
        <f t="shared" si="1"/>
        <v>3.3646548312179e-5</v>
      </c>
      <c r="BE7" s="33">
        <f>1/M7</f>
        <v>1.5</v>
      </c>
      <c r="BF7" s="8"/>
      <c r="BG7" s="8" t="e">
        <f>alfa(N7)</f>
        <v>#NAME?</v>
      </c>
      <c r="BH7" s="8" t="e">
        <f>Intens(N7,BG7)</f>
        <v>#NAME?</v>
      </c>
      <c r="BI7" s="8" t="e">
        <f t="shared" si="2"/>
        <v>#NAME?</v>
      </c>
      <c r="BJ7" s="8">
        <f t="shared" si="6"/>
        <v>1.5</v>
      </c>
    </row>
    <row r="8" spans="1:62">
      <c r="A8" s="8">
        <v>7</v>
      </c>
      <c r="B8" s="12" t="s">
        <v>49</v>
      </c>
      <c r="C8" s="9">
        <v>1</v>
      </c>
      <c r="D8" s="9">
        <v>150</v>
      </c>
      <c r="E8" s="9">
        <v>108</v>
      </c>
      <c r="F8" s="9">
        <v>1976</v>
      </c>
      <c r="G8" s="9">
        <v>4</v>
      </c>
      <c r="H8" s="9">
        <v>2.5</v>
      </c>
      <c r="I8" s="9" t="s">
        <v>36</v>
      </c>
      <c r="J8" s="9" t="s">
        <v>37</v>
      </c>
      <c r="K8" s="9" t="s">
        <v>38</v>
      </c>
      <c r="L8" s="9" t="s">
        <v>36</v>
      </c>
      <c r="M8" s="20">
        <v>75</v>
      </c>
      <c r="N8" s="9">
        <f t="shared" si="3"/>
        <v>41</v>
      </c>
      <c r="O8" s="21">
        <f t="shared" si="7"/>
        <v>37.5</v>
      </c>
      <c r="P8" s="11"/>
      <c r="Q8" s="28"/>
      <c r="R8" s="28">
        <v>1</v>
      </c>
      <c r="S8" s="28">
        <v>1</v>
      </c>
      <c r="T8" s="28"/>
      <c r="U8" s="9" t="s">
        <v>50</v>
      </c>
      <c r="V8" s="8">
        <f t="shared" si="4"/>
        <v>1.8561829453911e-5</v>
      </c>
      <c r="W8" s="8">
        <v>1.31792600121066</v>
      </c>
      <c r="X8" s="8">
        <v>0.969206470307378</v>
      </c>
      <c r="Y8" s="8"/>
      <c r="Z8" s="8"/>
      <c r="AA8" s="8"/>
      <c r="AB8" s="1"/>
      <c r="AC8" s="1"/>
      <c r="AD8" s="1"/>
      <c r="AE8" s="1"/>
      <c r="AF8" s="1"/>
      <c r="BA8" s="32">
        <f>0.006413391*O8+0.973</f>
        <v>1.2135021625</v>
      </c>
      <c r="BB8" s="32">
        <f t="shared" si="5"/>
        <v>1.68262484512773</v>
      </c>
      <c r="BC8" s="32">
        <f t="shared" si="0"/>
        <v>7.19119699748828e-5</v>
      </c>
      <c r="BD8" s="32">
        <f t="shared" si="1"/>
        <v>1.07867954962324e-5</v>
      </c>
      <c r="BE8" s="33">
        <f>1/M8</f>
        <v>0.0133333333333333</v>
      </c>
      <c r="BF8" s="8"/>
      <c r="BG8" s="8" t="e">
        <f>alfa(N8)</f>
        <v>#NAME?</v>
      </c>
      <c r="BH8" s="8" t="e">
        <f>Intens(N8,BG8)</f>
        <v>#NAME?</v>
      </c>
      <c r="BI8" s="8" t="e">
        <f t="shared" si="2"/>
        <v>#NAME?</v>
      </c>
      <c r="BJ8" s="8">
        <f t="shared" si="6"/>
        <v>0.0133333333333333</v>
      </c>
    </row>
    <row r="9" ht="17.25" customHeight="1" spans="1:62">
      <c r="A9" s="8">
        <v>8</v>
      </c>
      <c r="B9" s="12" t="s">
        <v>51</v>
      </c>
      <c r="C9" s="9">
        <v>5</v>
      </c>
      <c r="D9" s="9">
        <v>40</v>
      </c>
      <c r="E9" s="9">
        <v>108</v>
      </c>
      <c r="F9" s="9">
        <v>1976</v>
      </c>
      <c r="G9" s="9">
        <v>4</v>
      </c>
      <c r="H9" s="9">
        <v>2.5</v>
      </c>
      <c r="I9" s="9" t="s">
        <v>36</v>
      </c>
      <c r="J9" s="9" t="s">
        <v>37</v>
      </c>
      <c r="K9" s="9" t="s">
        <v>36</v>
      </c>
      <c r="L9" s="9" t="s">
        <v>38</v>
      </c>
      <c r="M9" s="20">
        <v>8</v>
      </c>
      <c r="N9" s="9">
        <f t="shared" si="3"/>
        <v>41</v>
      </c>
      <c r="O9" s="21">
        <f t="shared" si="7"/>
        <v>37.5</v>
      </c>
      <c r="P9" s="11"/>
      <c r="Q9" s="27"/>
      <c r="R9" s="27">
        <v>1</v>
      </c>
      <c r="S9" s="27"/>
      <c r="T9" s="27">
        <v>1</v>
      </c>
      <c r="U9" s="9" t="s">
        <v>48</v>
      </c>
      <c r="V9" s="8">
        <f t="shared" si="4"/>
        <v>6.96068604521662e-5</v>
      </c>
      <c r="W9" s="8">
        <v>1.67385172884985</v>
      </c>
      <c r="X9" s="8">
        <v>1.20827457573539</v>
      </c>
      <c r="Y9" s="8"/>
      <c r="Z9" s="8"/>
      <c r="AA9" s="8"/>
      <c r="AB9" s="1"/>
      <c r="AC9" s="1"/>
      <c r="AD9" s="1"/>
      <c r="AE9" s="1"/>
      <c r="AF9" s="1"/>
      <c r="BA9" s="32">
        <f>0.007037131*O9+0.918138063</f>
        <v>1.1820304755</v>
      </c>
      <c r="BB9" s="32">
        <f t="shared" si="5"/>
        <v>1.63049442156818</v>
      </c>
      <c r="BC9" s="32">
        <f t="shared" si="0"/>
        <v>5.92551470917479e-5</v>
      </c>
      <c r="BD9" s="32">
        <f t="shared" si="1"/>
        <v>2.37020588366992e-6</v>
      </c>
      <c r="BE9" s="33">
        <f>1/M9</f>
        <v>0.125</v>
      </c>
      <c r="BF9" s="8"/>
      <c r="BG9" s="8" t="e">
        <f>alfa(N9)</f>
        <v>#NAME?</v>
      </c>
      <c r="BH9" s="8" t="e">
        <f>Intens(N9,BG9)</f>
        <v>#NAME?</v>
      </c>
      <c r="BI9" s="8" t="e">
        <f t="shared" si="2"/>
        <v>#NAME?</v>
      </c>
      <c r="BJ9" s="8">
        <f t="shared" si="6"/>
        <v>0.125</v>
      </c>
    </row>
    <row r="10" ht="16.5" customHeight="1" spans="1:62">
      <c r="A10" s="8">
        <v>9</v>
      </c>
      <c r="B10" s="12" t="s">
        <v>52</v>
      </c>
      <c r="C10" s="9">
        <v>1</v>
      </c>
      <c r="D10" s="9">
        <v>100</v>
      </c>
      <c r="E10" s="9">
        <v>219</v>
      </c>
      <c r="F10" s="9">
        <v>1976</v>
      </c>
      <c r="G10" s="9">
        <v>6</v>
      </c>
      <c r="H10" s="9">
        <v>2.5</v>
      </c>
      <c r="I10" s="9" t="s">
        <v>36</v>
      </c>
      <c r="J10" s="9" t="s">
        <v>37</v>
      </c>
      <c r="K10" s="9" t="s">
        <v>38</v>
      </c>
      <c r="L10" s="9" t="s">
        <v>38</v>
      </c>
      <c r="M10" s="20" t="s">
        <v>45</v>
      </c>
      <c r="N10" s="9">
        <f t="shared" si="3"/>
        <v>41</v>
      </c>
      <c r="O10" s="21">
        <f t="shared" si="7"/>
        <v>58.3333333333333</v>
      </c>
      <c r="P10" s="11"/>
      <c r="Q10" s="25"/>
      <c r="R10" s="25">
        <v>1</v>
      </c>
      <c r="S10" s="25">
        <v>1</v>
      </c>
      <c r="T10" s="25">
        <v>1</v>
      </c>
      <c r="U10" s="9" t="s">
        <v>39</v>
      </c>
      <c r="V10" s="8">
        <f t="shared" si="4"/>
        <v>2.78427441808665e-5</v>
      </c>
      <c r="W10" s="8">
        <v>1.42711066245463</v>
      </c>
      <c r="X10" s="8">
        <v>1.04879906507004</v>
      </c>
      <c r="Y10" s="8"/>
      <c r="Z10" s="8"/>
      <c r="AA10" s="8"/>
      <c r="AB10" s="1"/>
      <c r="AC10" s="1"/>
      <c r="AD10" s="1"/>
      <c r="AE10" s="1"/>
      <c r="AF10" s="1"/>
      <c r="BA10" s="32">
        <f>0.007037131*O10+0.918138063</f>
        <v>1.32863737133333</v>
      </c>
      <c r="BB10" s="32">
        <f t="shared" si="5"/>
        <v>1.88794736905215</v>
      </c>
      <c r="BC10" s="32">
        <f t="shared" si="0"/>
        <v>0.000154149470792241</v>
      </c>
      <c r="BD10" s="32">
        <f t="shared" si="1"/>
        <v>1.54149470792241e-5</v>
      </c>
      <c r="BE10" s="33">
        <f t="shared" ref="BE10:BE17" si="8">1/(0.91256074780734*(1+(20.8877641154199-1.87928919400643*1)*(E10/1000)^1.2))</f>
        <v>0.26908279755585</v>
      </c>
      <c r="BF10" s="8"/>
      <c r="BG10" s="8" t="e">
        <f>alfa(N10)</f>
        <v>#NAME?</v>
      </c>
      <c r="BH10" s="8" t="e">
        <f>Intens(N10,BG10)</f>
        <v>#NAME?</v>
      </c>
      <c r="BI10" s="8" t="e">
        <f t="shared" si="2"/>
        <v>#NAME?</v>
      </c>
      <c r="BJ10" s="8">
        <f t="shared" si="6"/>
        <v>0.26908279755585</v>
      </c>
    </row>
    <row r="11" ht="30.75" customHeight="1" spans="1:62">
      <c r="A11" s="8">
        <v>10</v>
      </c>
      <c r="B11" s="12" t="s">
        <v>53</v>
      </c>
      <c r="C11" s="9">
        <v>1</v>
      </c>
      <c r="D11" s="9">
        <v>50</v>
      </c>
      <c r="E11" s="9">
        <v>219</v>
      </c>
      <c r="F11" s="9">
        <v>1976</v>
      </c>
      <c r="G11" s="9">
        <v>6</v>
      </c>
      <c r="H11" s="9">
        <v>2</v>
      </c>
      <c r="I11" s="9" t="s">
        <v>36</v>
      </c>
      <c r="J11" s="9" t="s">
        <v>37</v>
      </c>
      <c r="K11" s="9" t="s">
        <v>38</v>
      </c>
      <c r="L11" s="9" t="s">
        <v>38</v>
      </c>
      <c r="M11" s="20" t="s">
        <v>45</v>
      </c>
      <c r="N11" s="9">
        <f t="shared" si="3"/>
        <v>41</v>
      </c>
      <c r="O11" s="21">
        <f t="shared" si="7"/>
        <v>66.6666666666667</v>
      </c>
      <c r="P11" s="11"/>
      <c r="Q11" s="25"/>
      <c r="R11" s="25">
        <v>1</v>
      </c>
      <c r="S11" s="25">
        <v>1</v>
      </c>
      <c r="T11" s="25">
        <v>1</v>
      </c>
      <c r="U11" s="9" t="s">
        <v>39</v>
      </c>
      <c r="V11" s="8">
        <f t="shared" si="4"/>
        <v>5.56854883617329e-5</v>
      </c>
      <c r="W11" s="8">
        <v>1.61376307369357</v>
      </c>
      <c r="X11" s="8">
        <v>1.1717159451426</v>
      </c>
      <c r="Y11" s="8"/>
      <c r="Z11" s="8"/>
      <c r="AA11" s="8"/>
      <c r="AB11" s="1"/>
      <c r="AC11" s="1"/>
      <c r="AD11" s="1"/>
      <c r="AE11" s="1"/>
      <c r="AF11" s="1"/>
      <c r="BA11" s="32">
        <f>0.007037131*O11+0.918138063</f>
        <v>1.38728012966667</v>
      </c>
      <c r="BB11" s="32">
        <f t="shared" si="5"/>
        <v>2.00197250915256</v>
      </c>
      <c r="BC11" s="32">
        <f t="shared" si="0"/>
        <v>0.000235418150418441</v>
      </c>
      <c r="BD11" s="32">
        <f t="shared" si="1"/>
        <v>1.17709075209221e-5</v>
      </c>
      <c r="BE11" s="33">
        <f t="shared" si="8"/>
        <v>0.26908279755585</v>
      </c>
      <c r="BF11" s="8"/>
      <c r="BG11" s="8" t="e">
        <f>alfa(N11)</f>
        <v>#NAME?</v>
      </c>
      <c r="BH11" s="8" t="e">
        <f>Intens(N11,BG11)</f>
        <v>#NAME?</v>
      </c>
      <c r="BI11" s="8" t="e">
        <f t="shared" si="2"/>
        <v>#NAME?</v>
      </c>
      <c r="BJ11" s="8">
        <f t="shared" si="6"/>
        <v>0.26908279755585</v>
      </c>
    </row>
    <row r="12" ht="16.5" customHeight="1" spans="1:62">
      <c r="A12" s="8">
        <v>11</v>
      </c>
      <c r="B12" s="12" t="s">
        <v>54</v>
      </c>
      <c r="C12" s="9">
        <v>1</v>
      </c>
      <c r="D12" s="9">
        <v>100</v>
      </c>
      <c r="E12" s="9">
        <v>159</v>
      </c>
      <c r="F12" s="9">
        <v>1976</v>
      </c>
      <c r="G12" s="9">
        <v>4.5</v>
      </c>
      <c r="H12" s="9">
        <v>2.5</v>
      </c>
      <c r="I12" s="9" t="s">
        <v>36</v>
      </c>
      <c r="J12" s="9" t="s">
        <v>37</v>
      </c>
      <c r="K12" s="9" t="s">
        <v>38</v>
      </c>
      <c r="L12" s="9" t="s">
        <v>38</v>
      </c>
      <c r="M12" s="20" t="s">
        <v>45</v>
      </c>
      <c r="N12" s="9">
        <f t="shared" si="3"/>
        <v>41</v>
      </c>
      <c r="O12" s="21">
        <f t="shared" si="7"/>
        <v>44.4444444444444</v>
      </c>
      <c r="P12" s="11"/>
      <c r="Q12" s="25"/>
      <c r="R12" s="25">
        <v>1</v>
      </c>
      <c r="S12" s="25">
        <v>1</v>
      </c>
      <c r="T12" s="25">
        <v>1</v>
      </c>
      <c r="U12" s="9" t="s">
        <v>39</v>
      </c>
      <c r="V12" s="8">
        <f t="shared" si="4"/>
        <v>2.78427441808665e-5</v>
      </c>
      <c r="W12" s="8">
        <v>1.42711066245463</v>
      </c>
      <c r="X12" s="8">
        <v>1.04879906507004</v>
      </c>
      <c r="Y12" s="8"/>
      <c r="Z12" s="8"/>
      <c r="AA12" s="8"/>
      <c r="AB12" s="1"/>
      <c r="AC12" s="1"/>
      <c r="AD12" s="1"/>
      <c r="AE12" s="1"/>
      <c r="AF12" s="1"/>
      <c r="BA12" s="32">
        <f>0.007037131*O12+0.918138063</f>
        <v>1.23089944077778</v>
      </c>
      <c r="BB12" s="32">
        <f t="shared" si="5"/>
        <v>1.71215405696817</v>
      </c>
      <c r="BC12" s="32">
        <f t="shared" si="0"/>
        <v>8.0246374866578e-5</v>
      </c>
      <c r="BD12" s="32">
        <f t="shared" si="1"/>
        <v>8.0246374866578e-6</v>
      </c>
      <c r="BE12" s="33">
        <f t="shared" si="8"/>
        <v>0.354369784311028</v>
      </c>
      <c r="BF12" s="8"/>
      <c r="BG12" s="8" t="e">
        <f>alfa(N12)</f>
        <v>#NAME?</v>
      </c>
      <c r="BH12" s="8" t="e">
        <f>Intens(N12,BG12)</f>
        <v>#NAME?</v>
      </c>
      <c r="BI12" s="8" t="e">
        <f t="shared" si="2"/>
        <v>#NAME?</v>
      </c>
      <c r="BJ12" s="8">
        <f t="shared" si="6"/>
        <v>0.354369784311028</v>
      </c>
    </row>
    <row r="13" ht="16.5" customHeight="1" spans="1:62">
      <c r="A13" s="8">
        <v>12</v>
      </c>
      <c r="B13" s="12" t="s">
        <v>55</v>
      </c>
      <c r="C13" s="9">
        <v>2</v>
      </c>
      <c r="D13" s="9">
        <v>150</v>
      </c>
      <c r="E13" s="9">
        <v>133</v>
      </c>
      <c r="F13" s="9">
        <v>1976</v>
      </c>
      <c r="G13" s="9">
        <v>4</v>
      </c>
      <c r="H13" s="9">
        <v>2.5</v>
      </c>
      <c r="I13" s="9" t="s">
        <v>36</v>
      </c>
      <c r="J13" s="9" t="s">
        <v>37</v>
      </c>
      <c r="K13" s="9" t="s">
        <v>38</v>
      </c>
      <c r="L13" s="9" t="s">
        <v>36</v>
      </c>
      <c r="M13" s="20" t="s">
        <v>45</v>
      </c>
      <c r="N13" s="9">
        <f t="shared" si="3"/>
        <v>41</v>
      </c>
      <c r="O13" s="21">
        <f t="shared" si="7"/>
        <v>37.5</v>
      </c>
      <c r="P13" s="11"/>
      <c r="Q13" s="28"/>
      <c r="R13" s="28">
        <v>1</v>
      </c>
      <c r="S13" s="28">
        <v>1</v>
      </c>
      <c r="T13" s="28"/>
      <c r="U13" s="9" t="s">
        <v>50</v>
      </c>
      <c r="V13" s="8">
        <f t="shared" si="4"/>
        <v>1.8561829453911e-5</v>
      </c>
      <c r="W13" s="8">
        <v>1.31792600121066</v>
      </c>
      <c r="X13" s="8">
        <v>0.969206470307378</v>
      </c>
      <c r="Y13" s="8"/>
      <c r="Z13" s="8"/>
      <c r="AA13" s="8"/>
      <c r="AB13" s="1"/>
      <c r="AC13" s="1"/>
      <c r="AD13" s="1"/>
      <c r="AE13" s="1"/>
      <c r="AF13" s="1"/>
      <c r="BA13" s="32">
        <f>0.006413391*O13+0.973</f>
        <v>1.2135021625</v>
      </c>
      <c r="BB13" s="32">
        <f t="shared" si="5"/>
        <v>1.68262484512773</v>
      </c>
      <c r="BC13" s="32">
        <f t="shared" si="0"/>
        <v>7.19119699748828e-5</v>
      </c>
      <c r="BD13" s="32">
        <f t="shared" si="1"/>
        <v>1.07867954962324e-5</v>
      </c>
      <c r="BE13" s="33">
        <f t="shared" si="8"/>
        <v>0.407554182494889</v>
      </c>
      <c r="BF13" s="8"/>
      <c r="BG13" s="8" t="e">
        <f>alfa(N13)</f>
        <v>#NAME?</v>
      </c>
      <c r="BH13" s="8" t="e">
        <f>Intens(N13,BG13)</f>
        <v>#NAME?</v>
      </c>
      <c r="BI13" s="8" t="e">
        <f t="shared" si="2"/>
        <v>#NAME?</v>
      </c>
      <c r="BJ13" s="8">
        <f t="shared" si="6"/>
        <v>0.407554182494889</v>
      </c>
    </row>
    <row r="14" ht="14.25" customHeight="1" spans="1:62">
      <c r="A14" s="8">
        <v>13</v>
      </c>
      <c r="B14" s="12" t="s">
        <v>56</v>
      </c>
      <c r="C14" s="9">
        <v>1</v>
      </c>
      <c r="D14" s="9">
        <v>100</v>
      </c>
      <c r="E14" s="9">
        <v>108</v>
      </c>
      <c r="F14" s="9">
        <v>1976</v>
      </c>
      <c r="G14" s="9">
        <v>4</v>
      </c>
      <c r="H14" s="9">
        <v>2</v>
      </c>
      <c r="I14" s="9" t="s">
        <v>38</v>
      </c>
      <c r="J14" s="9" t="s">
        <v>37</v>
      </c>
      <c r="K14" s="9" t="s">
        <v>38</v>
      </c>
      <c r="L14" s="9" t="s">
        <v>38</v>
      </c>
      <c r="M14" s="20" t="s">
        <v>45</v>
      </c>
      <c r="N14" s="9">
        <f t="shared" si="3"/>
        <v>41</v>
      </c>
      <c r="O14" s="21">
        <f t="shared" si="7"/>
        <v>50</v>
      </c>
      <c r="P14" s="11"/>
      <c r="Q14" s="26">
        <v>1</v>
      </c>
      <c r="R14" s="26">
        <v>1</v>
      </c>
      <c r="S14" s="26">
        <v>1</v>
      </c>
      <c r="T14" s="26">
        <v>1</v>
      </c>
      <c r="U14" s="9" t="s">
        <v>15</v>
      </c>
      <c r="V14" s="8">
        <f t="shared" si="4"/>
        <v>2.78427441808665e-5</v>
      </c>
      <c r="W14" s="8">
        <v>1.42711066245463</v>
      </c>
      <c r="X14" s="8">
        <v>1.04879906507004</v>
      </c>
      <c r="Y14" s="8"/>
      <c r="Z14" s="8"/>
      <c r="AA14" s="8"/>
      <c r="AB14" s="1"/>
      <c r="AC14" s="1"/>
      <c r="AD14" s="1"/>
      <c r="AE14" s="1"/>
      <c r="AF14" s="1"/>
      <c r="BA14" s="32">
        <f>0.006732324*O14+0.95415593</f>
        <v>1.29077213</v>
      </c>
      <c r="BB14" s="32">
        <f t="shared" si="5"/>
        <v>1.81779631121041</v>
      </c>
      <c r="BC14" s="32">
        <f t="shared" si="0"/>
        <v>0.000118796472343015</v>
      </c>
      <c r="BD14" s="32">
        <f t="shared" si="1"/>
        <v>1.18796472343015e-5</v>
      </c>
      <c r="BE14" s="33">
        <f t="shared" si="8"/>
        <v>0.473274772168119</v>
      </c>
      <c r="BF14" s="8"/>
      <c r="BG14" s="8" t="e">
        <f>alfa(N14)</f>
        <v>#NAME?</v>
      </c>
      <c r="BH14" s="8" t="e">
        <f>Intens(N14,BG14)</f>
        <v>#NAME?</v>
      </c>
      <c r="BI14" s="8" t="e">
        <f t="shared" si="2"/>
        <v>#NAME?</v>
      </c>
      <c r="BJ14" s="8">
        <f t="shared" si="6"/>
        <v>0.473274772168119</v>
      </c>
    </row>
    <row r="15" ht="15.75" customHeight="1" spans="1:62">
      <c r="A15" s="8">
        <v>14</v>
      </c>
      <c r="B15" s="12" t="s">
        <v>57</v>
      </c>
      <c r="C15" s="9">
        <v>6</v>
      </c>
      <c r="D15" s="9">
        <v>100</v>
      </c>
      <c r="E15" s="9">
        <v>76</v>
      </c>
      <c r="F15" s="9">
        <v>1969</v>
      </c>
      <c r="G15" s="9">
        <v>3.5</v>
      </c>
      <c r="H15" s="9">
        <v>3</v>
      </c>
      <c r="I15" s="9" t="s">
        <v>36</v>
      </c>
      <c r="J15" s="9" t="s">
        <v>37</v>
      </c>
      <c r="K15" s="9" t="s">
        <v>38</v>
      </c>
      <c r="L15" s="9" t="s">
        <v>36</v>
      </c>
      <c r="M15" s="20" t="s">
        <v>45</v>
      </c>
      <c r="N15" s="9">
        <f t="shared" si="3"/>
        <v>48</v>
      </c>
      <c r="O15" s="21">
        <f t="shared" si="7"/>
        <v>14.2857142857143</v>
      </c>
      <c r="P15" s="11"/>
      <c r="Q15" s="28"/>
      <c r="R15" s="28">
        <v>1</v>
      </c>
      <c r="S15" s="28">
        <v>1</v>
      </c>
      <c r="T15" s="28"/>
      <c r="U15" s="9" t="s">
        <v>50</v>
      </c>
      <c r="V15" s="8">
        <f t="shared" si="4"/>
        <v>2.37823439878234e-5</v>
      </c>
      <c r="W15" s="8">
        <v>1.36900106123512</v>
      </c>
      <c r="X15" s="8">
        <v>1.00722850205597</v>
      </c>
      <c r="Y15" s="8"/>
      <c r="Z15" s="8"/>
      <c r="AA15" s="8"/>
      <c r="AB15" s="1"/>
      <c r="AC15" s="1"/>
      <c r="AD15" s="1"/>
      <c r="AE15" s="1"/>
      <c r="AF15" s="1"/>
      <c r="BA15" s="32">
        <f>0.006413391*O15+0.973</f>
        <v>1.06461987142857</v>
      </c>
      <c r="BB15" s="32">
        <f t="shared" si="5"/>
        <v>1.44986825091823</v>
      </c>
      <c r="BC15" s="32">
        <f t="shared" si="0"/>
        <v>3.25245959825515e-5</v>
      </c>
      <c r="BD15" s="32">
        <f t="shared" si="1"/>
        <v>3.25245959825515e-6</v>
      </c>
      <c r="BE15" s="33">
        <f t="shared" si="8"/>
        <v>0.58825517614091</v>
      </c>
      <c r="BF15" s="8"/>
      <c r="BG15" s="8" t="e">
        <f>alfa(N15)</f>
        <v>#NAME?</v>
      </c>
      <c r="BH15" s="8" t="e">
        <f>Intens(N15,BG15)</f>
        <v>#NAME?</v>
      </c>
      <c r="BI15" s="8" t="e">
        <f t="shared" si="2"/>
        <v>#NAME?</v>
      </c>
      <c r="BJ15" s="8">
        <f t="shared" si="6"/>
        <v>0.58825517614091</v>
      </c>
    </row>
    <row r="16" ht="14.25" customHeight="1" spans="1:62">
      <c r="A16" s="8">
        <v>15</v>
      </c>
      <c r="B16" s="12" t="s">
        <v>58</v>
      </c>
      <c r="C16" s="9">
        <v>5</v>
      </c>
      <c r="D16" s="9">
        <v>40</v>
      </c>
      <c r="E16" s="9">
        <v>76</v>
      </c>
      <c r="F16" s="9">
        <v>1969</v>
      </c>
      <c r="G16" s="9">
        <v>3.5</v>
      </c>
      <c r="H16" s="9">
        <v>3</v>
      </c>
      <c r="I16" s="9" t="s">
        <v>36</v>
      </c>
      <c r="J16" s="9" t="s">
        <v>37</v>
      </c>
      <c r="K16" s="9" t="s">
        <v>38</v>
      </c>
      <c r="L16" s="9" t="s">
        <v>36</v>
      </c>
      <c r="M16" s="20" t="s">
        <v>45</v>
      </c>
      <c r="N16" s="9">
        <f t="shared" si="3"/>
        <v>48</v>
      </c>
      <c r="O16" s="21">
        <f t="shared" si="7"/>
        <v>14.2857142857143</v>
      </c>
      <c r="P16" s="11"/>
      <c r="Q16" s="28"/>
      <c r="R16" s="28">
        <v>1</v>
      </c>
      <c r="S16" s="28">
        <v>1</v>
      </c>
      <c r="T16" s="28"/>
      <c r="U16" s="9" t="s">
        <v>50</v>
      </c>
      <c r="V16" s="8">
        <f t="shared" si="4"/>
        <v>5.94558599695586e-5</v>
      </c>
      <c r="W16" s="8">
        <v>1.60569523683911</v>
      </c>
      <c r="X16" s="8">
        <v>1.16670401272132</v>
      </c>
      <c r="Y16" s="8"/>
      <c r="Z16" s="8"/>
      <c r="AA16" s="8"/>
      <c r="AB16" s="1"/>
      <c r="AC16" s="1"/>
      <c r="AD16" s="1"/>
      <c r="AE16" s="1"/>
      <c r="AF16" s="1"/>
      <c r="BA16" s="32">
        <f>0.006413391*O16+0.973</f>
        <v>1.06461987142857</v>
      </c>
      <c r="BB16" s="32">
        <f t="shared" si="5"/>
        <v>1.44986825091823</v>
      </c>
      <c r="BC16" s="32">
        <f t="shared" si="0"/>
        <v>3.25245959825515e-5</v>
      </c>
      <c r="BD16" s="32">
        <f t="shared" si="1"/>
        <v>1.30098383930206e-6</v>
      </c>
      <c r="BE16" s="33">
        <f t="shared" si="8"/>
        <v>0.58825517614091</v>
      </c>
      <c r="BF16" s="8"/>
      <c r="BG16" s="8" t="e">
        <f>alfa(N16)</f>
        <v>#NAME?</v>
      </c>
      <c r="BH16" s="8" t="e">
        <f>Intens(N16,BG16)</f>
        <v>#NAME?</v>
      </c>
      <c r="BI16" s="8" t="e">
        <f t="shared" si="2"/>
        <v>#NAME?</v>
      </c>
      <c r="BJ16" s="8">
        <f t="shared" si="6"/>
        <v>0.58825517614091</v>
      </c>
    </row>
    <row r="17" spans="1:62">
      <c r="A17" s="8">
        <v>16</v>
      </c>
      <c r="B17" s="12" t="s">
        <v>59</v>
      </c>
      <c r="C17" s="9">
        <v>5</v>
      </c>
      <c r="D17" s="9">
        <v>30</v>
      </c>
      <c r="E17" s="9">
        <v>76</v>
      </c>
      <c r="F17" s="9">
        <v>1969</v>
      </c>
      <c r="G17" s="9">
        <v>3.5</v>
      </c>
      <c r="H17" s="9">
        <v>3</v>
      </c>
      <c r="I17" s="9" t="s">
        <v>36</v>
      </c>
      <c r="J17" s="9" t="s">
        <v>37</v>
      </c>
      <c r="K17" s="9" t="s">
        <v>38</v>
      </c>
      <c r="L17" s="9" t="s">
        <v>38</v>
      </c>
      <c r="M17" s="20" t="s">
        <v>45</v>
      </c>
      <c r="N17" s="9">
        <f t="shared" si="3"/>
        <v>48</v>
      </c>
      <c r="O17" s="21">
        <f t="shared" si="7"/>
        <v>14.2857142857143</v>
      </c>
      <c r="P17" s="11"/>
      <c r="Q17" s="25"/>
      <c r="R17" s="25">
        <v>1</v>
      </c>
      <c r="S17" s="25">
        <v>1</v>
      </c>
      <c r="T17" s="25">
        <v>1</v>
      </c>
      <c r="U17" s="9" t="s">
        <v>39</v>
      </c>
      <c r="V17" s="8">
        <f t="shared" si="4"/>
        <v>7.92744799594115e-5</v>
      </c>
      <c r="W17" s="8">
        <v>1.68000862734535</v>
      </c>
      <c r="X17" s="8">
        <v>1.21194610928654</v>
      </c>
      <c r="Y17" s="8"/>
      <c r="Z17" s="8"/>
      <c r="AA17" s="8"/>
      <c r="AB17" s="1"/>
      <c r="AC17" s="1"/>
      <c r="AD17" s="1"/>
      <c r="AE17" s="1"/>
      <c r="AF17" s="1"/>
      <c r="BA17" s="32">
        <f>0.007037131*O17+0.918138063</f>
        <v>1.01866850585714</v>
      </c>
      <c r="BB17" s="32">
        <f t="shared" si="5"/>
        <v>1.38475236427726</v>
      </c>
      <c r="BC17" s="32">
        <f t="shared" si="0"/>
        <v>2.52776325655776e-5</v>
      </c>
      <c r="BD17" s="32">
        <f t="shared" si="1"/>
        <v>7.58328976967327e-7</v>
      </c>
      <c r="BE17" s="33">
        <f t="shared" si="8"/>
        <v>0.58825517614091</v>
      </c>
      <c r="BF17" s="8"/>
      <c r="BG17" s="8" t="e">
        <f>alfa(N17)</f>
        <v>#NAME?</v>
      </c>
      <c r="BH17" s="8" t="e">
        <f>Intens(N17,BG17)</f>
        <v>#NAME?</v>
      </c>
      <c r="BI17" s="8" t="e">
        <f t="shared" si="2"/>
        <v>#NAME?</v>
      </c>
      <c r="BJ17" s="8">
        <f t="shared" si="6"/>
        <v>0.58825517614091</v>
      </c>
    </row>
    <row r="18" ht="14.25" customHeight="1" spans="1:62">
      <c r="A18" s="8">
        <v>17</v>
      </c>
      <c r="B18" s="12" t="s">
        <v>60</v>
      </c>
      <c r="C18" s="9">
        <v>5</v>
      </c>
      <c r="D18" s="9">
        <v>5</v>
      </c>
      <c r="E18" s="9">
        <v>57</v>
      </c>
      <c r="F18" s="9">
        <v>1980</v>
      </c>
      <c r="G18" s="9">
        <v>3.5</v>
      </c>
      <c r="H18" s="9">
        <v>1.25</v>
      </c>
      <c r="I18" s="9" t="s">
        <v>38</v>
      </c>
      <c r="J18" s="9" t="s">
        <v>37</v>
      </c>
      <c r="K18" s="9" t="s">
        <v>36</v>
      </c>
      <c r="L18" s="9" t="s">
        <v>38</v>
      </c>
      <c r="M18" s="20">
        <v>8</v>
      </c>
      <c r="N18" s="9">
        <f t="shared" si="3"/>
        <v>37</v>
      </c>
      <c r="O18" s="21">
        <f t="shared" si="7"/>
        <v>64.2857142857143</v>
      </c>
      <c r="P18" s="11"/>
      <c r="Q18" s="29">
        <v>1</v>
      </c>
      <c r="R18" s="29">
        <v>1</v>
      </c>
      <c r="S18" s="29"/>
      <c r="T18" s="29">
        <v>1</v>
      </c>
      <c r="U18" s="9" t="s">
        <v>61</v>
      </c>
      <c r="V18" s="8">
        <f t="shared" si="4"/>
        <v>0.00061705541157596</v>
      </c>
      <c r="W18" s="8">
        <v>2.29731352703799</v>
      </c>
      <c r="X18" s="8">
        <v>1.52488758909174</v>
      </c>
      <c r="Y18" s="8"/>
      <c r="Z18" s="8"/>
      <c r="AA18" s="8"/>
      <c r="AB18" s="1"/>
      <c r="AC18" s="1"/>
      <c r="AD18" s="1"/>
      <c r="AE18" s="1"/>
      <c r="AF18" s="1"/>
      <c r="BA18" s="32">
        <f t="shared" ref="BA18:BA23" si="9">0.004939237*O18+0.949185949</f>
        <v>1.26670832757143</v>
      </c>
      <c r="BB18" s="32">
        <f t="shared" si="5"/>
        <v>1.77457533605724</v>
      </c>
      <c r="BC18" s="32">
        <f t="shared" si="0"/>
        <v>9.34469719513702e-5</v>
      </c>
      <c r="BD18" s="32">
        <f t="shared" si="1"/>
        <v>4.67234859756851e-7</v>
      </c>
      <c r="BE18" s="33">
        <f t="shared" ref="BE18:BE57" si="10">1/M18</f>
        <v>0.125</v>
      </c>
      <c r="BF18" s="8"/>
      <c r="BG18" s="8" t="e">
        <f>alfa(N18)</f>
        <v>#NAME?</v>
      </c>
      <c r="BH18" s="8" t="e">
        <f>Intens(N18,BG18)</f>
        <v>#NAME?</v>
      </c>
      <c r="BI18" s="8" t="e">
        <f t="shared" si="2"/>
        <v>#NAME?</v>
      </c>
      <c r="BJ18" s="8">
        <f t="shared" si="6"/>
        <v>0.125</v>
      </c>
    </row>
    <row r="19" ht="15" customHeight="1" spans="1:62">
      <c r="A19" s="8">
        <v>18</v>
      </c>
      <c r="B19" s="12" t="s">
        <v>62</v>
      </c>
      <c r="C19" s="9">
        <v>2</v>
      </c>
      <c r="D19" s="9">
        <v>2</v>
      </c>
      <c r="E19" s="9">
        <v>57</v>
      </c>
      <c r="F19" s="9">
        <v>1980</v>
      </c>
      <c r="G19" s="9">
        <v>3.5</v>
      </c>
      <c r="H19" s="9">
        <v>1.25</v>
      </c>
      <c r="I19" s="9" t="s">
        <v>38</v>
      </c>
      <c r="J19" s="9" t="s">
        <v>37</v>
      </c>
      <c r="K19" s="9" t="s">
        <v>36</v>
      </c>
      <c r="L19" s="9" t="s">
        <v>38</v>
      </c>
      <c r="M19" s="20">
        <v>8</v>
      </c>
      <c r="N19" s="9">
        <f t="shared" si="3"/>
        <v>37</v>
      </c>
      <c r="O19" s="21">
        <f t="shared" si="7"/>
        <v>64.2857142857143</v>
      </c>
      <c r="P19" s="11"/>
      <c r="Q19" s="29">
        <v>1</v>
      </c>
      <c r="R19" s="29">
        <v>1</v>
      </c>
      <c r="S19" s="29"/>
      <c r="T19" s="29">
        <v>1</v>
      </c>
      <c r="U19" s="9" t="s">
        <v>61</v>
      </c>
      <c r="V19" s="8">
        <f t="shared" si="4"/>
        <v>0.0015426385289399</v>
      </c>
      <c r="W19" s="8">
        <v>2.55106915207328</v>
      </c>
      <c r="X19" s="8">
        <v>1.6296597271818</v>
      </c>
      <c r="Y19" s="8"/>
      <c r="Z19" s="8"/>
      <c r="AA19" s="8"/>
      <c r="AB19" s="1"/>
      <c r="AC19" s="1"/>
      <c r="AD19" s="1"/>
      <c r="AE19" s="1"/>
      <c r="AF19" s="1"/>
      <c r="BA19" s="32">
        <f t="shared" si="9"/>
        <v>1.26670832757143</v>
      </c>
      <c r="BB19" s="32">
        <f t="shared" si="5"/>
        <v>1.77457533605724</v>
      </c>
      <c r="BC19" s="32">
        <f t="shared" si="0"/>
        <v>9.34469719513702e-5</v>
      </c>
      <c r="BD19" s="32">
        <f t="shared" si="1"/>
        <v>1.8689394390274e-7</v>
      </c>
      <c r="BE19" s="33">
        <f t="shared" si="10"/>
        <v>0.125</v>
      </c>
      <c r="BF19" s="8"/>
      <c r="BG19" s="8" t="e">
        <f>alfa(N19)</f>
        <v>#NAME?</v>
      </c>
      <c r="BH19" s="8" t="e">
        <f>Intens(N19,BG19)</f>
        <v>#NAME?</v>
      </c>
      <c r="BI19" s="8" t="e">
        <f t="shared" si="2"/>
        <v>#NAME?</v>
      </c>
      <c r="BJ19" s="8">
        <f t="shared" si="6"/>
        <v>0.125</v>
      </c>
    </row>
    <row r="20" ht="14.25" customHeight="1" spans="1:62">
      <c r="A20" s="8">
        <v>19</v>
      </c>
      <c r="B20" s="12" t="s">
        <v>63</v>
      </c>
      <c r="C20" s="9">
        <v>15</v>
      </c>
      <c r="D20" s="9">
        <v>15</v>
      </c>
      <c r="E20" s="9">
        <v>57</v>
      </c>
      <c r="F20" s="9">
        <v>1980</v>
      </c>
      <c r="G20" s="9">
        <v>3.5</v>
      </c>
      <c r="H20" s="9">
        <v>1.25</v>
      </c>
      <c r="I20" s="9" t="s">
        <v>38</v>
      </c>
      <c r="J20" s="9" t="s">
        <v>37</v>
      </c>
      <c r="K20" s="9" t="s">
        <v>36</v>
      </c>
      <c r="L20" s="9" t="s">
        <v>38</v>
      </c>
      <c r="M20" s="20">
        <v>8</v>
      </c>
      <c r="N20" s="9">
        <f t="shared" si="3"/>
        <v>37</v>
      </c>
      <c r="O20" s="21">
        <f t="shared" si="7"/>
        <v>64.2857142857143</v>
      </c>
      <c r="P20" s="11"/>
      <c r="Q20" s="29">
        <v>1</v>
      </c>
      <c r="R20" s="29">
        <v>1</v>
      </c>
      <c r="S20" s="29"/>
      <c r="T20" s="29">
        <v>1</v>
      </c>
      <c r="U20" s="9" t="s">
        <v>61</v>
      </c>
      <c r="V20" s="8">
        <f t="shared" si="4"/>
        <v>0.000205685137191986</v>
      </c>
      <c r="W20" s="8">
        <v>1.99306615414116</v>
      </c>
      <c r="X20" s="8">
        <v>1.38282141448667</v>
      </c>
      <c r="Y20" s="8"/>
      <c r="Z20" s="8"/>
      <c r="AA20" s="8"/>
      <c r="AB20" s="1"/>
      <c r="AC20" s="1"/>
      <c r="AD20" s="1"/>
      <c r="AE20" s="1"/>
      <c r="AF20" s="1"/>
      <c r="BA20" s="32">
        <f t="shared" si="9"/>
        <v>1.26670832757143</v>
      </c>
      <c r="BB20" s="32">
        <f t="shared" si="5"/>
        <v>1.77457533605724</v>
      </c>
      <c r="BC20" s="32">
        <f t="shared" si="0"/>
        <v>9.34469719513702e-5</v>
      </c>
      <c r="BD20" s="32">
        <f t="shared" si="1"/>
        <v>1.40170457927055e-6</v>
      </c>
      <c r="BE20" s="33">
        <f t="shared" si="10"/>
        <v>0.125</v>
      </c>
      <c r="BF20" s="8"/>
      <c r="BG20" s="8" t="e">
        <f>alfa(N20)</f>
        <v>#NAME?</v>
      </c>
      <c r="BH20" s="8" t="e">
        <f>Intens(N20,BG20)</f>
        <v>#NAME?</v>
      </c>
      <c r="BI20" s="8" t="e">
        <f t="shared" si="2"/>
        <v>#NAME?</v>
      </c>
      <c r="BJ20" s="8">
        <f t="shared" si="6"/>
        <v>0.125</v>
      </c>
    </row>
    <row r="21" ht="17.25" customHeight="1" spans="1:62">
      <c r="A21" s="8">
        <v>20</v>
      </c>
      <c r="B21" s="12" t="s">
        <v>64</v>
      </c>
      <c r="C21" s="9">
        <v>15</v>
      </c>
      <c r="D21" s="9">
        <v>15</v>
      </c>
      <c r="E21" s="9">
        <v>40</v>
      </c>
      <c r="F21" s="9">
        <v>1980</v>
      </c>
      <c r="G21" s="9">
        <v>2.5</v>
      </c>
      <c r="H21" s="9">
        <v>1.25</v>
      </c>
      <c r="I21" s="9" t="s">
        <v>38</v>
      </c>
      <c r="J21" s="9" t="s">
        <v>37</v>
      </c>
      <c r="K21" s="9" t="s">
        <v>36</v>
      </c>
      <c r="L21" s="9" t="s">
        <v>38</v>
      </c>
      <c r="M21" s="20">
        <v>8</v>
      </c>
      <c r="N21" s="9">
        <f t="shared" si="3"/>
        <v>37</v>
      </c>
      <c r="O21" s="21">
        <f t="shared" si="7"/>
        <v>50</v>
      </c>
      <c r="P21" s="11"/>
      <c r="Q21" s="29">
        <v>1</v>
      </c>
      <c r="R21" s="29">
        <v>1</v>
      </c>
      <c r="S21" s="29"/>
      <c r="T21" s="29">
        <v>1</v>
      </c>
      <c r="U21" s="9" t="s">
        <v>61</v>
      </c>
      <c r="V21" s="8">
        <f t="shared" si="4"/>
        <v>0.000205685137191986</v>
      </c>
      <c r="W21" s="8">
        <v>1.99306615414116</v>
      </c>
      <c r="X21" s="8">
        <v>1.38282141448667</v>
      </c>
      <c r="Y21" s="8"/>
      <c r="Z21" s="8"/>
      <c r="AA21" s="8"/>
      <c r="AB21" s="1"/>
      <c r="AC21" s="1"/>
      <c r="AD21" s="1"/>
      <c r="AE21" s="1"/>
      <c r="AF21" s="1"/>
      <c r="BA21" s="32">
        <f t="shared" si="9"/>
        <v>1.196147799</v>
      </c>
      <c r="BB21" s="32">
        <f t="shared" si="5"/>
        <v>1.65367588388185</v>
      </c>
      <c r="BC21" s="32">
        <f t="shared" si="0"/>
        <v>6.039076120222e-5</v>
      </c>
      <c r="BD21" s="32">
        <f t="shared" si="1"/>
        <v>9.058614180333e-7</v>
      </c>
      <c r="BE21" s="33">
        <f t="shared" si="10"/>
        <v>0.125</v>
      </c>
      <c r="BF21" s="8"/>
      <c r="BG21" s="8" t="e">
        <f>alfa(N21)</f>
        <v>#NAME?</v>
      </c>
      <c r="BH21" s="8" t="e">
        <f>Intens(N21,BG21)</f>
        <v>#NAME?</v>
      </c>
      <c r="BI21" s="8" t="e">
        <f t="shared" si="2"/>
        <v>#NAME?</v>
      </c>
      <c r="BJ21" s="8">
        <f t="shared" si="6"/>
        <v>0.125</v>
      </c>
    </row>
    <row r="22" ht="15.75" customHeight="1" spans="1:62">
      <c r="A22" s="8">
        <v>21</v>
      </c>
      <c r="B22" s="12" t="s">
        <v>65</v>
      </c>
      <c r="C22" s="9">
        <v>12</v>
      </c>
      <c r="D22" s="9">
        <v>12</v>
      </c>
      <c r="E22" s="9">
        <v>57</v>
      </c>
      <c r="F22" s="9">
        <v>1980</v>
      </c>
      <c r="G22" s="9">
        <v>3.5</v>
      </c>
      <c r="H22" s="9">
        <v>1.25</v>
      </c>
      <c r="I22" s="9" t="s">
        <v>38</v>
      </c>
      <c r="J22" s="9" t="s">
        <v>37</v>
      </c>
      <c r="K22" s="9" t="s">
        <v>36</v>
      </c>
      <c r="L22" s="9" t="s">
        <v>38</v>
      </c>
      <c r="M22" s="20">
        <v>8</v>
      </c>
      <c r="N22" s="9">
        <f t="shared" si="3"/>
        <v>37</v>
      </c>
      <c r="O22" s="21">
        <f t="shared" si="7"/>
        <v>64.2857142857143</v>
      </c>
      <c r="P22" s="11"/>
      <c r="Q22" s="29">
        <v>1</v>
      </c>
      <c r="R22" s="29">
        <v>1</v>
      </c>
      <c r="S22" s="29"/>
      <c r="T22" s="29">
        <v>1</v>
      </c>
      <c r="U22" s="9" t="s">
        <v>61</v>
      </c>
      <c r="V22" s="8">
        <f t="shared" si="4"/>
        <v>0.000257106421489983</v>
      </c>
      <c r="W22" s="8">
        <v>2.05486305916989</v>
      </c>
      <c r="X22" s="8">
        <v>1.41335638841421</v>
      </c>
      <c r="Y22" s="8"/>
      <c r="Z22" s="8"/>
      <c r="AA22" s="8"/>
      <c r="AB22" s="1"/>
      <c r="AC22" s="1"/>
      <c r="AD22" s="1"/>
      <c r="AE22" s="1"/>
      <c r="AF22" s="1"/>
      <c r="BA22" s="32">
        <f t="shared" si="9"/>
        <v>1.26670832757143</v>
      </c>
      <c r="BB22" s="32">
        <f t="shared" si="5"/>
        <v>1.77457533605724</v>
      </c>
      <c r="BC22" s="32">
        <f t="shared" si="0"/>
        <v>9.34469719513702e-5</v>
      </c>
      <c r="BD22" s="32">
        <f t="shared" si="1"/>
        <v>1.12136366341644e-6</v>
      </c>
      <c r="BE22" s="33">
        <f t="shared" si="10"/>
        <v>0.125</v>
      </c>
      <c r="BF22" s="8"/>
      <c r="BG22" s="8" t="e">
        <f>alfa(N22)</f>
        <v>#NAME?</v>
      </c>
      <c r="BH22" s="8" t="e">
        <f>Intens(N22,BG22)</f>
        <v>#NAME?</v>
      </c>
      <c r="BI22" s="8" t="e">
        <f t="shared" si="2"/>
        <v>#NAME?</v>
      </c>
      <c r="BJ22" s="8">
        <f t="shared" si="6"/>
        <v>0.125</v>
      </c>
    </row>
    <row r="23" ht="17.25" customHeight="1" spans="1:62">
      <c r="A23" s="8">
        <v>22</v>
      </c>
      <c r="B23" s="12" t="s">
        <v>66</v>
      </c>
      <c r="C23" s="9" t="s">
        <v>45</v>
      </c>
      <c r="D23" s="9" t="s">
        <v>45</v>
      </c>
      <c r="E23" s="9">
        <v>40</v>
      </c>
      <c r="F23" s="9">
        <v>1980</v>
      </c>
      <c r="G23" s="9">
        <v>2.5</v>
      </c>
      <c r="H23" s="9">
        <v>1.25</v>
      </c>
      <c r="I23" s="9" t="s">
        <v>38</v>
      </c>
      <c r="J23" s="9" t="s">
        <v>37</v>
      </c>
      <c r="K23" s="9" t="s">
        <v>36</v>
      </c>
      <c r="L23" s="9" t="s">
        <v>38</v>
      </c>
      <c r="M23" s="20">
        <v>8</v>
      </c>
      <c r="N23" s="9">
        <f t="shared" si="3"/>
        <v>37</v>
      </c>
      <c r="O23" s="21">
        <f t="shared" si="7"/>
        <v>50</v>
      </c>
      <c r="P23" s="11"/>
      <c r="Q23" s="29">
        <v>1</v>
      </c>
      <c r="R23" s="29">
        <v>1</v>
      </c>
      <c r="S23" s="29"/>
      <c r="T23" s="29">
        <v>1</v>
      </c>
      <c r="U23" s="9" t="s">
        <v>61</v>
      </c>
      <c r="V23" s="8">
        <f>1000/(100*N23*8760)</f>
        <v>3.0852770578798e-5</v>
      </c>
      <c r="W23" s="8">
        <v>1.46768174198302</v>
      </c>
      <c r="X23" s="8">
        <v>1.07683129023411</v>
      </c>
      <c r="Y23" s="8"/>
      <c r="Z23" s="8"/>
      <c r="AA23" s="8"/>
      <c r="AB23" s="1"/>
      <c r="AC23" s="1"/>
      <c r="AD23" s="1"/>
      <c r="AE23" s="1"/>
      <c r="AF23" s="1"/>
      <c r="BA23" s="32">
        <f t="shared" si="9"/>
        <v>1.196147799</v>
      </c>
      <c r="BB23" s="32">
        <f t="shared" si="5"/>
        <v>1.65367588388185</v>
      </c>
      <c r="BC23" s="32">
        <f t="shared" si="0"/>
        <v>6.039076120222e-5</v>
      </c>
      <c r="BD23" s="32">
        <f>BC23*100/1000</f>
        <v>6.039076120222e-6</v>
      </c>
      <c r="BE23" s="33">
        <f t="shared" si="10"/>
        <v>0.125</v>
      </c>
      <c r="BF23" s="8"/>
      <c r="BG23" s="8" t="e">
        <f>alfa(N23)</f>
        <v>#NAME?</v>
      </c>
      <c r="BH23" s="8" t="e">
        <f>Intens(N23,BG23)</f>
        <v>#NAME?</v>
      </c>
      <c r="BI23" s="8" t="e">
        <f>BH23*100/1000</f>
        <v>#NAME?</v>
      </c>
      <c r="BJ23" s="8">
        <f t="shared" si="6"/>
        <v>0.125</v>
      </c>
    </row>
    <row r="24" spans="1:62">
      <c r="A24" s="8">
        <v>23</v>
      </c>
      <c r="B24" s="13" t="s">
        <v>67</v>
      </c>
      <c r="C24" s="14">
        <v>3.4</v>
      </c>
      <c r="D24" s="14">
        <v>66</v>
      </c>
      <c r="E24" s="14">
        <v>57</v>
      </c>
      <c r="F24" s="14">
        <v>1976</v>
      </c>
      <c r="G24" s="14">
        <v>3.5</v>
      </c>
      <c r="H24" s="14">
        <v>3</v>
      </c>
      <c r="I24" s="9" t="s">
        <v>38</v>
      </c>
      <c r="J24" s="9" t="s">
        <v>37</v>
      </c>
      <c r="K24" s="9" t="s">
        <v>38</v>
      </c>
      <c r="L24" s="9" t="s">
        <v>38</v>
      </c>
      <c r="M24" s="20">
        <v>1</v>
      </c>
      <c r="N24" s="9">
        <f t="shared" si="3"/>
        <v>41</v>
      </c>
      <c r="O24" s="21">
        <f t="shared" si="7"/>
        <v>14.2857142857143</v>
      </c>
      <c r="P24" s="11"/>
      <c r="Q24" s="26">
        <v>1</v>
      </c>
      <c r="R24" s="26">
        <v>1</v>
      </c>
      <c r="S24" s="26">
        <v>1</v>
      </c>
      <c r="T24" s="26">
        <v>1</v>
      </c>
      <c r="U24" s="9" t="s">
        <v>15</v>
      </c>
      <c r="V24" s="8">
        <f t="shared" si="4"/>
        <v>4.21859760316159e-5</v>
      </c>
      <c r="W24" s="8">
        <v>1.53900170334411</v>
      </c>
      <c r="X24" s="8">
        <v>1.12428114220237</v>
      </c>
      <c r="Y24" s="8"/>
      <c r="Z24" s="8"/>
      <c r="AA24" s="8"/>
      <c r="AB24" s="1"/>
      <c r="AC24" s="1"/>
      <c r="AD24" s="1"/>
      <c r="AE24" s="1"/>
      <c r="AF24" s="1"/>
      <c r="BA24" s="32">
        <f t="shared" ref="BA24:BA37" si="11">0.006732324*O24+0.95415593</f>
        <v>1.05033198714286</v>
      </c>
      <c r="BB24" s="32">
        <f t="shared" si="5"/>
        <v>1.42929998949462</v>
      </c>
      <c r="BC24" s="32">
        <f t="shared" si="0"/>
        <v>2.807003462971e-5</v>
      </c>
      <c r="BD24" s="32">
        <f t="shared" ref="BD24:BD41" si="12">BC24*D24/1000</f>
        <v>1.85262228556086e-6</v>
      </c>
      <c r="BE24" s="33">
        <f t="shared" si="10"/>
        <v>1</v>
      </c>
      <c r="BF24" s="8"/>
      <c r="BG24" s="8" t="e">
        <f>alfa(N24)</f>
        <v>#NAME?</v>
      </c>
      <c r="BH24" s="8" t="e">
        <f>Intens(N24,BG24)</f>
        <v>#NAME?</v>
      </c>
      <c r="BI24" s="8" t="e">
        <f t="shared" ref="BI24:BI41" si="13">BH24*D24/1000</f>
        <v>#NAME?</v>
      </c>
      <c r="BJ24" s="8">
        <f t="shared" si="6"/>
        <v>1</v>
      </c>
    </row>
    <row r="25" spans="1:62">
      <c r="A25" s="8">
        <v>24</v>
      </c>
      <c r="B25" s="13" t="s">
        <v>68</v>
      </c>
      <c r="C25" s="14">
        <v>3.5</v>
      </c>
      <c r="D25" s="14">
        <v>22</v>
      </c>
      <c r="E25" s="14">
        <v>89</v>
      </c>
      <c r="F25" s="14">
        <v>1974</v>
      </c>
      <c r="G25" s="14">
        <v>4</v>
      </c>
      <c r="H25" s="14">
        <v>4</v>
      </c>
      <c r="I25" s="9" t="s">
        <v>38</v>
      </c>
      <c r="J25" s="9" t="s">
        <v>37</v>
      </c>
      <c r="K25" s="9" t="s">
        <v>38</v>
      </c>
      <c r="L25" s="9" t="s">
        <v>38</v>
      </c>
      <c r="M25" s="22">
        <v>1.08</v>
      </c>
      <c r="N25" s="9">
        <f t="shared" si="3"/>
        <v>43</v>
      </c>
      <c r="O25" s="21">
        <f t="shared" si="7"/>
        <v>0</v>
      </c>
      <c r="P25" s="11"/>
      <c r="Q25" s="26">
        <v>1</v>
      </c>
      <c r="R25" s="26">
        <v>1</v>
      </c>
      <c r="S25" s="26">
        <v>1</v>
      </c>
      <c r="T25" s="26">
        <v>1</v>
      </c>
      <c r="U25" s="9" t="s">
        <v>15</v>
      </c>
      <c r="V25" s="8">
        <f t="shared" si="4"/>
        <v>0.000120671512834622</v>
      </c>
      <c r="W25" s="8">
        <v>1.81160422610502</v>
      </c>
      <c r="X25" s="8">
        <v>1.28735994605965</v>
      </c>
      <c r="Y25" s="8"/>
      <c r="Z25" s="8"/>
      <c r="AA25" s="8"/>
      <c r="AB25" s="1"/>
      <c r="AC25" s="1"/>
      <c r="AD25" s="1"/>
      <c r="AE25" s="1"/>
      <c r="AF25" s="1"/>
      <c r="BA25" s="32">
        <f t="shared" si="11"/>
        <v>0.95415593</v>
      </c>
      <c r="BB25" s="32">
        <f t="shared" si="5"/>
        <v>1.29823902424852</v>
      </c>
      <c r="BC25" s="32">
        <f t="shared" si="0"/>
        <v>1.75000340623638e-5</v>
      </c>
      <c r="BD25" s="32">
        <f t="shared" si="12"/>
        <v>3.85000749372004e-7</v>
      </c>
      <c r="BE25" s="33">
        <f t="shared" si="10"/>
        <v>0.925925925925926</v>
      </c>
      <c r="BF25" s="8"/>
      <c r="BG25" s="8" t="e">
        <f>alfa(N25)</f>
        <v>#NAME?</v>
      </c>
      <c r="BH25" s="8" t="e">
        <f>Intens(N25,BG25)</f>
        <v>#NAME?</v>
      </c>
      <c r="BI25" s="8" t="e">
        <f t="shared" si="13"/>
        <v>#NAME?</v>
      </c>
      <c r="BJ25" s="8">
        <f t="shared" si="6"/>
        <v>0.925925925925926</v>
      </c>
    </row>
    <row r="26" spans="1:62">
      <c r="A26" s="8">
        <v>25</v>
      </c>
      <c r="B26" s="13" t="s">
        <v>69</v>
      </c>
      <c r="C26" s="14">
        <v>0.6</v>
      </c>
      <c r="D26" s="14">
        <v>74.5</v>
      </c>
      <c r="E26" s="14">
        <v>219</v>
      </c>
      <c r="F26" s="14">
        <v>1993</v>
      </c>
      <c r="G26" s="14">
        <v>8.5</v>
      </c>
      <c r="H26" s="14">
        <v>6</v>
      </c>
      <c r="I26" s="9" t="s">
        <v>38</v>
      </c>
      <c r="J26" s="9" t="s">
        <v>37</v>
      </c>
      <c r="K26" s="9" t="s">
        <v>38</v>
      </c>
      <c r="L26" s="9" t="s">
        <v>38</v>
      </c>
      <c r="M26" s="22">
        <v>5.58</v>
      </c>
      <c r="N26" s="9">
        <f t="shared" si="3"/>
        <v>24</v>
      </c>
      <c r="O26" s="21">
        <f t="shared" si="7"/>
        <v>29.4117647058823</v>
      </c>
      <c r="P26" s="11"/>
      <c r="Q26" s="26">
        <v>1</v>
      </c>
      <c r="R26" s="26">
        <v>1</v>
      </c>
      <c r="S26" s="26">
        <v>1</v>
      </c>
      <c r="T26" s="26">
        <v>1</v>
      </c>
      <c r="U26" s="9" t="s">
        <v>15</v>
      </c>
      <c r="V26" s="8">
        <f t="shared" si="4"/>
        <v>6.38452187592576e-5</v>
      </c>
      <c r="W26" s="8">
        <v>1.76021227185365</v>
      </c>
      <c r="X26" s="8">
        <v>1.25858159134508</v>
      </c>
      <c r="Y26" s="8"/>
      <c r="Z26" s="8"/>
      <c r="AA26" s="8"/>
      <c r="AB26" s="1"/>
      <c r="AC26" s="1"/>
      <c r="AD26" s="1"/>
      <c r="AE26" s="1"/>
      <c r="AF26" s="1"/>
      <c r="BA26" s="32">
        <f t="shared" si="11"/>
        <v>1.15216545941176</v>
      </c>
      <c r="BB26" s="32">
        <f t="shared" si="5"/>
        <v>1.58251962915996</v>
      </c>
      <c r="BC26" s="32">
        <f t="shared" si="0"/>
        <v>3.62973564498234e-5</v>
      </c>
      <c r="BD26" s="32">
        <f t="shared" si="12"/>
        <v>2.70415305551184e-6</v>
      </c>
      <c r="BE26" s="33">
        <f t="shared" si="10"/>
        <v>0.17921146953405</v>
      </c>
      <c r="BF26" s="8"/>
      <c r="BG26" s="8" t="e">
        <f>alfa(N26)</f>
        <v>#NAME?</v>
      </c>
      <c r="BH26" s="8" t="e">
        <f>Intens(N26,BG26)</f>
        <v>#NAME?</v>
      </c>
      <c r="BI26" s="8" t="e">
        <f t="shared" si="13"/>
        <v>#NAME?</v>
      </c>
      <c r="BJ26" s="8">
        <f t="shared" si="6"/>
        <v>0.17921146953405</v>
      </c>
    </row>
    <row r="27" spans="1:62">
      <c r="A27" s="8">
        <v>26</v>
      </c>
      <c r="B27" s="13" t="s">
        <v>70</v>
      </c>
      <c r="C27" s="14">
        <v>40</v>
      </c>
      <c r="D27" s="14">
        <v>182</v>
      </c>
      <c r="E27" s="14">
        <v>108</v>
      </c>
      <c r="F27" s="14">
        <v>1990</v>
      </c>
      <c r="G27" s="14">
        <v>4</v>
      </c>
      <c r="H27" s="14">
        <f>4.5/2</f>
        <v>2.25</v>
      </c>
      <c r="I27" s="9" t="s">
        <v>38</v>
      </c>
      <c r="J27" s="9" t="s">
        <v>37</v>
      </c>
      <c r="K27" s="9" t="s">
        <v>38</v>
      </c>
      <c r="L27" s="9" t="s">
        <v>38</v>
      </c>
      <c r="M27" s="22">
        <v>21.58</v>
      </c>
      <c r="N27" s="9">
        <f t="shared" si="3"/>
        <v>27</v>
      </c>
      <c r="O27" s="21">
        <f t="shared" si="7"/>
        <v>43.75</v>
      </c>
      <c r="P27" s="11"/>
      <c r="Q27" s="26">
        <v>1</v>
      </c>
      <c r="R27" s="26">
        <v>1</v>
      </c>
      <c r="S27" s="26">
        <v>1</v>
      </c>
      <c r="T27" s="26">
        <v>1</v>
      </c>
      <c r="U27" s="9" t="s">
        <v>15</v>
      </c>
      <c r="V27" s="8">
        <f t="shared" si="4"/>
        <v>2.32306168379228e-5</v>
      </c>
      <c r="W27" s="8">
        <v>1.42629686547492</v>
      </c>
      <c r="X27" s="8">
        <v>1.04822866144294</v>
      </c>
      <c r="Y27" s="8"/>
      <c r="Z27" s="8"/>
      <c r="AA27" s="8"/>
      <c r="AB27" s="1"/>
      <c r="AC27" s="1"/>
      <c r="AD27" s="1"/>
      <c r="AE27" s="1"/>
      <c r="AF27" s="1"/>
      <c r="BA27" s="32">
        <f t="shared" si="11"/>
        <v>1.248695105</v>
      </c>
      <c r="BB27" s="32">
        <f t="shared" si="5"/>
        <v>1.74289569834433</v>
      </c>
      <c r="BC27" s="32">
        <f t="shared" si="0"/>
        <v>6.59521319260101e-5</v>
      </c>
      <c r="BD27" s="32">
        <f t="shared" si="12"/>
        <v>1.20032880105338e-5</v>
      </c>
      <c r="BE27" s="33">
        <f t="shared" si="10"/>
        <v>0.046339202965709</v>
      </c>
      <c r="BF27" s="8"/>
      <c r="BG27" s="8" t="e">
        <f>alfa(N27)</f>
        <v>#NAME?</v>
      </c>
      <c r="BH27" s="8" t="e">
        <f>Intens(N27,BG27)</f>
        <v>#NAME?</v>
      </c>
      <c r="BI27" s="8" t="e">
        <f t="shared" si="13"/>
        <v>#NAME?</v>
      </c>
      <c r="BJ27" s="8">
        <f t="shared" si="6"/>
        <v>0.046339202965709</v>
      </c>
    </row>
    <row r="28" spans="1:62">
      <c r="A28" s="8">
        <v>27</v>
      </c>
      <c r="B28" s="13" t="s">
        <v>71</v>
      </c>
      <c r="C28" s="14">
        <v>30.57</v>
      </c>
      <c r="D28" s="14">
        <v>38</v>
      </c>
      <c r="E28" s="14">
        <v>57</v>
      </c>
      <c r="F28" s="14">
        <v>1983</v>
      </c>
      <c r="G28" s="14">
        <v>3.5</v>
      </c>
      <c r="H28" s="14">
        <v>3</v>
      </c>
      <c r="I28" s="9" t="s">
        <v>38</v>
      </c>
      <c r="J28" s="9" t="s">
        <v>37</v>
      </c>
      <c r="K28" s="9" t="s">
        <v>38</v>
      </c>
      <c r="L28" s="9" t="s">
        <v>38</v>
      </c>
      <c r="M28" s="22">
        <v>2.5</v>
      </c>
      <c r="N28" s="9">
        <f t="shared" si="3"/>
        <v>34</v>
      </c>
      <c r="O28" s="21">
        <f t="shared" si="7"/>
        <v>14.2857142857143</v>
      </c>
      <c r="P28" s="11"/>
      <c r="Q28" s="26">
        <v>1</v>
      </c>
      <c r="R28" s="26">
        <v>1</v>
      </c>
      <c r="S28" s="26">
        <v>1</v>
      </c>
      <c r="T28" s="26">
        <v>1</v>
      </c>
      <c r="U28" s="9" t="s">
        <v>15</v>
      </c>
      <c r="V28" s="8">
        <f t="shared" si="4"/>
        <v>8.83554575399013e-5</v>
      </c>
      <c r="W28" s="8">
        <v>1.77726079755593</v>
      </c>
      <c r="X28" s="8">
        <v>1.2682204817978</v>
      </c>
      <c r="Y28" s="8"/>
      <c r="Z28" s="8"/>
      <c r="AA28" s="8"/>
      <c r="AB28" s="1"/>
      <c r="AC28" s="1"/>
      <c r="AD28" s="1"/>
      <c r="AE28" s="1"/>
      <c r="AF28" s="1"/>
      <c r="BA28" s="32">
        <f t="shared" si="11"/>
        <v>1.05033198714286</v>
      </c>
      <c r="BB28" s="32">
        <f t="shared" si="5"/>
        <v>1.42929998949462</v>
      </c>
      <c r="BC28" s="32">
        <f t="shared" si="0"/>
        <v>2.59023244300485e-5</v>
      </c>
      <c r="BD28" s="32">
        <f t="shared" si="12"/>
        <v>9.84288328341842e-7</v>
      </c>
      <c r="BE28" s="33">
        <f t="shared" si="10"/>
        <v>0.4</v>
      </c>
      <c r="BF28" s="8"/>
      <c r="BG28" s="8" t="e">
        <f>alfa(N28)</f>
        <v>#NAME?</v>
      </c>
      <c r="BH28" s="8" t="e">
        <f>Intens(N28,BG28)</f>
        <v>#NAME?</v>
      </c>
      <c r="BI28" s="8" t="e">
        <f t="shared" si="13"/>
        <v>#NAME?</v>
      </c>
      <c r="BJ28" s="8">
        <f t="shared" si="6"/>
        <v>0.4</v>
      </c>
    </row>
    <row r="29" spans="1:62">
      <c r="A29" s="8">
        <v>28</v>
      </c>
      <c r="B29" s="13" t="s">
        <v>72</v>
      </c>
      <c r="C29" s="14">
        <v>11.87</v>
      </c>
      <c r="D29" s="14">
        <v>94.4</v>
      </c>
      <c r="E29" s="14">
        <v>273</v>
      </c>
      <c r="F29" s="14">
        <v>1974</v>
      </c>
      <c r="G29" s="14">
        <v>7</v>
      </c>
      <c r="H29" s="14">
        <v>6</v>
      </c>
      <c r="I29" s="9" t="s">
        <v>38</v>
      </c>
      <c r="J29" s="9" t="s">
        <v>37</v>
      </c>
      <c r="K29" s="9" t="s">
        <v>38</v>
      </c>
      <c r="L29" s="9" t="s">
        <v>38</v>
      </c>
      <c r="M29" s="22">
        <v>4</v>
      </c>
      <c r="N29" s="9">
        <f t="shared" si="3"/>
        <v>43</v>
      </c>
      <c r="O29" s="21">
        <f t="shared" si="7"/>
        <v>14.2857142857143</v>
      </c>
      <c r="P29" s="11"/>
      <c r="Q29" s="26">
        <v>1</v>
      </c>
      <c r="R29" s="26">
        <v>1</v>
      </c>
      <c r="S29" s="26">
        <v>1</v>
      </c>
      <c r="T29" s="26">
        <v>1</v>
      </c>
      <c r="U29" s="9" t="s">
        <v>15</v>
      </c>
      <c r="V29" s="8">
        <f t="shared" si="4"/>
        <v>2.81225983301026e-5</v>
      </c>
      <c r="W29" s="8">
        <v>1.42436117202877</v>
      </c>
      <c r="X29" s="8">
        <v>1.04687059343323</v>
      </c>
      <c r="Y29" s="8"/>
      <c r="Z29" s="8"/>
      <c r="AA29" s="8"/>
      <c r="AB29" s="1"/>
      <c r="AC29" s="1"/>
      <c r="AD29" s="1"/>
      <c r="AE29" s="1"/>
      <c r="AF29" s="1"/>
      <c r="BA29" s="32">
        <f t="shared" si="11"/>
        <v>1.05033198714286</v>
      </c>
      <c r="BB29" s="32">
        <f t="shared" si="5"/>
        <v>1.42929998949462</v>
      </c>
      <c r="BC29" s="32">
        <f t="shared" si="0"/>
        <v>2.86498825877889e-5</v>
      </c>
      <c r="BD29" s="32">
        <f t="shared" si="12"/>
        <v>2.70454891628728e-6</v>
      </c>
      <c r="BE29" s="33">
        <f t="shared" si="10"/>
        <v>0.25</v>
      </c>
      <c r="BF29" s="8"/>
      <c r="BG29" s="8" t="e">
        <f>alfa(N29)</f>
        <v>#NAME?</v>
      </c>
      <c r="BH29" s="8" t="e">
        <f>Intens(N29,BG29)</f>
        <v>#NAME?</v>
      </c>
      <c r="BI29" s="8" t="e">
        <f t="shared" si="13"/>
        <v>#NAME?</v>
      </c>
      <c r="BJ29" s="8">
        <f t="shared" si="6"/>
        <v>0.25</v>
      </c>
    </row>
    <row r="30" spans="1:62">
      <c r="A30" s="8">
        <v>29</v>
      </c>
      <c r="B30" s="13" t="s">
        <v>73</v>
      </c>
      <c r="C30" s="14">
        <v>3</v>
      </c>
      <c r="D30" s="14">
        <v>14</v>
      </c>
      <c r="E30" s="14">
        <v>89</v>
      </c>
      <c r="F30" s="14">
        <v>1965</v>
      </c>
      <c r="G30" s="14">
        <v>4</v>
      </c>
      <c r="H30" s="14">
        <v>4</v>
      </c>
      <c r="I30" s="9" t="s">
        <v>38</v>
      </c>
      <c r="J30" s="9" t="s">
        <v>37</v>
      </c>
      <c r="K30" s="9" t="s">
        <v>38</v>
      </c>
      <c r="L30" s="9" t="s">
        <v>38</v>
      </c>
      <c r="M30" s="22">
        <v>3.25</v>
      </c>
      <c r="N30" s="9">
        <f t="shared" si="3"/>
        <v>52</v>
      </c>
      <c r="O30" s="21">
        <f t="shared" si="7"/>
        <v>0</v>
      </c>
      <c r="P30" s="11"/>
      <c r="Q30" s="26">
        <v>1</v>
      </c>
      <c r="R30" s="26">
        <v>1</v>
      </c>
      <c r="S30" s="26">
        <v>1</v>
      </c>
      <c r="T30" s="26">
        <v>1</v>
      </c>
      <c r="U30" s="9" t="s">
        <v>15</v>
      </c>
      <c r="V30" s="8">
        <f t="shared" si="4"/>
        <v>0.000156806663655979</v>
      </c>
      <c r="W30" s="8">
        <v>1.83886180302965</v>
      </c>
      <c r="X30" s="8">
        <v>1.30229397546804</v>
      </c>
      <c r="Y30" s="8"/>
      <c r="Z30" s="8"/>
      <c r="AA30" s="8"/>
      <c r="AB30" s="1"/>
      <c r="AC30" s="1"/>
      <c r="AD30" s="1"/>
      <c r="AE30" s="1"/>
      <c r="AF30" s="1"/>
      <c r="BA30" s="32">
        <f t="shared" si="11"/>
        <v>0.95415593</v>
      </c>
      <c r="BB30" s="32">
        <f t="shared" si="5"/>
        <v>1.29823902424852</v>
      </c>
      <c r="BC30" s="32">
        <f t="shared" si="0"/>
        <v>1.8520555919855e-5</v>
      </c>
      <c r="BD30" s="32">
        <f t="shared" si="12"/>
        <v>2.5928778287797e-7</v>
      </c>
      <c r="BE30" s="33">
        <f t="shared" si="10"/>
        <v>0.307692307692308</v>
      </c>
      <c r="BF30" s="8"/>
      <c r="BG30" s="8" t="e">
        <f>alfa(N30)</f>
        <v>#NAME?</v>
      </c>
      <c r="BH30" s="8" t="e">
        <f>Intens(N30,BG30)</f>
        <v>#NAME?</v>
      </c>
      <c r="BI30" s="8" t="e">
        <f t="shared" si="13"/>
        <v>#NAME?</v>
      </c>
      <c r="BJ30" s="8">
        <f t="shared" si="6"/>
        <v>0.307692307692308</v>
      </c>
    </row>
    <row r="31" spans="1:62">
      <c r="A31" s="8">
        <v>30</v>
      </c>
      <c r="B31" s="13" t="s">
        <v>74</v>
      </c>
      <c r="C31" s="14">
        <v>5</v>
      </c>
      <c r="D31" s="14">
        <v>25</v>
      </c>
      <c r="E31" s="14">
        <v>57</v>
      </c>
      <c r="F31" s="14">
        <v>1993</v>
      </c>
      <c r="G31" s="14">
        <v>3.5</v>
      </c>
      <c r="H31" s="14">
        <v>3</v>
      </c>
      <c r="I31" s="9" t="s">
        <v>38</v>
      </c>
      <c r="J31" s="9" t="s">
        <v>37</v>
      </c>
      <c r="K31" s="9" t="s">
        <v>38</v>
      </c>
      <c r="L31" s="9" t="s">
        <v>38</v>
      </c>
      <c r="M31" s="22">
        <v>5.5</v>
      </c>
      <c r="N31" s="9">
        <f t="shared" si="3"/>
        <v>24</v>
      </c>
      <c r="O31" s="21">
        <f t="shared" si="7"/>
        <v>14.2857142857143</v>
      </c>
      <c r="P31" s="11"/>
      <c r="Q31" s="26">
        <v>1</v>
      </c>
      <c r="R31" s="26">
        <v>1</v>
      </c>
      <c r="S31" s="26">
        <v>1</v>
      </c>
      <c r="T31" s="26">
        <v>1</v>
      </c>
      <c r="U31" s="9" t="s">
        <v>15</v>
      </c>
      <c r="V31" s="8">
        <f t="shared" si="4"/>
        <v>0.000190258751902588</v>
      </c>
      <c r="W31" s="8">
        <v>2.10379465239431</v>
      </c>
      <c r="X31" s="8">
        <v>1.43688987200044</v>
      </c>
      <c r="Y31" s="8"/>
      <c r="Z31" s="8"/>
      <c r="AA31" s="8"/>
      <c r="AB31" s="1"/>
      <c r="AC31" s="1"/>
      <c r="AD31" s="1"/>
      <c r="AE31" s="1"/>
      <c r="AF31" s="1"/>
      <c r="BA31" s="32">
        <f t="shared" si="11"/>
        <v>1.05033198714286</v>
      </c>
      <c r="BB31" s="32">
        <f t="shared" si="5"/>
        <v>1.42929998949462</v>
      </c>
      <c r="BC31" s="32">
        <f t="shared" si="0"/>
        <v>2.23048613133383e-5</v>
      </c>
      <c r="BD31" s="32">
        <f t="shared" si="12"/>
        <v>5.57621532833459e-7</v>
      </c>
      <c r="BE31" s="33">
        <f t="shared" si="10"/>
        <v>0.181818181818182</v>
      </c>
      <c r="BF31" s="8"/>
      <c r="BG31" s="8" t="e">
        <f>alfa(N31)</f>
        <v>#NAME?</v>
      </c>
      <c r="BH31" s="8" t="e">
        <f>Intens(N31,BG31)</f>
        <v>#NAME?</v>
      </c>
      <c r="BI31" s="8" t="e">
        <f t="shared" si="13"/>
        <v>#NAME?</v>
      </c>
      <c r="BJ31" s="8">
        <f t="shared" si="6"/>
        <v>0.181818181818182</v>
      </c>
    </row>
    <row r="32" spans="1:62">
      <c r="A32" s="8">
        <v>31</v>
      </c>
      <c r="B32" s="13" t="s">
        <v>75</v>
      </c>
      <c r="C32" s="14">
        <v>1</v>
      </c>
      <c r="D32" s="14">
        <v>19</v>
      </c>
      <c r="E32" s="14">
        <v>108</v>
      </c>
      <c r="F32" s="14">
        <v>1961</v>
      </c>
      <c r="G32" s="14">
        <v>4</v>
      </c>
      <c r="H32" s="14">
        <f>4.5/2</f>
        <v>2.25</v>
      </c>
      <c r="I32" s="9" t="s">
        <v>38</v>
      </c>
      <c r="J32" s="9" t="s">
        <v>37</v>
      </c>
      <c r="K32" s="9" t="s">
        <v>38</v>
      </c>
      <c r="L32" s="9" t="s">
        <v>38</v>
      </c>
      <c r="M32" s="22">
        <v>3.08</v>
      </c>
      <c r="N32" s="9">
        <f t="shared" si="3"/>
        <v>56</v>
      </c>
      <c r="O32" s="21">
        <f t="shared" si="7"/>
        <v>43.75</v>
      </c>
      <c r="P32" s="11"/>
      <c r="Q32" s="26">
        <v>1</v>
      </c>
      <c r="R32" s="26">
        <v>1</v>
      </c>
      <c r="S32" s="26">
        <v>1</v>
      </c>
      <c r="T32" s="26">
        <v>1</v>
      </c>
      <c r="U32" s="9" t="s">
        <v>15</v>
      </c>
      <c r="V32" s="8">
        <f t="shared" si="4"/>
        <v>0.00010728876986988</v>
      </c>
      <c r="W32" s="8">
        <v>1.72914319884876</v>
      </c>
      <c r="X32" s="8">
        <v>1.24077320560644</v>
      </c>
      <c r="Y32" s="8"/>
      <c r="Z32" s="8"/>
      <c r="AA32" s="8"/>
      <c r="AB32" s="1"/>
      <c r="AC32" s="1"/>
      <c r="AD32" s="1"/>
      <c r="AE32" s="1"/>
      <c r="AF32" s="1"/>
      <c r="BA32" s="32">
        <f t="shared" si="11"/>
        <v>1.248695105</v>
      </c>
      <c r="BB32" s="32">
        <f t="shared" si="5"/>
        <v>1.74289569834433</v>
      </c>
      <c r="BC32" s="32">
        <f t="shared" si="0"/>
        <v>0.000113395604578382</v>
      </c>
      <c r="BD32" s="32">
        <f t="shared" si="12"/>
        <v>2.15451648698926e-6</v>
      </c>
      <c r="BE32" s="33">
        <f t="shared" si="10"/>
        <v>0.324675324675325</v>
      </c>
      <c r="BF32" s="8"/>
      <c r="BG32" s="8" t="e">
        <f>alfa(N32)</f>
        <v>#NAME?</v>
      </c>
      <c r="BH32" s="8" t="e">
        <f>Intens(N32,BG32)</f>
        <v>#NAME?</v>
      </c>
      <c r="BI32" s="8" t="e">
        <f t="shared" si="13"/>
        <v>#NAME?</v>
      </c>
      <c r="BJ32" s="8">
        <f t="shared" si="6"/>
        <v>0.324675324675325</v>
      </c>
    </row>
    <row r="33" spans="1:62">
      <c r="A33" s="8">
        <v>32</v>
      </c>
      <c r="B33" s="15" t="s">
        <v>76</v>
      </c>
      <c r="C33" s="14">
        <v>2</v>
      </c>
      <c r="D33" s="14">
        <v>32.2</v>
      </c>
      <c r="E33" s="14">
        <v>159</v>
      </c>
      <c r="F33" s="14">
        <v>1986</v>
      </c>
      <c r="G33" s="14">
        <v>4.5</v>
      </c>
      <c r="H33" s="14">
        <v>4</v>
      </c>
      <c r="I33" s="9" t="s">
        <v>38</v>
      </c>
      <c r="J33" s="9" t="s">
        <v>37</v>
      </c>
      <c r="K33" s="9" t="s">
        <v>38</v>
      </c>
      <c r="L33" s="9" t="s">
        <v>38</v>
      </c>
      <c r="M33" s="22">
        <v>5.58</v>
      </c>
      <c r="N33" s="9">
        <f t="shared" si="3"/>
        <v>31</v>
      </c>
      <c r="O33" s="21">
        <f t="shared" si="7"/>
        <v>11.1111111111111</v>
      </c>
      <c r="P33" s="11"/>
      <c r="Q33" s="26">
        <v>1</v>
      </c>
      <c r="R33" s="26">
        <v>1</v>
      </c>
      <c r="S33" s="26">
        <v>1</v>
      </c>
      <c r="T33" s="26">
        <v>1</v>
      </c>
      <c r="U33" s="9" t="s">
        <v>15</v>
      </c>
      <c r="V33" s="8">
        <f t="shared" si="4"/>
        <v>0.000114361101123575</v>
      </c>
      <c r="W33" s="8">
        <v>1.87329819319743</v>
      </c>
      <c r="X33" s="8">
        <v>1.32084779754183</v>
      </c>
      <c r="Y33" s="8"/>
      <c r="Z33" s="8"/>
      <c r="AA33" s="8"/>
      <c r="AB33" s="1"/>
      <c r="AC33" s="1"/>
      <c r="AD33" s="1"/>
      <c r="AE33" s="1"/>
      <c r="AF33" s="1"/>
      <c r="BA33" s="32">
        <f t="shared" si="11"/>
        <v>1.02895953</v>
      </c>
      <c r="BB33" s="32">
        <f t="shared" si="5"/>
        <v>1.39907646269511</v>
      </c>
      <c r="BC33" s="32">
        <f t="shared" si="0"/>
        <v>2.24409999642123e-5</v>
      </c>
      <c r="BD33" s="32">
        <f t="shared" si="12"/>
        <v>7.22600198847635e-7</v>
      </c>
      <c r="BE33" s="33">
        <f t="shared" si="10"/>
        <v>0.17921146953405</v>
      </c>
      <c r="BF33" s="8"/>
      <c r="BG33" s="8" t="e">
        <f>alfa(N33)</f>
        <v>#NAME?</v>
      </c>
      <c r="BH33" s="8" t="e">
        <f>Intens(N33,BG33)</f>
        <v>#NAME?</v>
      </c>
      <c r="BI33" s="8" t="e">
        <f t="shared" si="13"/>
        <v>#NAME?</v>
      </c>
      <c r="BJ33" s="8">
        <f t="shared" si="6"/>
        <v>0.17921146953405</v>
      </c>
    </row>
    <row r="34" spans="1:62">
      <c r="A34" s="8">
        <v>33</v>
      </c>
      <c r="B34" s="13" t="s">
        <v>77</v>
      </c>
      <c r="C34" s="14">
        <v>6</v>
      </c>
      <c r="D34" s="14">
        <v>11.35</v>
      </c>
      <c r="E34" s="14">
        <v>57</v>
      </c>
      <c r="F34" s="14">
        <v>1965</v>
      </c>
      <c r="G34" s="14">
        <v>3.5</v>
      </c>
      <c r="H34" s="14">
        <v>3</v>
      </c>
      <c r="I34" s="9" t="s">
        <v>38</v>
      </c>
      <c r="J34" s="9" t="s">
        <v>37</v>
      </c>
      <c r="K34" s="9" t="s">
        <v>38</v>
      </c>
      <c r="L34" s="9" t="s">
        <v>38</v>
      </c>
      <c r="M34" s="22">
        <v>4.29</v>
      </c>
      <c r="N34" s="9">
        <f t="shared" si="3"/>
        <v>52</v>
      </c>
      <c r="O34" s="21">
        <f t="shared" si="7"/>
        <v>14.2857142857143</v>
      </c>
      <c r="P34" s="11"/>
      <c r="Q34" s="26">
        <v>1</v>
      </c>
      <c r="R34" s="26">
        <v>1</v>
      </c>
      <c r="S34" s="26">
        <v>1</v>
      </c>
      <c r="T34" s="26">
        <v>1</v>
      </c>
      <c r="U34" s="9" t="s">
        <v>15</v>
      </c>
      <c r="V34" s="8">
        <f t="shared" si="4"/>
        <v>0.000193417911117507</v>
      </c>
      <c r="W34" s="8">
        <v>1.89196902714266</v>
      </c>
      <c r="X34" s="8">
        <v>1.33076528062364</v>
      </c>
      <c r="Y34" s="8"/>
      <c r="Z34" s="8"/>
      <c r="AA34" s="8"/>
      <c r="AB34" s="1"/>
      <c r="AC34" s="1"/>
      <c r="AD34" s="1"/>
      <c r="AE34" s="1"/>
      <c r="AF34" s="1"/>
      <c r="BA34" s="32">
        <f t="shared" si="11"/>
        <v>1.05033198714286</v>
      </c>
      <c r="BB34" s="32">
        <f t="shared" si="5"/>
        <v>1.42929998949462</v>
      </c>
      <c r="BC34" s="32">
        <f t="shared" ref="BC34:BC57" si="14">5.7*10^(-6)*N34^(BB34-1)</f>
        <v>3.10853007176475e-5</v>
      </c>
      <c r="BD34" s="32">
        <f t="shared" si="12"/>
        <v>3.52818163145299e-7</v>
      </c>
      <c r="BE34" s="33">
        <f t="shared" si="10"/>
        <v>0.233100233100233</v>
      </c>
      <c r="BF34" s="8"/>
      <c r="BG34" s="8" t="e">
        <f>alfa(N34)</f>
        <v>#NAME?</v>
      </c>
      <c r="BH34" s="8" t="e">
        <f>Intens(N34,BG34)</f>
        <v>#NAME?</v>
      </c>
      <c r="BI34" s="8" t="e">
        <f t="shared" si="13"/>
        <v>#NAME?</v>
      </c>
      <c r="BJ34" s="8">
        <f t="shared" si="6"/>
        <v>0.233100233100233</v>
      </c>
    </row>
    <row r="35" spans="1:62">
      <c r="A35" s="8">
        <v>34</v>
      </c>
      <c r="B35" s="16" t="s">
        <v>78</v>
      </c>
      <c r="C35" s="17">
        <v>3</v>
      </c>
      <c r="D35" s="17">
        <v>20</v>
      </c>
      <c r="E35" s="17">
        <v>80</v>
      </c>
      <c r="F35" s="17">
        <v>1965</v>
      </c>
      <c r="G35" s="9">
        <v>4</v>
      </c>
      <c r="H35" s="17">
        <v>3</v>
      </c>
      <c r="I35" s="9" t="s">
        <v>38</v>
      </c>
      <c r="J35" s="9" t="s">
        <v>37</v>
      </c>
      <c r="K35" s="17" t="s">
        <v>38</v>
      </c>
      <c r="L35" s="9" t="s">
        <v>38</v>
      </c>
      <c r="M35" s="22">
        <v>3</v>
      </c>
      <c r="N35" s="9">
        <f t="shared" si="3"/>
        <v>52</v>
      </c>
      <c r="O35" s="21">
        <f t="shared" si="7"/>
        <v>25</v>
      </c>
      <c r="P35" s="11"/>
      <c r="Q35" s="26">
        <v>1</v>
      </c>
      <c r="R35" s="26">
        <v>1</v>
      </c>
      <c r="S35" s="26">
        <v>1</v>
      </c>
      <c r="T35" s="26">
        <v>1</v>
      </c>
      <c r="U35" s="9" t="s">
        <v>15</v>
      </c>
      <c r="V35" s="8">
        <f t="shared" si="4"/>
        <v>0.000109764664559185</v>
      </c>
      <c r="W35" s="8">
        <v>1.74859277146842</v>
      </c>
      <c r="X35" s="8">
        <v>1.25195851441946</v>
      </c>
      <c r="Y35" s="8"/>
      <c r="Z35" s="8"/>
      <c r="AA35" s="8"/>
      <c r="AB35" s="1"/>
      <c r="AC35" s="1"/>
      <c r="AD35" s="1"/>
      <c r="AE35" s="1"/>
      <c r="AF35" s="1"/>
      <c r="BA35" s="32">
        <f t="shared" si="11"/>
        <v>1.12246403</v>
      </c>
      <c r="BB35" s="32">
        <f t="shared" si="5"/>
        <v>1.53620770384358</v>
      </c>
      <c r="BC35" s="32">
        <f t="shared" si="14"/>
        <v>4.74251887844251e-5</v>
      </c>
      <c r="BD35" s="32">
        <f t="shared" si="12"/>
        <v>9.48503775688501e-7</v>
      </c>
      <c r="BE35" s="33">
        <f t="shared" si="10"/>
        <v>0.333333333333333</v>
      </c>
      <c r="BF35" s="8"/>
      <c r="BG35" s="8" t="e">
        <f>alfa(N35)</f>
        <v>#NAME?</v>
      </c>
      <c r="BH35" s="8" t="e">
        <f>Intens(N35,BG35)</f>
        <v>#NAME?</v>
      </c>
      <c r="BI35" s="8" t="e">
        <f t="shared" si="13"/>
        <v>#NAME?</v>
      </c>
      <c r="BJ35" s="8">
        <f t="shared" si="6"/>
        <v>0.333333333333333</v>
      </c>
    </row>
    <row r="36" spans="1:62">
      <c r="A36" s="8">
        <v>35</v>
      </c>
      <c r="B36" s="16" t="s">
        <v>79</v>
      </c>
      <c r="C36" s="17">
        <v>17</v>
      </c>
      <c r="D36" s="17">
        <v>22</v>
      </c>
      <c r="E36" s="17">
        <v>150</v>
      </c>
      <c r="F36" s="17">
        <v>1975</v>
      </c>
      <c r="G36" s="18">
        <v>4.5</v>
      </c>
      <c r="H36" s="17">
        <v>4.5</v>
      </c>
      <c r="I36" s="9" t="s">
        <v>38</v>
      </c>
      <c r="J36" s="9" t="s">
        <v>37</v>
      </c>
      <c r="K36" s="17" t="s">
        <v>38</v>
      </c>
      <c r="L36" s="9" t="s">
        <v>38</v>
      </c>
      <c r="M36" s="22">
        <v>3.5</v>
      </c>
      <c r="N36" s="9">
        <f t="shared" si="3"/>
        <v>42</v>
      </c>
      <c r="O36" s="21">
        <f t="shared" si="7"/>
        <v>0</v>
      </c>
      <c r="P36" s="10"/>
      <c r="Q36" s="26">
        <v>1</v>
      </c>
      <c r="R36" s="26">
        <v>1</v>
      </c>
      <c r="S36" s="26">
        <v>1</v>
      </c>
      <c r="T36" s="26">
        <v>1</v>
      </c>
      <c r="U36" s="9" t="s">
        <v>15</v>
      </c>
      <c r="V36" s="8">
        <f t="shared" si="4"/>
        <v>0.000123544644092589</v>
      </c>
      <c r="W36" s="8">
        <v>1.82300917970021</v>
      </c>
      <c r="X36" s="8">
        <v>1.29363571173486</v>
      </c>
      <c r="Y36" s="8"/>
      <c r="Z36" s="8"/>
      <c r="AA36" s="8"/>
      <c r="AB36" s="1"/>
      <c r="AC36" s="1"/>
      <c r="AD36" s="1"/>
      <c r="AE36" s="1"/>
      <c r="AF36" s="1"/>
      <c r="BA36" s="32">
        <f t="shared" si="11"/>
        <v>0.95415593</v>
      </c>
      <c r="BB36" s="32">
        <f t="shared" si="5"/>
        <v>1.29823902424852</v>
      </c>
      <c r="BC36" s="32">
        <f t="shared" si="14"/>
        <v>1.73776537701491e-5</v>
      </c>
      <c r="BD36" s="32">
        <f t="shared" si="12"/>
        <v>3.82308382943279e-7</v>
      </c>
      <c r="BE36" s="33">
        <f t="shared" si="10"/>
        <v>0.285714285714286</v>
      </c>
      <c r="BF36" s="8"/>
      <c r="BG36" s="8" t="e">
        <f>alfa(N36)</f>
        <v>#NAME?</v>
      </c>
      <c r="BH36" s="8" t="e">
        <f>Intens(N36,BG36)</f>
        <v>#NAME?</v>
      </c>
      <c r="BI36" s="8" t="e">
        <f t="shared" si="13"/>
        <v>#NAME?</v>
      </c>
      <c r="BJ36" s="8">
        <f t="shared" si="6"/>
        <v>0.285714285714286</v>
      </c>
    </row>
    <row r="37" spans="1:62">
      <c r="A37" s="8">
        <v>36</v>
      </c>
      <c r="B37" s="16" t="s">
        <v>80</v>
      </c>
      <c r="C37" s="17">
        <v>4</v>
      </c>
      <c r="D37" s="17">
        <v>135</v>
      </c>
      <c r="E37" s="17">
        <v>100</v>
      </c>
      <c r="F37" s="17">
        <v>1965</v>
      </c>
      <c r="G37" s="18">
        <v>4</v>
      </c>
      <c r="H37" s="17">
        <v>3</v>
      </c>
      <c r="I37" s="9" t="s">
        <v>38</v>
      </c>
      <c r="J37" s="9" t="s">
        <v>37</v>
      </c>
      <c r="K37" s="17" t="s">
        <v>38</v>
      </c>
      <c r="L37" s="9" t="s">
        <v>38</v>
      </c>
      <c r="M37" s="22">
        <v>3</v>
      </c>
      <c r="N37" s="9">
        <f t="shared" si="3"/>
        <v>52</v>
      </c>
      <c r="O37" s="21">
        <f t="shared" si="7"/>
        <v>25</v>
      </c>
      <c r="P37" s="10"/>
      <c r="Q37" s="26">
        <v>1</v>
      </c>
      <c r="R37" s="26">
        <v>1</v>
      </c>
      <c r="S37" s="26">
        <v>1</v>
      </c>
      <c r="T37" s="26">
        <v>1</v>
      </c>
      <c r="U37" s="9" t="s">
        <v>15</v>
      </c>
      <c r="V37" s="8">
        <f t="shared" si="4"/>
        <v>1.62614317865459e-5</v>
      </c>
      <c r="W37" s="8">
        <v>1.26531645624026</v>
      </c>
      <c r="X37" s="8">
        <v>0.928469434489653</v>
      </c>
      <c r="Y37" s="8"/>
      <c r="Z37" s="8"/>
      <c r="AA37" s="8"/>
      <c r="AB37" s="1"/>
      <c r="AC37" s="1"/>
      <c r="AD37" s="1"/>
      <c r="AE37" s="1"/>
      <c r="AF37" s="1"/>
      <c r="BA37" s="32">
        <f t="shared" si="11"/>
        <v>1.12246403</v>
      </c>
      <c r="BB37" s="32">
        <f t="shared" si="5"/>
        <v>1.53620770384358</v>
      </c>
      <c r="BC37" s="32">
        <f t="shared" si="14"/>
        <v>4.74251887844251e-5</v>
      </c>
      <c r="BD37" s="32">
        <f t="shared" si="12"/>
        <v>6.40240048589738e-6</v>
      </c>
      <c r="BE37" s="33">
        <f t="shared" si="10"/>
        <v>0.333333333333333</v>
      </c>
      <c r="BF37" s="8"/>
      <c r="BG37" s="8" t="e">
        <f>alfa(N37)</f>
        <v>#NAME?</v>
      </c>
      <c r="BH37" s="8" t="e">
        <f>Intens(N37,BG37)</f>
        <v>#NAME?</v>
      </c>
      <c r="BI37" s="8" t="e">
        <f t="shared" si="13"/>
        <v>#NAME?</v>
      </c>
      <c r="BJ37" s="8">
        <f t="shared" si="6"/>
        <v>0.333333333333333</v>
      </c>
    </row>
    <row r="38" ht="31.2" spans="1:62">
      <c r="A38" s="8">
        <v>37</v>
      </c>
      <c r="B38" s="16" t="s">
        <v>81</v>
      </c>
      <c r="C38" s="17">
        <v>3</v>
      </c>
      <c r="D38" s="17">
        <v>32.5</v>
      </c>
      <c r="E38" s="17">
        <v>700</v>
      </c>
      <c r="F38" s="17">
        <v>1970</v>
      </c>
      <c r="G38" s="9">
        <v>9</v>
      </c>
      <c r="H38" s="17">
        <v>7</v>
      </c>
      <c r="I38" s="9" t="s">
        <v>38</v>
      </c>
      <c r="J38" s="9" t="s">
        <v>37</v>
      </c>
      <c r="K38" s="17" t="s">
        <v>36</v>
      </c>
      <c r="L38" s="9" t="s">
        <v>38</v>
      </c>
      <c r="M38" s="22">
        <v>6</v>
      </c>
      <c r="N38" s="9">
        <f t="shared" si="3"/>
        <v>47</v>
      </c>
      <c r="O38" s="21">
        <f t="shared" ref="O38:O57" si="15">100-H38*100/G38</f>
        <v>22.2222222222222</v>
      </c>
      <c r="P38" s="10"/>
      <c r="Q38" s="29">
        <v>1</v>
      </c>
      <c r="R38" s="29">
        <v>1</v>
      </c>
      <c r="S38" s="29"/>
      <c r="T38" s="29">
        <v>1</v>
      </c>
      <c r="U38" s="9" t="s">
        <v>61</v>
      </c>
      <c r="V38" s="8">
        <f t="shared" si="4"/>
        <v>7.47333886360409e-5</v>
      </c>
      <c r="W38" s="8">
        <v>1.66840574786969</v>
      </c>
      <c r="X38" s="8">
        <v>1.20501570903354</v>
      </c>
      <c r="Y38" s="8"/>
      <c r="Z38" s="8"/>
      <c r="AA38" s="8"/>
      <c r="AB38" s="1"/>
      <c r="AC38" s="1"/>
      <c r="AD38" s="1"/>
      <c r="AE38" s="1"/>
      <c r="AF38" s="1"/>
      <c r="BA38" s="32">
        <f>0.004939237*O38+0.949185949</f>
        <v>1.05894677122222</v>
      </c>
      <c r="BB38" s="32">
        <f t="shared" si="5"/>
        <v>1.44166629031465</v>
      </c>
      <c r="BC38" s="32">
        <f t="shared" si="14"/>
        <v>3.12164931970574e-5</v>
      </c>
      <c r="BD38" s="32">
        <f t="shared" si="12"/>
        <v>1.01453602890437e-6</v>
      </c>
      <c r="BE38" s="33">
        <f t="shared" si="10"/>
        <v>0.166666666666667</v>
      </c>
      <c r="BF38" s="8"/>
      <c r="BG38" s="8" t="e">
        <f>alfa(N38)</f>
        <v>#NAME?</v>
      </c>
      <c r="BH38" s="8" t="e">
        <f>Intens(N38,BG38)</f>
        <v>#NAME?</v>
      </c>
      <c r="BI38" s="8" t="e">
        <f t="shared" si="13"/>
        <v>#NAME?</v>
      </c>
      <c r="BJ38" s="8">
        <f t="shared" si="6"/>
        <v>0.166666666666667</v>
      </c>
    </row>
    <row r="39" spans="1:62">
      <c r="A39" s="8">
        <v>38</v>
      </c>
      <c r="B39" s="16" t="s">
        <v>82</v>
      </c>
      <c r="C39" s="17">
        <v>2</v>
      </c>
      <c r="D39" s="17">
        <v>51.5</v>
      </c>
      <c r="E39" s="17">
        <v>100</v>
      </c>
      <c r="F39" s="17">
        <v>1970</v>
      </c>
      <c r="G39" s="18">
        <v>4</v>
      </c>
      <c r="H39" s="17">
        <v>3</v>
      </c>
      <c r="I39" s="9" t="s">
        <v>38</v>
      </c>
      <c r="J39" s="9" t="s">
        <v>37</v>
      </c>
      <c r="K39" s="17" t="s">
        <v>38</v>
      </c>
      <c r="L39" s="9" t="s">
        <v>38</v>
      </c>
      <c r="M39" s="22">
        <v>3.5</v>
      </c>
      <c r="N39" s="9">
        <f t="shared" si="3"/>
        <v>47</v>
      </c>
      <c r="O39" s="21">
        <f t="shared" si="15"/>
        <v>25</v>
      </c>
      <c r="P39" s="10"/>
      <c r="Q39" s="26">
        <v>1</v>
      </c>
      <c r="R39" s="26">
        <v>1</v>
      </c>
      <c r="S39" s="26">
        <v>1</v>
      </c>
      <c r="T39" s="26">
        <v>1</v>
      </c>
      <c r="U39" s="9" t="s">
        <v>15</v>
      </c>
      <c r="V39" s="8">
        <f t="shared" si="4"/>
        <v>4.71618471975016e-5</v>
      </c>
      <c r="W39" s="8">
        <v>1.5488410542643</v>
      </c>
      <c r="X39" s="8">
        <v>1.1306541248926</v>
      </c>
      <c r="Y39" s="8"/>
      <c r="Z39" s="8"/>
      <c r="AA39" s="8"/>
      <c r="AB39" s="1"/>
      <c r="AC39" s="1"/>
      <c r="AD39" s="1"/>
      <c r="AE39" s="1"/>
      <c r="AF39" s="1"/>
      <c r="BA39" s="32">
        <f>0.006732324*O39+0.95415593</f>
        <v>1.12246403</v>
      </c>
      <c r="BB39" s="32">
        <f t="shared" si="5"/>
        <v>1.53620770384358</v>
      </c>
      <c r="BC39" s="32">
        <f t="shared" si="14"/>
        <v>4.49227783853184e-5</v>
      </c>
      <c r="BD39" s="32">
        <f t="shared" si="12"/>
        <v>2.3135230868439e-6</v>
      </c>
      <c r="BE39" s="33">
        <f t="shared" si="10"/>
        <v>0.285714285714286</v>
      </c>
      <c r="BF39" s="8"/>
      <c r="BG39" s="8" t="e">
        <f>alfa(N39)</f>
        <v>#NAME?</v>
      </c>
      <c r="BH39" s="8" t="e">
        <f>Intens(N39,BG39)</f>
        <v>#NAME?</v>
      </c>
      <c r="BI39" s="8" t="e">
        <f t="shared" si="13"/>
        <v>#NAME?</v>
      </c>
      <c r="BJ39" s="8">
        <f t="shared" si="6"/>
        <v>0.285714285714286</v>
      </c>
    </row>
    <row r="40" spans="1:62">
      <c r="A40" s="8">
        <v>39</v>
      </c>
      <c r="B40" s="16" t="s">
        <v>83</v>
      </c>
      <c r="C40" s="17">
        <v>3</v>
      </c>
      <c r="D40" s="17">
        <v>55</v>
      </c>
      <c r="E40" s="17">
        <v>80</v>
      </c>
      <c r="F40" s="17">
        <v>1965</v>
      </c>
      <c r="G40" s="9">
        <v>4</v>
      </c>
      <c r="H40" s="17">
        <v>3</v>
      </c>
      <c r="I40" s="9" t="s">
        <v>38</v>
      </c>
      <c r="J40" s="9" t="s">
        <v>37</v>
      </c>
      <c r="K40" s="17" t="s">
        <v>38</v>
      </c>
      <c r="L40" s="9" t="s">
        <v>38</v>
      </c>
      <c r="M40" s="22">
        <v>3</v>
      </c>
      <c r="N40" s="9">
        <f t="shared" si="3"/>
        <v>52</v>
      </c>
      <c r="O40" s="21">
        <f t="shared" si="15"/>
        <v>25</v>
      </c>
      <c r="P40" s="10"/>
      <c r="Q40" s="26">
        <v>1</v>
      </c>
      <c r="R40" s="26">
        <v>1</v>
      </c>
      <c r="S40" s="26">
        <v>1</v>
      </c>
      <c r="T40" s="26">
        <v>1</v>
      </c>
      <c r="U40" s="9" t="s">
        <v>15</v>
      </c>
      <c r="V40" s="8">
        <f t="shared" si="4"/>
        <v>3.99144234760673e-5</v>
      </c>
      <c r="W40" s="8">
        <v>1.49257188697546</v>
      </c>
      <c r="X40" s="8">
        <v>1.09364791116234</v>
      </c>
      <c r="Y40" s="8"/>
      <c r="Z40" s="8"/>
      <c r="AA40" s="8"/>
      <c r="AB40" s="1"/>
      <c r="AC40" s="1"/>
      <c r="AD40" s="1"/>
      <c r="AE40" s="1"/>
      <c r="AF40" s="1"/>
      <c r="BA40" s="32">
        <f>0.006732324*O40+0.95415593</f>
        <v>1.12246403</v>
      </c>
      <c r="BB40" s="32">
        <f t="shared" si="5"/>
        <v>1.53620770384358</v>
      </c>
      <c r="BC40" s="32">
        <f t="shared" si="14"/>
        <v>4.74251887844251e-5</v>
      </c>
      <c r="BD40" s="32">
        <f t="shared" si="12"/>
        <v>2.60838538314338e-6</v>
      </c>
      <c r="BE40" s="33">
        <f t="shared" si="10"/>
        <v>0.333333333333333</v>
      </c>
      <c r="BF40" s="8"/>
      <c r="BG40" s="8" t="e">
        <f>alfa(N40)</f>
        <v>#NAME?</v>
      </c>
      <c r="BH40" s="8" t="e">
        <f>Intens(N40,BG40)</f>
        <v>#NAME?</v>
      </c>
      <c r="BI40" s="8" t="e">
        <f t="shared" si="13"/>
        <v>#NAME?</v>
      </c>
      <c r="BJ40" s="8">
        <f t="shared" si="6"/>
        <v>0.333333333333333</v>
      </c>
    </row>
    <row r="41" ht="31.2" spans="1:62">
      <c r="A41" s="8">
        <v>40</v>
      </c>
      <c r="B41" s="16" t="s">
        <v>84</v>
      </c>
      <c r="C41" s="17">
        <v>6</v>
      </c>
      <c r="D41" s="17">
        <v>101</v>
      </c>
      <c r="E41" s="17">
        <v>600</v>
      </c>
      <c r="F41" s="17">
        <v>1977</v>
      </c>
      <c r="G41" s="9">
        <v>8</v>
      </c>
      <c r="H41" s="17">
        <v>6.5</v>
      </c>
      <c r="I41" s="9" t="s">
        <v>38</v>
      </c>
      <c r="J41" s="9" t="s">
        <v>37</v>
      </c>
      <c r="K41" s="17" t="s">
        <v>38</v>
      </c>
      <c r="L41" s="9" t="s">
        <v>38</v>
      </c>
      <c r="M41" s="22">
        <v>5</v>
      </c>
      <c r="N41" s="9">
        <f t="shared" si="3"/>
        <v>40</v>
      </c>
      <c r="O41" s="21">
        <f t="shared" si="15"/>
        <v>18.75</v>
      </c>
      <c r="P41" s="10"/>
      <c r="Q41" s="26">
        <v>1</v>
      </c>
      <c r="R41" s="26">
        <v>1</v>
      </c>
      <c r="S41" s="26">
        <v>1</v>
      </c>
      <c r="T41" s="26">
        <v>1</v>
      </c>
      <c r="U41" s="9" t="s">
        <v>15</v>
      </c>
      <c r="V41" s="8">
        <f t="shared" si="4"/>
        <v>2.82562502825625e-5</v>
      </c>
      <c r="W41" s="8">
        <v>1.43396606669675</v>
      </c>
      <c r="X41" s="8">
        <v>1.053591259066</v>
      </c>
      <c r="Y41" s="8"/>
      <c r="Z41" s="8"/>
      <c r="AA41" s="8"/>
      <c r="AB41" s="1"/>
      <c r="AC41" s="1"/>
      <c r="AD41" s="1"/>
      <c r="AE41" s="1"/>
      <c r="AF41" s="1"/>
      <c r="BA41" s="32">
        <f>0.006732324*O41+0.95415593</f>
        <v>1.080387005</v>
      </c>
      <c r="BB41" s="32">
        <f t="shared" si="5"/>
        <v>1.47290968866009</v>
      </c>
      <c r="BC41" s="32">
        <f t="shared" si="14"/>
        <v>3.26215466094906e-5</v>
      </c>
      <c r="BD41" s="32">
        <f t="shared" si="12"/>
        <v>3.29477620755855e-6</v>
      </c>
      <c r="BE41" s="33">
        <f t="shared" si="10"/>
        <v>0.2</v>
      </c>
      <c r="BF41" s="8"/>
      <c r="BG41" s="8" t="e">
        <f>alfa(N41)</f>
        <v>#NAME?</v>
      </c>
      <c r="BH41" s="8" t="e">
        <f>Intens(N41,BG41)</f>
        <v>#NAME?</v>
      </c>
      <c r="BI41" s="8" t="e">
        <f t="shared" si="13"/>
        <v>#NAME?</v>
      </c>
      <c r="BJ41" s="8">
        <f t="shared" si="6"/>
        <v>0.2</v>
      </c>
    </row>
    <row r="42" ht="31.2" spans="1:62">
      <c r="A42" s="8">
        <v>41</v>
      </c>
      <c r="B42" s="16" t="s">
        <v>85</v>
      </c>
      <c r="C42" s="17">
        <v>1</v>
      </c>
      <c r="D42" s="17" t="s">
        <v>45</v>
      </c>
      <c r="E42" s="17">
        <v>400</v>
      </c>
      <c r="F42" s="17">
        <v>1970</v>
      </c>
      <c r="G42" s="9">
        <v>9</v>
      </c>
      <c r="H42" s="17">
        <v>6.5</v>
      </c>
      <c r="I42" s="9" t="s">
        <v>38</v>
      </c>
      <c r="J42" s="9" t="s">
        <v>37</v>
      </c>
      <c r="K42" s="17" t="s">
        <v>38</v>
      </c>
      <c r="L42" s="9" t="s">
        <v>38</v>
      </c>
      <c r="M42" s="22">
        <v>4</v>
      </c>
      <c r="N42" s="9">
        <f t="shared" si="3"/>
        <v>47</v>
      </c>
      <c r="O42" s="21">
        <f t="shared" si="15"/>
        <v>27.7777777777778</v>
      </c>
      <c r="P42" s="10"/>
      <c r="Q42" s="26">
        <v>1</v>
      </c>
      <c r="R42" s="26">
        <v>1</v>
      </c>
      <c r="S42" s="26">
        <v>1</v>
      </c>
      <c r="T42" s="26">
        <v>1</v>
      </c>
      <c r="U42" s="9" t="s">
        <v>15</v>
      </c>
      <c r="V42" s="8">
        <f>1000/(100*N42*8760)</f>
        <v>2.42883513067133e-5</v>
      </c>
      <c r="W42" s="8">
        <v>1.37648704424566</v>
      </c>
      <c r="X42" s="8">
        <v>1.01268181401712</v>
      </c>
      <c r="Y42" s="8"/>
      <c r="Z42" s="8"/>
      <c r="AA42" s="8"/>
      <c r="AB42" s="1"/>
      <c r="AC42" s="1"/>
      <c r="AD42" s="1"/>
      <c r="AE42" s="1"/>
      <c r="AF42" s="1"/>
      <c r="BA42" s="32">
        <f>0.006732324*O42+0.95415593</f>
        <v>1.14116493</v>
      </c>
      <c r="BB42" s="32">
        <f t="shared" si="5"/>
        <v>1.56520647694551</v>
      </c>
      <c r="BC42" s="32">
        <f t="shared" si="14"/>
        <v>5.02290998242453e-5</v>
      </c>
      <c r="BD42" s="32">
        <f>BC42*100/1000</f>
        <v>5.02290998242453e-6</v>
      </c>
      <c r="BE42" s="33">
        <f t="shared" si="10"/>
        <v>0.25</v>
      </c>
      <c r="BF42" s="8"/>
      <c r="BG42" s="8" t="e">
        <f>alfa(N42)</f>
        <v>#NAME?</v>
      </c>
      <c r="BH42" s="8" t="e">
        <f>Intens(N42,BG42)</f>
        <v>#NAME?</v>
      </c>
      <c r="BI42" s="8" t="e">
        <f>BH42*100/1000</f>
        <v>#NAME?</v>
      </c>
      <c r="BJ42" s="8">
        <f t="shared" si="6"/>
        <v>0.25</v>
      </c>
    </row>
    <row r="43" ht="31.2" spans="1:62">
      <c r="A43" s="8">
        <v>42</v>
      </c>
      <c r="B43" s="16" t="s">
        <v>86</v>
      </c>
      <c r="C43" s="17">
        <v>8</v>
      </c>
      <c r="D43" s="17">
        <v>318</v>
      </c>
      <c r="E43" s="17">
        <v>300</v>
      </c>
      <c r="F43" s="17">
        <v>1970</v>
      </c>
      <c r="G43" s="9">
        <v>9</v>
      </c>
      <c r="H43" s="17">
        <v>6.5</v>
      </c>
      <c r="I43" s="9" t="s">
        <v>38</v>
      </c>
      <c r="J43" s="9" t="s">
        <v>37</v>
      </c>
      <c r="K43" s="17" t="s">
        <v>38</v>
      </c>
      <c r="L43" s="9" t="s">
        <v>38</v>
      </c>
      <c r="M43" s="22">
        <v>3.5</v>
      </c>
      <c r="N43" s="9">
        <f t="shared" si="3"/>
        <v>47</v>
      </c>
      <c r="O43" s="21">
        <f t="shared" si="15"/>
        <v>27.7777777777778</v>
      </c>
      <c r="P43" s="10"/>
      <c r="Q43" s="26">
        <v>1</v>
      </c>
      <c r="R43" s="26">
        <v>1</v>
      </c>
      <c r="S43" s="26">
        <v>1</v>
      </c>
      <c r="T43" s="26">
        <v>1</v>
      </c>
      <c r="U43" s="9" t="s">
        <v>15</v>
      </c>
      <c r="V43" s="8">
        <f t="shared" si="4"/>
        <v>7.63784632286582e-6</v>
      </c>
      <c r="W43" s="8">
        <v>1.07600994142543</v>
      </c>
      <c r="X43" s="8">
        <v>0.766406881499819</v>
      </c>
      <c r="Y43" s="8"/>
      <c r="Z43" s="8"/>
      <c r="AA43" s="8"/>
      <c r="AB43" s="1"/>
      <c r="AC43" s="1"/>
      <c r="AD43" s="1"/>
      <c r="AE43" s="1"/>
      <c r="AF43" s="1"/>
      <c r="BA43" s="32">
        <f>0.006732324*O43+0.95415593</f>
        <v>1.14116493</v>
      </c>
      <c r="BB43" s="32">
        <f t="shared" si="5"/>
        <v>1.56520647694551</v>
      </c>
      <c r="BC43" s="32">
        <f t="shared" si="14"/>
        <v>5.02290998242453e-5</v>
      </c>
      <c r="BD43" s="32">
        <f>BC43*D43/1000</f>
        <v>1.597285374411e-5</v>
      </c>
      <c r="BE43" s="33">
        <f t="shared" si="10"/>
        <v>0.285714285714286</v>
      </c>
      <c r="BF43" s="8"/>
      <c r="BG43" s="8" t="e">
        <f>alfa(N43)</f>
        <v>#NAME?</v>
      </c>
      <c r="BH43" s="8" t="e">
        <f>Intens(N43,BG43)</f>
        <v>#NAME?</v>
      </c>
      <c r="BI43" s="8" t="e">
        <f>BH43*D43/1000</f>
        <v>#NAME?</v>
      </c>
      <c r="BJ43" s="8">
        <f t="shared" si="6"/>
        <v>0.285714285714286</v>
      </c>
    </row>
    <row r="44" spans="1:62">
      <c r="A44" s="8">
        <v>43</v>
      </c>
      <c r="B44" s="16" t="s">
        <v>87</v>
      </c>
      <c r="C44" s="17">
        <v>22</v>
      </c>
      <c r="D44" s="17">
        <v>349</v>
      </c>
      <c r="E44" s="17">
        <v>300</v>
      </c>
      <c r="F44" s="17">
        <v>1974</v>
      </c>
      <c r="G44" s="9">
        <v>9</v>
      </c>
      <c r="H44" s="17">
        <v>6.5</v>
      </c>
      <c r="I44" s="9" t="s">
        <v>38</v>
      </c>
      <c r="J44" s="9" t="s">
        <v>37</v>
      </c>
      <c r="K44" s="17" t="s">
        <v>36</v>
      </c>
      <c r="L44" s="9" t="s">
        <v>38</v>
      </c>
      <c r="M44" s="22">
        <v>4</v>
      </c>
      <c r="N44" s="9">
        <f t="shared" si="3"/>
        <v>43</v>
      </c>
      <c r="O44" s="21">
        <f t="shared" si="15"/>
        <v>27.7777777777778</v>
      </c>
      <c r="P44" s="10"/>
      <c r="Q44" s="29">
        <v>1</v>
      </c>
      <c r="R44" s="29">
        <v>1</v>
      </c>
      <c r="S44" s="29"/>
      <c r="T44" s="29">
        <v>1</v>
      </c>
      <c r="U44" s="9" t="s">
        <v>61</v>
      </c>
      <c r="V44" s="8">
        <f t="shared" si="4"/>
        <v>7.60680023599337e-6</v>
      </c>
      <c r="W44" s="8">
        <v>1.07672456434195</v>
      </c>
      <c r="X44" s="8">
        <v>0.767070802611185</v>
      </c>
      <c r="Y44" s="8"/>
      <c r="Z44" s="8"/>
      <c r="AA44" s="8"/>
      <c r="AB44" s="1"/>
      <c r="AC44" s="1"/>
      <c r="AD44" s="1"/>
      <c r="AE44" s="1"/>
      <c r="AF44" s="1"/>
      <c r="BA44" s="32">
        <f>0.004939237*O44+0.949185949</f>
        <v>1.08638697677778</v>
      </c>
      <c r="BB44" s="32">
        <f t="shared" si="5"/>
        <v>1.48177367045189</v>
      </c>
      <c r="BC44" s="32">
        <f t="shared" si="14"/>
        <v>3.49009259328007e-5</v>
      </c>
      <c r="BD44" s="32">
        <f>BC44*D44/1000</f>
        <v>1.21804231505474e-5</v>
      </c>
      <c r="BE44" s="33">
        <f t="shared" si="10"/>
        <v>0.25</v>
      </c>
      <c r="BF44" s="8"/>
      <c r="BG44" s="8" t="e">
        <f>alfa(N44)</f>
        <v>#NAME?</v>
      </c>
      <c r="BH44" s="8" t="e">
        <f>Intens(N44,BG44)</f>
        <v>#NAME?</v>
      </c>
      <c r="BI44" s="8" t="e">
        <f>BH44*D44/1000</f>
        <v>#NAME?</v>
      </c>
      <c r="BJ44" s="8">
        <f t="shared" si="6"/>
        <v>0.25</v>
      </c>
    </row>
    <row r="45" ht="31.2" spans="1:62">
      <c r="A45" s="8">
        <v>44</v>
      </c>
      <c r="B45" s="16" t="s">
        <v>88</v>
      </c>
      <c r="C45" s="17">
        <v>7</v>
      </c>
      <c r="D45" s="17">
        <v>103.5</v>
      </c>
      <c r="E45" s="17">
        <v>700</v>
      </c>
      <c r="F45" s="17">
        <v>1977</v>
      </c>
      <c r="G45" s="9">
        <v>9</v>
      </c>
      <c r="H45" s="17">
        <v>8</v>
      </c>
      <c r="I45" s="9" t="s">
        <v>38</v>
      </c>
      <c r="J45" s="9" t="s">
        <v>37</v>
      </c>
      <c r="K45" s="17" t="s">
        <v>36</v>
      </c>
      <c r="L45" s="9" t="s">
        <v>38</v>
      </c>
      <c r="M45" s="22">
        <v>34</v>
      </c>
      <c r="N45" s="9">
        <f t="shared" si="3"/>
        <v>40</v>
      </c>
      <c r="O45" s="21">
        <f t="shared" si="15"/>
        <v>11.1111111111111</v>
      </c>
      <c r="P45" s="10"/>
      <c r="Q45" s="29">
        <v>1</v>
      </c>
      <c r="R45" s="29">
        <v>1</v>
      </c>
      <c r="S45" s="29"/>
      <c r="T45" s="29">
        <v>1</v>
      </c>
      <c r="U45" s="9" t="s">
        <v>61</v>
      </c>
      <c r="V45" s="8">
        <f t="shared" si="4"/>
        <v>2.75737321597953e-5</v>
      </c>
      <c r="W45" s="8">
        <v>1.42733774062421</v>
      </c>
      <c r="X45" s="8">
        <v>1.04895816983425</v>
      </c>
      <c r="Y45" s="8"/>
      <c r="Z45" s="8"/>
      <c r="AA45" s="8"/>
      <c r="AB45" s="1"/>
      <c r="AC45" s="1"/>
      <c r="AD45" s="1"/>
      <c r="AE45" s="1"/>
      <c r="AF45" s="1"/>
      <c r="BA45" s="32">
        <f>0.004939237*O45+0.949185949</f>
        <v>1.00406636011111</v>
      </c>
      <c r="BB45" s="32">
        <f t="shared" si="5"/>
        <v>1.36467892276599</v>
      </c>
      <c r="BC45" s="32">
        <f t="shared" si="14"/>
        <v>2.18832774936953e-5</v>
      </c>
      <c r="BD45" s="32">
        <f>BC45*D45/1000</f>
        <v>2.26491922059747e-6</v>
      </c>
      <c r="BE45" s="33">
        <f t="shared" si="10"/>
        <v>0.0294117647058824</v>
      </c>
      <c r="BF45" s="8"/>
      <c r="BG45" s="8" t="e">
        <f>alfa(N45)</f>
        <v>#NAME?</v>
      </c>
      <c r="BH45" s="8" t="e">
        <f>Intens(N45,BG45)</f>
        <v>#NAME?</v>
      </c>
      <c r="BI45" s="8" t="e">
        <f>BH45*D45/1000</f>
        <v>#NAME?</v>
      </c>
      <c r="BJ45" s="8">
        <f t="shared" si="6"/>
        <v>0.0294117647058824</v>
      </c>
    </row>
    <row r="46" ht="31.2" spans="1:62">
      <c r="A46" s="8">
        <v>45</v>
      </c>
      <c r="B46" s="16" t="s">
        <v>89</v>
      </c>
      <c r="C46" s="17">
        <v>1</v>
      </c>
      <c r="D46" s="17" t="s">
        <v>45</v>
      </c>
      <c r="E46" s="17">
        <v>200</v>
      </c>
      <c r="F46" s="17">
        <v>1967</v>
      </c>
      <c r="G46" s="9">
        <v>6</v>
      </c>
      <c r="H46" s="17">
        <v>3</v>
      </c>
      <c r="I46" s="9" t="s">
        <v>38</v>
      </c>
      <c r="J46" s="9" t="s">
        <v>37</v>
      </c>
      <c r="K46" s="17" t="s">
        <v>38</v>
      </c>
      <c r="L46" s="9" t="s">
        <v>38</v>
      </c>
      <c r="M46" s="22">
        <v>3</v>
      </c>
      <c r="N46" s="9">
        <f t="shared" si="3"/>
        <v>50</v>
      </c>
      <c r="O46" s="21">
        <f t="shared" si="15"/>
        <v>50</v>
      </c>
      <c r="P46" s="10"/>
      <c r="Q46" s="26">
        <v>1</v>
      </c>
      <c r="R46" s="26">
        <v>1</v>
      </c>
      <c r="S46" s="26">
        <v>1</v>
      </c>
      <c r="T46" s="26">
        <v>1</v>
      </c>
      <c r="U46" s="9" t="s">
        <v>15</v>
      </c>
      <c r="V46" s="8">
        <f>1000/(100*N46*8760)</f>
        <v>2.28310502283105e-5</v>
      </c>
      <c r="W46" s="8">
        <v>1.35471552310244</v>
      </c>
      <c r="X46" s="8">
        <v>0.996738666799994</v>
      </c>
      <c r="Y46" s="8"/>
      <c r="Z46" s="8"/>
      <c r="AA46" s="8"/>
      <c r="AB46" s="1"/>
      <c r="AC46" s="1"/>
      <c r="AD46" s="1"/>
      <c r="AE46" s="1"/>
      <c r="AF46" s="1"/>
      <c r="BA46" s="32">
        <f>0.006732324*O46+0.95415593</f>
        <v>1.29077213</v>
      </c>
      <c r="BB46" s="32">
        <f t="shared" si="5"/>
        <v>1.81779631121041</v>
      </c>
      <c r="BC46" s="32">
        <f t="shared" si="14"/>
        <v>0.000139728905772722</v>
      </c>
      <c r="BD46" s="32">
        <f>BC46*100/1000</f>
        <v>1.39728905772722e-5</v>
      </c>
      <c r="BE46" s="33">
        <f t="shared" si="10"/>
        <v>0.333333333333333</v>
      </c>
      <c r="BF46" s="8"/>
      <c r="BG46" s="8" t="e">
        <f>alfa(N46)</f>
        <v>#NAME?</v>
      </c>
      <c r="BH46" s="8" t="e">
        <f>Intens(N46,BG46)</f>
        <v>#NAME?</v>
      </c>
      <c r="BI46" s="8" t="e">
        <f>BH46*100/1000</f>
        <v>#NAME?</v>
      </c>
      <c r="BJ46" s="8">
        <f t="shared" si="6"/>
        <v>0.333333333333333</v>
      </c>
    </row>
    <row r="47" spans="1:62">
      <c r="A47" s="8">
        <v>46</v>
      </c>
      <c r="B47" s="12" t="s">
        <v>90</v>
      </c>
      <c r="C47" s="14">
        <v>3</v>
      </c>
      <c r="D47" s="14">
        <v>30</v>
      </c>
      <c r="E47" s="14">
        <v>57</v>
      </c>
      <c r="F47" s="14">
        <v>1989</v>
      </c>
      <c r="G47" s="18">
        <v>3.5</v>
      </c>
      <c r="H47" s="14">
        <v>1.4</v>
      </c>
      <c r="I47" s="14" t="s">
        <v>36</v>
      </c>
      <c r="J47" s="18" t="s">
        <v>37</v>
      </c>
      <c r="K47" s="14" t="s">
        <v>38</v>
      </c>
      <c r="L47" s="14" t="s">
        <v>38</v>
      </c>
      <c r="M47" s="23">
        <v>3</v>
      </c>
      <c r="N47" s="9">
        <f t="shared" si="3"/>
        <v>28</v>
      </c>
      <c r="O47" s="21">
        <f t="shared" si="15"/>
        <v>60</v>
      </c>
      <c r="P47" s="10"/>
      <c r="Q47" s="25"/>
      <c r="R47" s="25">
        <v>1</v>
      </c>
      <c r="S47" s="25">
        <v>1</v>
      </c>
      <c r="T47" s="25">
        <v>1</v>
      </c>
      <c r="U47" s="9" t="s">
        <v>39</v>
      </c>
      <c r="V47" s="8">
        <f t="shared" si="4"/>
        <v>0.000135899108501848</v>
      </c>
      <c r="W47" s="8">
        <v>1.95175628526214</v>
      </c>
      <c r="X47" s="8">
        <v>1.36187680689435</v>
      </c>
      <c r="Y47" s="8"/>
      <c r="Z47" s="8"/>
      <c r="AA47" s="8"/>
      <c r="AB47" s="1"/>
      <c r="AC47" s="1"/>
      <c r="AD47" s="1"/>
      <c r="AE47" s="1"/>
      <c r="AF47" s="1"/>
      <c r="BA47" s="32">
        <f>0.007037131*O47+0.918138063</f>
        <v>1.340365923</v>
      </c>
      <c r="BB47" s="32">
        <f t="shared" si="5"/>
        <v>1.91022061846921</v>
      </c>
      <c r="BC47" s="32">
        <f t="shared" si="14"/>
        <v>0.000118333561024726</v>
      </c>
      <c r="BD47" s="32">
        <f t="shared" ref="BD47:BD57" si="16">BC47*D47/1000</f>
        <v>3.55000683074178e-6</v>
      </c>
      <c r="BE47" s="33">
        <f t="shared" si="10"/>
        <v>0.333333333333333</v>
      </c>
      <c r="BF47" s="8"/>
      <c r="BG47" s="8" t="e">
        <f>alfa(N47)</f>
        <v>#NAME?</v>
      </c>
      <c r="BH47" s="8" t="e">
        <f>Intens(N47,BG47)</f>
        <v>#NAME?</v>
      </c>
      <c r="BI47" s="8" t="e">
        <f t="shared" ref="BI47:BI57" si="17">BH47*D47/1000</f>
        <v>#NAME?</v>
      </c>
      <c r="BJ47" s="8">
        <f t="shared" si="6"/>
        <v>0.333333333333333</v>
      </c>
    </row>
    <row r="48" spans="1:62">
      <c r="A48" s="8">
        <v>47</v>
      </c>
      <c r="B48" s="12" t="s">
        <v>91</v>
      </c>
      <c r="C48" s="14">
        <v>32</v>
      </c>
      <c r="D48" s="14">
        <v>32</v>
      </c>
      <c r="E48" s="14">
        <v>27</v>
      </c>
      <c r="F48" s="14">
        <v>1987</v>
      </c>
      <c r="G48" s="18">
        <v>2.5</v>
      </c>
      <c r="H48" s="14">
        <v>1.3</v>
      </c>
      <c r="I48" s="14" t="s">
        <v>38</v>
      </c>
      <c r="J48" s="18" t="s">
        <v>37</v>
      </c>
      <c r="K48" s="14" t="s">
        <v>36</v>
      </c>
      <c r="L48" s="14" t="s">
        <v>36</v>
      </c>
      <c r="M48" s="23">
        <v>5</v>
      </c>
      <c r="N48" s="9">
        <f t="shared" si="3"/>
        <v>30</v>
      </c>
      <c r="O48" s="21">
        <f t="shared" si="15"/>
        <v>48</v>
      </c>
      <c r="P48" s="10"/>
      <c r="Q48" s="9">
        <v>1</v>
      </c>
      <c r="R48" s="9">
        <v>1</v>
      </c>
      <c r="S48" s="9"/>
      <c r="T48" s="9"/>
      <c r="U48" s="9" t="s">
        <v>92</v>
      </c>
      <c r="V48" s="8">
        <f t="shared" si="4"/>
        <v>0.000118911719939117</v>
      </c>
      <c r="W48" s="8">
        <v>1.89318991308554</v>
      </c>
      <c r="X48" s="8">
        <v>1.33141037162483</v>
      </c>
      <c r="Y48" s="8"/>
      <c r="Z48" s="8"/>
      <c r="AA48" s="8"/>
      <c r="AB48" s="1"/>
      <c r="AC48" s="1"/>
      <c r="AD48" s="1"/>
      <c r="AE48" s="1"/>
      <c r="AF48" s="1"/>
      <c r="BA48" s="32">
        <f>0.006413391*O48+0.973</f>
        <v>1.280842768</v>
      </c>
      <c r="BB48" s="32">
        <f t="shared" si="5"/>
        <v>1.79983606803365</v>
      </c>
      <c r="BC48" s="32">
        <f t="shared" si="14"/>
        <v>8.65624843160756e-5</v>
      </c>
      <c r="BD48" s="32">
        <f t="shared" si="16"/>
        <v>2.76999949811442e-6</v>
      </c>
      <c r="BE48" s="33">
        <f t="shared" si="10"/>
        <v>0.2</v>
      </c>
      <c r="BF48" s="8"/>
      <c r="BG48" s="8" t="e">
        <f>alfa(N48)</f>
        <v>#NAME?</v>
      </c>
      <c r="BH48" s="8" t="e">
        <f>Intens(N48,BG48)</f>
        <v>#NAME?</v>
      </c>
      <c r="BI48" s="8" t="e">
        <f t="shared" si="17"/>
        <v>#NAME?</v>
      </c>
      <c r="BJ48" s="8">
        <f t="shared" si="6"/>
        <v>0.2</v>
      </c>
    </row>
    <row r="49" spans="1:62">
      <c r="A49" s="8">
        <v>48</v>
      </c>
      <c r="B49" s="12" t="s">
        <v>93</v>
      </c>
      <c r="C49" s="14">
        <v>25</v>
      </c>
      <c r="D49" s="14">
        <v>25</v>
      </c>
      <c r="E49" s="14">
        <v>159</v>
      </c>
      <c r="F49" s="14">
        <v>2007</v>
      </c>
      <c r="G49" s="18">
        <v>4.5</v>
      </c>
      <c r="H49" s="14">
        <v>1.8</v>
      </c>
      <c r="I49" s="14" t="s">
        <v>36</v>
      </c>
      <c r="J49" s="18" t="s">
        <v>37</v>
      </c>
      <c r="K49" s="14" t="s">
        <v>38</v>
      </c>
      <c r="L49" s="14" t="s">
        <v>38</v>
      </c>
      <c r="M49" s="23">
        <v>3</v>
      </c>
      <c r="N49" s="9">
        <f t="shared" si="3"/>
        <v>10</v>
      </c>
      <c r="O49" s="21">
        <f t="shared" si="15"/>
        <v>60</v>
      </c>
      <c r="P49" s="10"/>
      <c r="Q49" s="25"/>
      <c r="R49" s="25">
        <v>1</v>
      </c>
      <c r="S49" s="25">
        <v>1</v>
      </c>
      <c r="T49" s="25">
        <v>1</v>
      </c>
      <c r="U49" s="9" t="s">
        <v>39</v>
      </c>
      <c r="V49" s="8">
        <f t="shared" si="4"/>
        <v>0.00045662100456621</v>
      </c>
      <c r="W49" s="8">
        <v>2.90368102948739</v>
      </c>
      <c r="X49" s="8">
        <v>1.75912643315904</v>
      </c>
      <c r="Y49" s="8"/>
      <c r="Z49" s="8"/>
      <c r="AA49" s="8"/>
      <c r="AB49" s="1"/>
      <c r="AC49" s="1"/>
      <c r="AD49" s="1"/>
      <c r="AE49" s="1"/>
      <c r="AF49" s="1"/>
      <c r="BA49" s="32">
        <f>0.007037131*O49+0.918138063</f>
        <v>1.340365923</v>
      </c>
      <c r="BB49" s="32">
        <f t="shared" si="5"/>
        <v>1.91022061846921</v>
      </c>
      <c r="BC49" s="32">
        <f t="shared" si="14"/>
        <v>4.63548813871901e-5</v>
      </c>
      <c r="BD49" s="32">
        <f t="shared" si="16"/>
        <v>1.15887203467975e-6</v>
      </c>
      <c r="BE49" s="33">
        <f t="shared" si="10"/>
        <v>0.333333333333333</v>
      </c>
      <c r="BF49" s="8"/>
      <c r="BG49" s="8" t="e">
        <f>alfa(N49)</f>
        <v>#NAME?</v>
      </c>
      <c r="BH49" s="8" t="e">
        <f>Intens(N49,BG49)</f>
        <v>#NAME?</v>
      </c>
      <c r="BI49" s="8" t="e">
        <f t="shared" si="17"/>
        <v>#NAME?</v>
      </c>
      <c r="BJ49" s="8">
        <f t="shared" si="6"/>
        <v>0.333333333333333</v>
      </c>
    </row>
    <row r="50" spans="1:62">
      <c r="A50" s="8">
        <v>49</v>
      </c>
      <c r="B50" s="12" t="s">
        <v>94</v>
      </c>
      <c r="C50" s="14">
        <v>4</v>
      </c>
      <c r="D50" s="14">
        <v>30</v>
      </c>
      <c r="E50" s="14">
        <v>108</v>
      </c>
      <c r="F50" s="14">
        <v>2012</v>
      </c>
      <c r="G50" s="18">
        <v>4</v>
      </c>
      <c r="H50" s="14">
        <v>1.4</v>
      </c>
      <c r="I50" s="14" t="s">
        <v>36</v>
      </c>
      <c r="J50" s="18" t="s">
        <v>37</v>
      </c>
      <c r="K50" s="14" t="s">
        <v>36</v>
      </c>
      <c r="L50" s="14" t="s">
        <v>36</v>
      </c>
      <c r="M50" s="23">
        <v>3</v>
      </c>
      <c r="N50" s="9">
        <f t="shared" si="3"/>
        <v>5</v>
      </c>
      <c r="O50" s="21">
        <f t="shared" si="15"/>
        <v>65</v>
      </c>
      <c r="P50" s="10"/>
      <c r="Q50" s="9"/>
      <c r="R50" s="9">
        <v>1</v>
      </c>
      <c r="S50" s="9"/>
      <c r="T50" s="9"/>
      <c r="U50" s="9" t="s">
        <v>95</v>
      </c>
      <c r="V50" s="8">
        <f t="shared" si="4"/>
        <v>0.00076103500761035</v>
      </c>
      <c r="W50" s="8">
        <v>4.04094562845065</v>
      </c>
      <c r="X50" s="8">
        <v>2.08962591159191</v>
      </c>
      <c r="Y50" s="8"/>
      <c r="Z50" s="8"/>
      <c r="AA50" s="8"/>
      <c r="AB50" s="1"/>
      <c r="AC50" s="1"/>
      <c r="AD50" s="1"/>
      <c r="AE50" s="1"/>
      <c r="AF50" s="1"/>
      <c r="BA50" s="32">
        <f>0.007037131*O50+0.918138063</f>
        <v>1.375551578</v>
      </c>
      <c r="BB50" s="32">
        <f t="shared" si="5"/>
        <v>1.97862942899139</v>
      </c>
      <c r="BC50" s="32">
        <f t="shared" si="14"/>
        <v>2.75364196687395e-5</v>
      </c>
      <c r="BD50" s="32">
        <f t="shared" si="16"/>
        <v>8.26092590062184e-7</v>
      </c>
      <c r="BE50" s="33">
        <f t="shared" si="10"/>
        <v>0.333333333333333</v>
      </c>
      <c r="BF50" s="8"/>
      <c r="BG50" s="8" t="e">
        <f>alfa(N50)</f>
        <v>#NAME?</v>
      </c>
      <c r="BH50" s="8" t="e">
        <f>Intens(N50,BG50)</f>
        <v>#NAME?</v>
      </c>
      <c r="BI50" s="8" t="e">
        <f t="shared" si="17"/>
        <v>#NAME?</v>
      </c>
      <c r="BJ50" s="8">
        <f t="shared" si="6"/>
        <v>0.333333333333333</v>
      </c>
    </row>
    <row r="51" ht="31.2" spans="1:62">
      <c r="A51" s="8">
        <v>50</v>
      </c>
      <c r="B51" s="12" t="s">
        <v>96</v>
      </c>
      <c r="C51" s="14">
        <v>20</v>
      </c>
      <c r="D51" s="14">
        <v>80</v>
      </c>
      <c r="E51" s="14">
        <v>110</v>
      </c>
      <c r="F51" s="14">
        <v>1982</v>
      </c>
      <c r="G51" s="9">
        <v>4</v>
      </c>
      <c r="H51" s="14">
        <v>1.2</v>
      </c>
      <c r="I51" s="9" t="s">
        <v>36</v>
      </c>
      <c r="J51" s="9" t="s">
        <v>37</v>
      </c>
      <c r="K51" s="9" t="s">
        <v>38</v>
      </c>
      <c r="L51" s="9" t="s">
        <v>38</v>
      </c>
      <c r="M51" s="20">
        <v>6</v>
      </c>
      <c r="N51" s="9">
        <f t="shared" si="3"/>
        <v>35</v>
      </c>
      <c r="O51" s="21">
        <f t="shared" si="15"/>
        <v>70</v>
      </c>
      <c r="P51" s="10"/>
      <c r="Q51" s="25"/>
      <c r="R51" s="25">
        <v>1</v>
      </c>
      <c r="S51" s="25">
        <v>1</v>
      </c>
      <c r="T51" s="25">
        <v>1</v>
      </c>
      <c r="U51" s="9" t="s">
        <v>39</v>
      </c>
      <c r="V51" s="8">
        <f t="shared" si="4"/>
        <v>4.07697325505545e-5</v>
      </c>
      <c r="W51" s="8">
        <v>1.553384295429</v>
      </c>
      <c r="X51" s="8">
        <v>1.13358314770731</v>
      </c>
      <c r="Y51" s="8"/>
      <c r="Z51" s="8"/>
      <c r="AA51" s="8"/>
      <c r="AB51" s="1"/>
      <c r="AC51" s="1"/>
      <c r="AD51" s="1"/>
      <c r="AE51" s="1"/>
      <c r="AF51" s="1"/>
      <c r="BA51" s="32">
        <f>0.007037131*O51+0.918138063</f>
        <v>1.410737233</v>
      </c>
      <c r="BB51" s="32">
        <f t="shared" si="5"/>
        <v>2.04948809546832</v>
      </c>
      <c r="BC51" s="32">
        <f t="shared" si="14"/>
        <v>0.000237878880963167</v>
      </c>
      <c r="BD51" s="32">
        <f t="shared" si="16"/>
        <v>1.90303104770534e-5</v>
      </c>
      <c r="BE51" s="33">
        <f t="shared" si="10"/>
        <v>0.166666666666667</v>
      </c>
      <c r="BF51" s="8"/>
      <c r="BG51" s="8" t="e">
        <f>alfa(N51)</f>
        <v>#NAME?</v>
      </c>
      <c r="BH51" s="8" t="e">
        <f>Intens(N51,BG51)</f>
        <v>#NAME?</v>
      </c>
      <c r="BI51" s="8" t="e">
        <f t="shared" si="17"/>
        <v>#NAME?</v>
      </c>
      <c r="BJ51" s="8">
        <f t="shared" si="6"/>
        <v>0.166666666666667</v>
      </c>
    </row>
    <row r="52" spans="1:62">
      <c r="A52" s="8">
        <v>51</v>
      </c>
      <c r="B52" s="12" t="s">
        <v>97</v>
      </c>
      <c r="C52" s="14">
        <v>10</v>
      </c>
      <c r="D52" s="14">
        <v>200</v>
      </c>
      <c r="E52" s="14">
        <v>100</v>
      </c>
      <c r="F52" s="14">
        <v>1970</v>
      </c>
      <c r="G52" s="18">
        <v>4</v>
      </c>
      <c r="H52" s="18">
        <v>1.25</v>
      </c>
      <c r="I52" s="18" t="s">
        <v>36</v>
      </c>
      <c r="J52" s="18" t="s">
        <v>37</v>
      </c>
      <c r="K52" s="18" t="s">
        <v>36</v>
      </c>
      <c r="L52" s="18" t="s">
        <v>38</v>
      </c>
      <c r="M52" s="24">
        <v>24</v>
      </c>
      <c r="N52" s="9">
        <f t="shared" si="3"/>
        <v>47</v>
      </c>
      <c r="O52" s="21">
        <f t="shared" si="15"/>
        <v>68.75</v>
      </c>
      <c r="P52" s="10"/>
      <c r="Q52" s="27"/>
      <c r="R52" s="27">
        <v>1</v>
      </c>
      <c r="S52" s="27"/>
      <c r="T52" s="27">
        <v>1</v>
      </c>
      <c r="U52" s="9" t="s">
        <v>48</v>
      </c>
      <c r="V52" s="8">
        <f t="shared" si="4"/>
        <v>1.21441756533566e-5</v>
      </c>
      <c r="W52" s="8">
        <v>1.19645571758896</v>
      </c>
      <c r="X52" s="8">
        <v>0.872510798286452</v>
      </c>
      <c r="Y52" s="8"/>
      <c r="Z52" s="8"/>
      <c r="AA52" s="8"/>
      <c r="AB52" s="1"/>
      <c r="AC52" s="1"/>
      <c r="AD52" s="1"/>
      <c r="AE52" s="1"/>
      <c r="AF52" s="1"/>
      <c r="BA52" s="32">
        <f>0.007037131*O52+0.918138063</f>
        <v>1.40194081925</v>
      </c>
      <c r="BB52" s="32">
        <f t="shared" si="5"/>
        <v>2.03153900973406</v>
      </c>
      <c r="BC52" s="32">
        <f t="shared" si="14"/>
        <v>0.000302488608599176</v>
      </c>
      <c r="BD52" s="32">
        <f t="shared" si="16"/>
        <v>6.04977217198352e-5</v>
      </c>
      <c r="BE52" s="33">
        <f t="shared" si="10"/>
        <v>0.0416666666666667</v>
      </c>
      <c r="BF52" s="8"/>
      <c r="BG52" s="8" t="e">
        <f>alfa(N52)</f>
        <v>#NAME?</v>
      </c>
      <c r="BH52" s="8" t="e">
        <f>Intens(N52,BG52)</f>
        <v>#NAME?</v>
      </c>
      <c r="BI52" s="8" t="e">
        <f t="shared" si="17"/>
        <v>#NAME?</v>
      </c>
      <c r="BJ52" s="8">
        <f t="shared" si="6"/>
        <v>0.0416666666666667</v>
      </c>
    </row>
    <row r="53" spans="1:62">
      <c r="A53" s="8">
        <v>52</v>
      </c>
      <c r="B53" s="12" t="s">
        <v>98</v>
      </c>
      <c r="C53" s="14">
        <f>5+10+7</f>
        <v>22</v>
      </c>
      <c r="D53" s="14">
        <v>140</v>
      </c>
      <c r="E53" s="14">
        <v>57</v>
      </c>
      <c r="F53" s="14">
        <v>1976</v>
      </c>
      <c r="G53" s="18">
        <v>3.5</v>
      </c>
      <c r="H53" s="18">
        <v>1.25</v>
      </c>
      <c r="I53" s="18" t="s">
        <v>36</v>
      </c>
      <c r="J53" s="18" t="s">
        <v>37</v>
      </c>
      <c r="K53" s="18" t="s">
        <v>36</v>
      </c>
      <c r="L53" s="18" t="s">
        <v>38</v>
      </c>
      <c r="M53" s="24">
        <f>20/60</f>
        <v>0.333333333333333</v>
      </c>
      <c r="N53" s="9">
        <f t="shared" si="3"/>
        <v>41</v>
      </c>
      <c r="O53" s="21">
        <f t="shared" si="15"/>
        <v>64.2857142857143</v>
      </c>
      <c r="P53" s="10"/>
      <c r="Q53" s="27"/>
      <c r="R53" s="27">
        <v>1</v>
      </c>
      <c r="S53" s="27"/>
      <c r="T53" s="27">
        <v>1</v>
      </c>
      <c r="U53" s="9" t="s">
        <v>48</v>
      </c>
      <c r="V53" s="8">
        <f t="shared" si="4"/>
        <v>1.98876744149046e-5</v>
      </c>
      <c r="W53" s="8">
        <v>1.33650457468323</v>
      </c>
      <c r="X53" s="8">
        <v>0.983204860033999</v>
      </c>
      <c r="Y53" s="8"/>
      <c r="Z53" s="8"/>
      <c r="AA53" s="8"/>
      <c r="AB53" s="1"/>
      <c r="AC53" s="1"/>
      <c r="AD53" s="1"/>
      <c r="AE53" s="1"/>
      <c r="AF53" s="1"/>
      <c r="BA53" s="32">
        <f>0.007037131*O53+0.918138063</f>
        <v>1.37052505585714</v>
      </c>
      <c r="BB53" s="32">
        <f t="shared" si="5"/>
        <v>1.96870875847696</v>
      </c>
      <c r="BC53" s="32">
        <f t="shared" si="14"/>
        <v>0.000208061968558518</v>
      </c>
      <c r="BD53" s="32">
        <f t="shared" si="16"/>
        <v>2.91286755981925e-5</v>
      </c>
      <c r="BE53" s="33">
        <f t="shared" si="10"/>
        <v>3</v>
      </c>
      <c r="BF53" s="8"/>
      <c r="BG53" s="8" t="e">
        <f>alfa(N53)</f>
        <v>#NAME?</v>
      </c>
      <c r="BH53" s="8" t="e">
        <f>Intens(N53,BG53)</f>
        <v>#NAME?</v>
      </c>
      <c r="BI53" s="8" t="e">
        <f t="shared" si="17"/>
        <v>#NAME?</v>
      </c>
      <c r="BJ53" s="8">
        <f t="shared" si="6"/>
        <v>3</v>
      </c>
    </row>
    <row r="54" spans="1:62">
      <c r="A54" s="8">
        <v>53</v>
      </c>
      <c r="B54" s="12" t="s">
        <v>99</v>
      </c>
      <c r="C54" s="14">
        <v>15</v>
      </c>
      <c r="D54" s="14">
        <v>173</v>
      </c>
      <c r="E54" s="14">
        <v>150</v>
      </c>
      <c r="F54" s="14">
        <v>1967</v>
      </c>
      <c r="G54" s="9">
        <v>4.5</v>
      </c>
      <c r="H54" s="14">
        <v>2.5</v>
      </c>
      <c r="I54" s="9" t="s">
        <v>36</v>
      </c>
      <c r="J54" s="9" t="s">
        <v>42</v>
      </c>
      <c r="K54" s="9" t="s">
        <v>36</v>
      </c>
      <c r="L54" s="9" t="s">
        <v>36</v>
      </c>
      <c r="M54" s="20">
        <v>4</v>
      </c>
      <c r="N54" s="9">
        <f t="shared" si="3"/>
        <v>50</v>
      </c>
      <c r="O54" s="21">
        <f t="shared" si="15"/>
        <v>44.4444444444444</v>
      </c>
      <c r="P54" s="10"/>
      <c r="Q54" s="9"/>
      <c r="R54" s="9"/>
      <c r="S54" s="9"/>
      <c r="T54" s="9"/>
      <c r="U54" s="9" t="s">
        <v>100</v>
      </c>
      <c r="V54" s="8">
        <f t="shared" si="4"/>
        <v>1.31971388602951e-5</v>
      </c>
      <c r="W54" s="8">
        <v>1.21460351257767</v>
      </c>
      <c r="X54" s="8">
        <v>0.887564876999618</v>
      </c>
      <c r="Y54" s="8"/>
      <c r="Z54" s="8"/>
      <c r="AA54" s="8"/>
      <c r="AB54" s="1"/>
      <c r="AC54" s="1"/>
      <c r="AD54" s="1"/>
      <c r="AE54" s="1"/>
      <c r="AF54" s="1"/>
      <c r="BA54" s="32">
        <f>0.006889744*O54+0.905045926</f>
        <v>1.21125677044444</v>
      </c>
      <c r="BB54" s="32">
        <f t="shared" si="5"/>
        <v>1.67885093121176</v>
      </c>
      <c r="BC54" s="32">
        <f t="shared" si="14"/>
        <v>8.11376126706663e-5</v>
      </c>
      <c r="BD54" s="32">
        <f t="shared" si="16"/>
        <v>1.40368069920253e-5</v>
      </c>
      <c r="BE54" s="33">
        <f t="shared" si="10"/>
        <v>0.25</v>
      </c>
      <c r="BF54" s="8"/>
      <c r="BG54" s="8" t="e">
        <f>alfa(N54)</f>
        <v>#NAME?</v>
      </c>
      <c r="BH54" s="8" t="e">
        <f>Intens(N54,BG54)</f>
        <v>#NAME?</v>
      </c>
      <c r="BI54" s="8" t="e">
        <f t="shared" si="17"/>
        <v>#NAME?</v>
      </c>
      <c r="BJ54" s="8">
        <f t="shared" si="6"/>
        <v>0.25</v>
      </c>
    </row>
    <row r="55" spans="1:62">
      <c r="A55" s="8">
        <v>54</v>
      </c>
      <c r="B55" s="12" t="s">
        <v>101</v>
      </c>
      <c r="C55" s="14">
        <v>3</v>
      </c>
      <c r="D55" s="14">
        <v>40</v>
      </c>
      <c r="E55" s="14">
        <v>40</v>
      </c>
      <c r="F55" s="14">
        <v>1997</v>
      </c>
      <c r="G55" s="9">
        <v>2.5</v>
      </c>
      <c r="H55" s="14">
        <v>1.75</v>
      </c>
      <c r="I55" s="9" t="s">
        <v>36</v>
      </c>
      <c r="J55" s="9" t="s">
        <v>37</v>
      </c>
      <c r="K55" s="9" t="s">
        <v>38</v>
      </c>
      <c r="L55" s="9" t="s">
        <v>38</v>
      </c>
      <c r="M55" s="20">
        <v>3</v>
      </c>
      <c r="N55" s="9">
        <f t="shared" si="3"/>
        <v>20</v>
      </c>
      <c r="O55" s="21">
        <f t="shared" si="15"/>
        <v>30</v>
      </c>
      <c r="P55" s="10"/>
      <c r="Q55" s="25"/>
      <c r="R55" s="25">
        <v>1</v>
      </c>
      <c r="S55" s="25">
        <v>1</v>
      </c>
      <c r="T55" s="25">
        <v>1</v>
      </c>
      <c r="U55" s="9" t="s">
        <v>39</v>
      </c>
      <c r="V55" s="8">
        <f t="shared" si="4"/>
        <v>0.000142694063926941</v>
      </c>
      <c r="W55" s="8">
        <v>2.07494143549991</v>
      </c>
      <c r="X55" s="8">
        <v>1.42308010998884</v>
      </c>
      <c r="Y55" s="8"/>
      <c r="Z55" s="8"/>
      <c r="AA55" s="8"/>
      <c r="AB55" s="1"/>
      <c r="AC55" s="1"/>
      <c r="AD55" s="1"/>
      <c r="AE55" s="1"/>
      <c r="AF55" s="1"/>
      <c r="BA55" s="32">
        <f>0.007037131*O55+0.918138063</f>
        <v>1.129251993</v>
      </c>
      <c r="BB55" s="32">
        <f t="shared" si="5"/>
        <v>1.54667089660472</v>
      </c>
      <c r="BC55" s="32">
        <f t="shared" si="14"/>
        <v>2.93163629562655e-5</v>
      </c>
      <c r="BD55" s="32">
        <f t="shared" si="16"/>
        <v>1.17265451825062e-6</v>
      </c>
      <c r="BE55" s="33">
        <f t="shared" si="10"/>
        <v>0.333333333333333</v>
      </c>
      <c r="BF55" s="8"/>
      <c r="BG55" s="8" t="e">
        <f>alfa(N55)</f>
        <v>#NAME?</v>
      </c>
      <c r="BH55" s="8" t="e">
        <f>Intens(N55,BG55)</f>
        <v>#NAME?</v>
      </c>
      <c r="BI55" s="8" t="e">
        <f t="shared" si="17"/>
        <v>#NAME?</v>
      </c>
      <c r="BJ55" s="8">
        <f t="shared" si="6"/>
        <v>0.333333333333333</v>
      </c>
    </row>
    <row r="56" spans="1:62">
      <c r="A56" s="8">
        <v>55</v>
      </c>
      <c r="B56" s="12" t="s">
        <v>102</v>
      </c>
      <c r="C56" s="14">
        <v>6</v>
      </c>
      <c r="D56" s="14">
        <v>50</v>
      </c>
      <c r="E56" s="14">
        <v>89</v>
      </c>
      <c r="F56" s="14">
        <v>1974</v>
      </c>
      <c r="G56" s="9">
        <v>3.5</v>
      </c>
      <c r="H56" s="14">
        <v>1.75</v>
      </c>
      <c r="I56" s="9" t="s">
        <v>36</v>
      </c>
      <c r="J56" s="9" t="s">
        <v>42</v>
      </c>
      <c r="K56" s="9" t="s">
        <v>38</v>
      </c>
      <c r="L56" s="9" t="s">
        <v>38</v>
      </c>
      <c r="M56" s="20">
        <v>4</v>
      </c>
      <c r="N56" s="9">
        <f t="shared" si="3"/>
        <v>43</v>
      </c>
      <c r="O56" s="21">
        <f t="shared" si="15"/>
        <v>50</v>
      </c>
      <c r="P56" s="8"/>
      <c r="Q56" s="9"/>
      <c r="R56" s="9"/>
      <c r="S56" s="9">
        <v>1</v>
      </c>
      <c r="T56" s="9">
        <v>1</v>
      </c>
      <c r="U56" s="9" t="s">
        <v>103</v>
      </c>
      <c r="V56" s="8">
        <f t="shared" si="4"/>
        <v>5.30954656472337e-5</v>
      </c>
      <c r="W56" s="8">
        <v>1.59332800393745</v>
      </c>
      <c r="X56" s="8">
        <v>1.15897209358047</v>
      </c>
      <c r="Y56" s="8"/>
      <c r="Z56" s="8"/>
      <c r="AA56" s="8"/>
      <c r="AB56" s="1"/>
      <c r="AC56" s="1"/>
      <c r="AD56" s="1"/>
      <c r="AE56" s="1"/>
      <c r="AF56" s="1"/>
      <c r="BA56" s="32">
        <f>0.006645157*O56+0.964808634</f>
        <v>1.297066484</v>
      </c>
      <c r="BB56" s="32">
        <f t="shared" si="5"/>
        <v>1.82927424990248</v>
      </c>
      <c r="BC56" s="32">
        <f t="shared" si="14"/>
        <v>0.000128963907644835</v>
      </c>
      <c r="BD56" s="32">
        <f t="shared" si="16"/>
        <v>6.44819538224176e-6</v>
      </c>
      <c r="BE56" s="33">
        <f t="shared" si="10"/>
        <v>0.25</v>
      </c>
      <c r="BF56" s="8"/>
      <c r="BG56" s="8" t="e">
        <f>alfa(N56)</f>
        <v>#NAME?</v>
      </c>
      <c r="BH56" s="8" t="e">
        <f>Intens(N56,BG56)</f>
        <v>#NAME?</v>
      </c>
      <c r="BI56" s="8" t="e">
        <f t="shared" si="17"/>
        <v>#NAME?</v>
      </c>
      <c r="BJ56" s="8">
        <f t="shared" si="6"/>
        <v>0.25</v>
      </c>
    </row>
    <row r="57" spans="1:62">
      <c r="A57" s="8">
        <v>56</v>
      </c>
      <c r="B57" s="12" t="s">
        <v>104</v>
      </c>
      <c r="C57" s="14">
        <v>20</v>
      </c>
      <c r="D57" s="14">
        <v>763</v>
      </c>
      <c r="E57" s="14">
        <v>219</v>
      </c>
      <c r="F57" s="14">
        <v>1984</v>
      </c>
      <c r="G57" s="9">
        <v>8.5</v>
      </c>
      <c r="H57" s="14">
        <v>4</v>
      </c>
      <c r="I57" s="9" t="s">
        <v>36</v>
      </c>
      <c r="J57" s="9" t="s">
        <v>37</v>
      </c>
      <c r="K57" s="9" t="s">
        <v>38</v>
      </c>
      <c r="L57" s="9" t="s">
        <v>38</v>
      </c>
      <c r="M57" s="20">
        <v>8</v>
      </c>
      <c r="N57" s="9">
        <f t="shared" si="3"/>
        <v>33</v>
      </c>
      <c r="O57" s="21">
        <f t="shared" si="15"/>
        <v>52.9411764705882</v>
      </c>
      <c r="P57" s="8"/>
      <c r="Q57" s="25"/>
      <c r="R57" s="25">
        <v>1</v>
      </c>
      <c r="S57" s="25">
        <v>1</v>
      </c>
      <c r="T57" s="25">
        <v>1</v>
      </c>
      <c r="U57" s="9" t="s">
        <v>39</v>
      </c>
      <c r="V57" s="8">
        <f t="shared" si="4"/>
        <v>4.5337484070675e-6</v>
      </c>
      <c r="W57" s="8">
        <v>0.934529781345745</v>
      </c>
      <c r="X57" s="8">
        <v>0.625435396714418</v>
      </c>
      <c r="Y57" s="8"/>
      <c r="Z57" s="8"/>
      <c r="AA57" s="8"/>
      <c r="AB57" s="1"/>
      <c r="AC57" s="1"/>
      <c r="AD57" s="1"/>
      <c r="AE57" s="1"/>
      <c r="AF57" s="1"/>
      <c r="BA57" s="32">
        <f>0.007037131*O57+0.918138063</f>
        <v>1.29069205711765</v>
      </c>
      <c r="BB57" s="32">
        <f t="shared" si="5"/>
        <v>1.81765076084764</v>
      </c>
      <c r="BC57" s="32">
        <f t="shared" si="14"/>
        <v>9.94234740059227e-5</v>
      </c>
      <c r="BD57" s="32">
        <f t="shared" si="16"/>
        <v>7.5860110666519e-5</v>
      </c>
      <c r="BE57" s="33">
        <f t="shared" si="10"/>
        <v>0.125</v>
      </c>
      <c r="BF57" s="8"/>
      <c r="BG57" s="8" t="e">
        <f>alfa(N57)</f>
        <v>#NAME?</v>
      </c>
      <c r="BH57" s="8" t="e">
        <f>Intens(N57,BG57)</f>
        <v>#NAME?</v>
      </c>
      <c r="BI57" s="8" t="e">
        <f t="shared" si="17"/>
        <v>#NAME?</v>
      </c>
      <c r="BJ57" s="8">
        <f t="shared" si="6"/>
        <v>0.125</v>
      </c>
    </row>
  </sheetData>
  <autoFilter ref="U1:U57">
    <extLst/>
  </autoFilter>
  <pageMargins left="0.7" right="0.7" top="0.75" bottom="0.75" header="0.3" footer="0.3"/>
  <pageSetup paperSize="9" orientation="portrait" horizontalDpi="180" verticalDpi="18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Лист2"/>
  <dimension ref="A1:D146"/>
  <sheetViews>
    <sheetView topLeftCell="A16" workbookViewId="0">
      <selection activeCell="L97" sqref="L97"/>
    </sheetView>
  </sheetViews>
  <sheetFormatPr defaultColWidth="9" defaultRowHeight="14.4" outlineLevelCol="3"/>
  <cols>
    <col min="1" max="1" width="17.3333333333333" customWidth="1"/>
    <col min="2" max="2" width="15.6666666666667" customWidth="1"/>
    <col min="3" max="3" width="12.3333333333333" customWidth="1"/>
  </cols>
  <sheetData>
    <row r="1" ht="15.6" spans="1:4">
      <c r="A1" s="1" t="s">
        <v>105</v>
      </c>
      <c r="B1" s="1"/>
      <c r="C1" s="1"/>
      <c r="D1" s="1"/>
    </row>
    <row r="2" ht="15.6" spans="1:4">
      <c r="A2" s="1" t="s">
        <v>106</v>
      </c>
      <c r="B2" s="1" t="s">
        <v>107</v>
      </c>
      <c r="C2" s="1" t="s">
        <v>108</v>
      </c>
      <c r="D2" s="1"/>
    </row>
    <row r="3" ht="15.6" spans="1:3">
      <c r="A3" s="2"/>
      <c r="B3" s="3"/>
      <c r="C3" s="1"/>
    </row>
    <row r="4" ht="15.6" spans="1:3">
      <c r="A4" s="2">
        <v>0</v>
      </c>
      <c r="B4" s="3">
        <v>1.28735994605965</v>
      </c>
      <c r="C4" s="1" t="s">
        <v>15</v>
      </c>
    </row>
    <row r="5" ht="15.6" spans="1:3">
      <c r="A5" s="2">
        <v>0</v>
      </c>
      <c r="B5" s="3">
        <v>1.30229397546804</v>
      </c>
      <c r="C5" s="1" t="s">
        <v>15</v>
      </c>
    </row>
    <row r="6" ht="15.6" spans="1:3">
      <c r="A6" s="2">
        <v>0</v>
      </c>
      <c r="B6" s="3">
        <v>1.29363571173486</v>
      </c>
      <c r="C6" s="1" t="s">
        <v>15</v>
      </c>
    </row>
    <row r="7" ht="15.6" spans="1:3">
      <c r="A7" s="2">
        <v>11.1111111111111</v>
      </c>
      <c r="B7" s="3">
        <v>1.32084779754183</v>
      </c>
      <c r="C7" s="1" t="s">
        <v>15</v>
      </c>
    </row>
    <row r="8" ht="15.6" spans="1:3">
      <c r="A8" s="2">
        <v>14.2857142857143</v>
      </c>
      <c r="B8" s="3">
        <v>1.12428114220237</v>
      </c>
      <c r="C8" s="1" t="s">
        <v>15</v>
      </c>
    </row>
    <row r="9" ht="15.6" spans="1:3">
      <c r="A9" s="2">
        <v>14.2857142857143</v>
      </c>
      <c r="B9" s="3">
        <v>1.2682204817978</v>
      </c>
      <c r="C9" s="1" t="s">
        <v>15</v>
      </c>
    </row>
    <row r="10" ht="15.6" spans="1:3">
      <c r="A10" s="2">
        <v>14.2857142857143</v>
      </c>
      <c r="B10" s="3">
        <v>1.04687059343323</v>
      </c>
      <c r="C10" s="1" t="s">
        <v>15</v>
      </c>
    </row>
    <row r="11" ht="15.6" spans="1:3">
      <c r="A11" s="2">
        <v>14.2857142857143</v>
      </c>
      <c r="B11" s="3">
        <v>1.43688987200044</v>
      </c>
      <c r="C11" s="1" t="s">
        <v>15</v>
      </c>
    </row>
    <row r="12" ht="15.6" spans="1:3">
      <c r="A12" s="2">
        <v>14.2857142857143</v>
      </c>
      <c r="B12" s="3">
        <v>1.33076528062364</v>
      </c>
      <c r="C12" s="1" t="s">
        <v>15</v>
      </c>
    </row>
    <row r="13" ht="15.6" spans="1:3">
      <c r="A13" s="2">
        <v>16.4705882352941</v>
      </c>
      <c r="B13" s="3">
        <v>1.27701098786181</v>
      </c>
      <c r="C13" s="1" t="s">
        <v>15</v>
      </c>
    </row>
    <row r="14" ht="15.6" spans="1:3">
      <c r="A14" s="2">
        <v>18.75</v>
      </c>
      <c r="B14" s="3">
        <v>1.053591259066</v>
      </c>
      <c r="C14" s="1" t="s">
        <v>15</v>
      </c>
    </row>
    <row r="15" ht="15.6" spans="1:3">
      <c r="A15" s="2">
        <v>25</v>
      </c>
      <c r="B15" s="3">
        <v>1.25195851441946</v>
      </c>
      <c r="C15" s="1" t="s">
        <v>15</v>
      </c>
    </row>
    <row r="16" ht="15.6" spans="1:3">
      <c r="A16" s="2">
        <v>25</v>
      </c>
      <c r="B16" s="3">
        <v>0.928469434489653</v>
      </c>
      <c r="C16" s="1" t="s">
        <v>15</v>
      </c>
    </row>
    <row r="17" ht="15.6" spans="1:3">
      <c r="A17" s="2">
        <v>25</v>
      </c>
      <c r="B17" s="3">
        <v>1.1306541248926</v>
      </c>
      <c r="C17" s="1" t="s">
        <v>15</v>
      </c>
    </row>
    <row r="18" ht="15.6" spans="1:3">
      <c r="A18" s="2">
        <v>25</v>
      </c>
      <c r="B18" s="3">
        <v>1.09364791116234</v>
      </c>
      <c r="C18" s="1" t="s">
        <v>15</v>
      </c>
    </row>
    <row r="19" ht="15.6" spans="1:3">
      <c r="A19" s="2">
        <v>27.7777777777778</v>
      </c>
      <c r="B19" s="3">
        <v>1.01268181401712</v>
      </c>
      <c r="C19" s="1" t="s">
        <v>15</v>
      </c>
    </row>
    <row r="20" ht="15.6" spans="1:3">
      <c r="A20" s="2">
        <v>27.7777777777778</v>
      </c>
      <c r="B20" s="3">
        <v>0.766406881499819</v>
      </c>
      <c r="C20" s="1" t="s">
        <v>15</v>
      </c>
    </row>
    <row r="21" ht="15.6" spans="1:3">
      <c r="A21" s="2">
        <v>29.4117647058823</v>
      </c>
      <c r="B21" s="3">
        <v>1.25858159134508</v>
      </c>
      <c r="C21" s="1" t="s">
        <v>15</v>
      </c>
    </row>
    <row r="22" ht="15.6" spans="1:3">
      <c r="A22" s="2">
        <v>43.75</v>
      </c>
      <c r="B22" s="3">
        <v>1.04822866144294</v>
      </c>
      <c r="C22" s="1" t="s">
        <v>15</v>
      </c>
    </row>
    <row r="23" ht="15.6" spans="1:3">
      <c r="A23" s="2">
        <v>43.75</v>
      </c>
      <c r="B23" s="3">
        <v>1.24077320560644</v>
      </c>
      <c r="C23" s="1" t="s">
        <v>15</v>
      </c>
    </row>
    <row r="24" ht="15.6" spans="1:3">
      <c r="A24" s="2">
        <v>50</v>
      </c>
      <c r="B24" s="3">
        <v>1.1417697875326</v>
      </c>
      <c r="C24" s="1" t="s">
        <v>15</v>
      </c>
    </row>
    <row r="25" ht="15.6" spans="1:3">
      <c r="A25" s="2">
        <v>50</v>
      </c>
      <c r="B25" s="3">
        <v>1.04879906507004</v>
      </c>
      <c r="C25" s="1" t="s">
        <v>15</v>
      </c>
    </row>
    <row r="26" ht="15.6" spans="1:3">
      <c r="A26" s="2">
        <v>50</v>
      </c>
      <c r="B26" s="3">
        <v>0.996738666799994</v>
      </c>
      <c r="C26" s="1" t="s">
        <v>15</v>
      </c>
    </row>
    <row r="29" ht="15.6" spans="1:3">
      <c r="A29" s="1" t="s">
        <v>105</v>
      </c>
      <c r="B29" s="1"/>
      <c r="C29" s="1"/>
    </row>
    <row r="30" ht="15.6" spans="1:3">
      <c r="A30" s="1" t="s">
        <v>106</v>
      </c>
      <c r="B30" s="1" t="s">
        <v>107</v>
      </c>
      <c r="C30" s="1" t="s">
        <v>108</v>
      </c>
    </row>
    <row r="31" ht="15.6" spans="1:3">
      <c r="A31" s="2">
        <v>14.2857142857143</v>
      </c>
      <c r="B31" s="3">
        <v>1.21194610928654</v>
      </c>
      <c r="C31" s="1" t="s">
        <v>109</v>
      </c>
    </row>
    <row r="32" ht="15.6" spans="1:3">
      <c r="A32" s="2">
        <v>30</v>
      </c>
      <c r="B32" s="3">
        <v>1.42308010998884</v>
      </c>
      <c r="C32" s="1" t="s">
        <v>109</v>
      </c>
    </row>
    <row r="33" ht="15.6" spans="1:3">
      <c r="A33" s="2">
        <v>38.8888888888889</v>
      </c>
      <c r="B33" s="3">
        <v>1.16885247073048</v>
      </c>
      <c r="C33" s="1" t="s">
        <v>109</v>
      </c>
    </row>
    <row r="34" ht="15.6" spans="1:3">
      <c r="A34" s="2">
        <v>44.4444444444444</v>
      </c>
      <c r="B34" s="3">
        <v>1.04879906507004</v>
      </c>
      <c r="C34" s="1" t="s">
        <v>109</v>
      </c>
    </row>
    <row r="35" ht="15.6" spans="1:3">
      <c r="A35" s="2">
        <v>52.9411764705882</v>
      </c>
      <c r="B35" s="3">
        <v>0.625435396714418</v>
      </c>
      <c r="C35" s="1" t="s">
        <v>109</v>
      </c>
    </row>
    <row r="36" ht="15.6" spans="1:3">
      <c r="A36" s="2">
        <v>58.3333333333333</v>
      </c>
      <c r="B36" s="3">
        <v>1.04879906507004</v>
      </c>
      <c r="C36" s="1" t="s">
        <v>109</v>
      </c>
    </row>
    <row r="37" ht="15.6" spans="1:3">
      <c r="A37" s="2">
        <v>60</v>
      </c>
      <c r="B37" s="3">
        <v>1.36187680689435</v>
      </c>
      <c r="C37" s="1" t="s">
        <v>109</v>
      </c>
    </row>
    <row r="38" ht="15.6" spans="1:3">
      <c r="A38" s="2">
        <v>60</v>
      </c>
      <c r="B38" s="3">
        <v>1.75912643315904</v>
      </c>
      <c r="C38" s="1" t="s">
        <v>109</v>
      </c>
    </row>
    <row r="39" ht="15.6" spans="1:3">
      <c r="A39" s="2">
        <v>66.6666666666667</v>
      </c>
      <c r="B39" s="3">
        <v>1.1717159451426</v>
      </c>
      <c r="C39" s="1" t="s">
        <v>109</v>
      </c>
    </row>
    <row r="40" ht="15.6" spans="1:3">
      <c r="A40" s="2">
        <v>70</v>
      </c>
      <c r="B40" s="3">
        <v>1.13358314770731</v>
      </c>
      <c r="C40" s="1" t="s">
        <v>109</v>
      </c>
    </row>
    <row r="44" ht="15.6" spans="1:3">
      <c r="A44" s="1" t="s">
        <v>105</v>
      </c>
      <c r="B44" s="1"/>
      <c r="C44" s="1"/>
    </row>
    <row r="45" ht="15.6" spans="1:3">
      <c r="A45" s="1" t="s">
        <v>106</v>
      </c>
      <c r="B45" s="1" t="s">
        <v>107</v>
      </c>
      <c r="C45" s="1" t="s">
        <v>108</v>
      </c>
    </row>
    <row r="46" ht="15.6" spans="1:3">
      <c r="A46" s="2">
        <v>64.2857142857143</v>
      </c>
      <c r="B46" s="3">
        <v>1.52488758909174</v>
      </c>
      <c r="C46" s="1" t="s">
        <v>110</v>
      </c>
    </row>
    <row r="47" ht="15.6" spans="1:3">
      <c r="A47" s="2">
        <v>64.2857142857143</v>
      </c>
      <c r="B47" s="3">
        <v>1.6296597271818</v>
      </c>
      <c r="C47" s="1" t="s">
        <v>110</v>
      </c>
    </row>
    <row r="48" ht="15.6" spans="1:3">
      <c r="A48" s="2">
        <v>64.2857142857143</v>
      </c>
      <c r="B48" s="3">
        <v>1.38282141448667</v>
      </c>
      <c r="C48" s="1" t="s">
        <v>110</v>
      </c>
    </row>
    <row r="49" ht="15.6" spans="1:3">
      <c r="A49" s="2">
        <v>50</v>
      </c>
      <c r="B49" s="3">
        <v>1.38282141448667</v>
      </c>
      <c r="C49" s="1" t="s">
        <v>110</v>
      </c>
    </row>
    <row r="50" ht="15.6" spans="1:3">
      <c r="A50" s="2">
        <v>64.2857142857143</v>
      </c>
      <c r="B50" s="3">
        <v>1.41335638841421</v>
      </c>
      <c r="C50" s="1" t="s">
        <v>110</v>
      </c>
    </row>
    <row r="51" ht="15.6" spans="1:3">
      <c r="A51" s="2">
        <v>50</v>
      </c>
      <c r="B51" s="3">
        <v>1.07683129023411</v>
      </c>
      <c r="C51" s="1" t="s">
        <v>110</v>
      </c>
    </row>
    <row r="52" ht="15.6" spans="1:3">
      <c r="A52" s="2">
        <v>22.2222222222222</v>
      </c>
      <c r="B52" s="3">
        <v>1.20501570903354</v>
      </c>
      <c r="C52" s="1" t="s">
        <v>110</v>
      </c>
    </row>
    <row r="53" ht="15.6" spans="1:3">
      <c r="A53" s="2">
        <v>27.7777777777778</v>
      </c>
      <c r="B53" s="3">
        <v>0.767070802611185</v>
      </c>
      <c r="C53" s="1" t="s">
        <v>110</v>
      </c>
    </row>
    <row r="54" ht="15.6" spans="1:3">
      <c r="A54" s="2">
        <v>11.1111111111111</v>
      </c>
      <c r="B54" s="3">
        <v>1.04895816983425</v>
      </c>
      <c r="C54" s="1" t="s">
        <v>110</v>
      </c>
    </row>
    <row r="58" ht="15.6" spans="1:3">
      <c r="A58" s="1" t="s">
        <v>105</v>
      </c>
      <c r="B58" s="1"/>
      <c r="C58" s="1"/>
    </row>
    <row r="59" ht="15.6" spans="1:3">
      <c r="A59" s="1" t="s">
        <v>106</v>
      </c>
      <c r="B59" s="1" t="s">
        <v>107</v>
      </c>
      <c r="C59" s="1" t="s">
        <v>108</v>
      </c>
    </row>
    <row r="60" ht="15.6" spans="1:3">
      <c r="A60" s="2">
        <v>37.5</v>
      </c>
      <c r="B60" s="3">
        <v>0.969206470307378</v>
      </c>
      <c r="C60" s="4" t="s">
        <v>50</v>
      </c>
    </row>
    <row r="61" ht="15.6" spans="1:3">
      <c r="A61" s="2">
        <v>37.5</v>
      </c>
      <c r="B61" s="3">
        <v>0.969206470307378</v>
      </c>
      <c r="C61" s="4" t="s">
        <v>50</v>
      </c>
    </row>
    <row r="62" ht="15.6" spans="1:3">
      <c r="A62" s="2">
        <v>14.2857142857143</v>
      </c>
      <c r="B62" s="3">
        <v>1.00722850205597</v>
      </c>
      <c r="C62" s="4" t="s">
        <v>50</v>
      </c>
    </row>
    <row r="63" ht="15.6" spans="1:3">
      <c r="A63" s="2">
        <v>14.2857142857143</v>
      </c>
      <c r="B63" s="3">
        <v>1.16670401272132</v>
      </c>
      <c r="C63" s="4" t="s">
        <v>50</v>
      </c>
    </row>
    <row r="74" ht="15.6" spans="1:3">
      <c r="A74" s="1" t="s">
        <v>105</v>
      </c>
      <c r="B74" s="1"/>
      <c r="C74" s="1"/>
    </row>
    <row r="75" ht="15.6" spans="1:3">
      <c r="A75" s="1" t="s">
        <v>106</v>
      </c>
      <c r="B75" s="1" t="s">
        <v>107</v>
      </c>
      <c r="C75" s="1" t="s">
        <v>108</v>
      </c>
    </row>
    <row r="76" ht="15.6" spans="1:3">
      <c r="A76" s="2">
        <v>55.5555555555556</v>
      </c>
      <c r="B76" s="3">
        <v>0.858974786994803</v>
      </c>
      <c r="C76" s="4" t="s">
        <v>48</v>
      </c>
    </row>
    <row r="77" ht="15.6" spans="1:3">
      <c r="A77" s="2">
        <v>37.5</v>
      </c>
      <c r="B77" s="3">
        <v>1.20827457573539</v>
      </c>
      <c r="C77" s="4" t="s">
        <v>48</v>
      </c>
    </row>
    <row r="78" ht="15.6" spans="1:3">
      <c r="A78" s="2">
        <v>68.75</v>
      </c>
      <c r="B78" s="3">
        <v>0.872510798286452</v>
      </c>
      <c r="C78" s="4" t="s">
        <v>48</v>
      </c>
    </row>
    <row r="79" ht="15.6" spans="1:3">
      <c r="A79" s="2">
        <v>64.2857142857143</v>
      </c>
      <c r="B79" s="3">
        <v>0.983204860033999</v>
      </c>
      <c r="C79" s="4" t="s">
        <v>48</v>
      </c>
    </row>
    <row r="80" ht="15.6" spans="3:3">
      <c r="C80" s="4"/>
    </row>
    <row r="81" ht="15.6" spans="3:3">
      <c r="C81" s="4"/>
    </row>
    <row r="82" ht="15.6" spans="3:3">
      <c r="C82" s="4"/>
    </row>
    <row r="83" ht="15.6" spans="3:3">
      <c r="C83" s="4"/>
    </row>
    <row r="84" ht="15.6" spans="3:3">
      <c r="C84" s="4"/>
    </row>
    <row r="85" ht="15.6" spans="3:3">
      <c r="C85" s="4"/>
    </row>
    <row r="86" ht="15.6" spans="3:3">
      <c r="C86" s="4"/>
    </row>
    <row r="87" ht="15.6" spans="3:3">
      <c r="C87" s="4"/>
    </row>
    <row r="88" ht="15.6" spans="3:3">
      <c r="C88" s="4"/>
    </row>
    <row r="89" ht="15.6" spans="1:3">
      <c r="A89" s="1" t="s">
        <v>105</v>
      </c>
      <c r="B89" s="1"/>
      <c r="C89" s="4"/>
    </row>
    <row r="90" ht="15.6" spans="1:3">
      <c r="A90" s="1" t="s">
        <v>106</v>
      </c>
      <c r="B90" s="1" t="s">
        <v>107</v>
      </c>
      <c r="C90" s="4"/>
    </row>
    <row r="91" ht="15.6" spans="1:3">
      <c r="A91" s="2">
        <v>0</v>
      </c>
      <c r="B91" s="3">
        <v>1.02734942209383</v>
      </c>
      <c r="C91" s="4"/>
    </row>
    <row r="92" ht="15.6" spans="1:3">
      <c r="A92" s="2">
        <v>0</v>
      </c>
      <c r="B92" s="3">
        <v>1.28735994605965</v>
      </c>
      <c r="C92" s="4"/>
    </row>
    <row r="93" ht="15.6" spans="1:3">
      <c r="A93" s="2">
        <v>0</v>
      </c>
      <c r="B93" s="3">
        <v>1.30229397546804</v>
      </c>
      <c r="C93" s="4"/>
    </row>
    <row r="94" ht="15.6" spans="1:3">
      <c r="A94" s="2">
        <v>0</v>
      </c>
      <c r="B94" s="3">
        <v>1.29363571173486</v>
      </c>
      <c r="C94" s="4"/>
    </row>
    <row r="95" ht="15.6" spans="1:3">
      <c r="A95" s="2">
        <v>11.1111111111111</v>
      </c>
      <c r="B95" s="3">
        <v>1.32084779754183</v>
      </c>
      <c r="C95" s="4"/>
    </row>
    <row r="96" ht="15.6" spans="1:3">
      <c r="A96" s="2">
        <v>11.1111111111111</v>
      </c>
      <c r="B96" s="3">
        <v>1.04895816983425</v>
      </c>
      <c r="C96" s="4"/>
    </row>
    <row r="97" ht="15.6" spans="1:3">
      <c r="A97" s="2">
        <v>14.2857142857143</v>
      </c>
      <c r="B97" s="3">
        <v>1.00722850205597</v>
      </c>
      <c r="C97" s="4"/>
    </row>
    <row r="98" ht="15.6" spans="1:3">
      <c r="A98" s="2">
        <v>14.2857142857143</v>
      </c>
      <c r="B98" s="3">
        <v>1.16670401272132</v>
      </c>
      <c r="C98" s="4"/>
    </row>
    <row r="99" ht="15.6" spans="1:3">
      <c r="A99" s="2">
        <v>14.2857142857143</v>
      </c>
      <c r="B99" s="3">
        <v>1.21194610928654</v>
      </c>
      <c r="C99" s="4"/>
    </row>
    <row r="100" ht="15.6" spans="1:3">
      <c r="A100" s="2">
        <v>14.2857142857143</v>
      </c>
      <c r="B100" s="3">
        <v>1.12428114220237</v>
      </c>
      <c r="C100" s="4"/>
    </row>
    <row r="101" ht="15.6" spans="1:3">
      <c r="A101" s="2">
        <v>14.2857142857143</v>
      </c>
      <c r="B101" s="3">
        <v>1.2682204817978</v>
      </c>
      <c r="C101" s="4"/>
    </row>
    <row r="102" ht="15.6" spans="1:3">
      <c r="A102" s="2">
        <v>14.2857142857143</v>
      </c>
      <c r="B102" s="3">
        <v>1.04687059343323</v>
      </c>
      <c r="C102" s="4"/>
    </row>
    <row r="103" ht="15.6" spans="1:3">
      <c r="A103" s="2">
        <v>14.2857142857143</v>
      </c>
      <c r="B103" s="3">
        <v>1.43688987200044</v>
      </c>
      <c r="C103" s="4"/>
    </row>
    <row r="104" ht="15.6" spans="1:3">
      <c r="A104" s="2">
        <v>14.2857142857143</v>
      </c>
      <c r="B104" s="3">
        <v>1.33076528062364</v>
      </c>
      <c r="C104" s="4"/>
    </row>
    <row r="105" ht="15.6" spans="1:3">
      <c r="A105" s="2">
        <v>16.4705882352941</v>
      </c>
      <c r="B105" s="3">
        <v>1.27701098786181</v>
      </c>
      <c r="C105" s="4"/>
    </row>
    <row r="106" ht="15.6" spans="1:3">
      <c r="A106" s="2">
        <v>18.75</v>
      </c>
      <c r="B106" s="3">
        <v>1.053591259066</v>
      </c>
      <c r="C106" s="4"/>
    </row>
    <row r="107" ht="15.6" spans="1:3">
      <c r="A107" s="2">
        <v>22.2222222222222</v>
      </c>
      <c r="B107" s="3">
        <v>1.20501570903354</v>
      </c>
      <c r="C107" s="4"/>
    </row>
    <row r="108" ht="15.6" spans="1:3">
      <c r="A108" s="2">
        <v>25</v>
      </c>
      <c r="B108" s="3">
        <v>1.25195851441946</v>
      </c>
      <c r="C108" s="4"/>
    </row>
    <row r="109" ht="15.6" spans="1:3">
      <c r="A109" s="2">
        <v>25</v>
      </c>
      <c r="B109" s="3">
        <v>0.928469434489653</v>
      </c>
      <c r="C109" s="4"/>
    </row>
    <row r="110" ht="15.6" spans="1:3">
      <c r="A110" s="2">
        <v>25</v>
      </c>
      <c r="B110" s="3">
        <v>1.1306541248926</v>
      </c>
      <c r="C110" s="4"/>
    </row>
    <row r="111" ht="15.6" spans="1:3">
      <c r="A111" s="2">
        <v>25</v>
      </c>
      <c r="B111" s="3">
        <v>1.09364791116234</v>
      </c>
      <c r="C111" s="4"/>
    </row>
    <row r="112" ht="15.6" spans="1:3">
      <c r="A112" s="2">
        <v>27.7777777777778</v>
      </c>
      <c r="B112" s="3">
        <v>1.01268181401712</v>
      </c>
      <c r="C112" s="4"/>
    </row>
    <row r="113" ht="15.6" spans="1:3">
      <c r="A113" s="2">
        <v>27.7777777777778</v>
      </c>
      <c r="B113" s="3">
        <v>0.766406881499819</v>
      </c>
      <c r="C113" s="4"/>
    </row>
    <row r="114" ht="15.6" spans="1:3">
      <c r="A114" s="2">
        <v>27.7777777777778</v>
      </c>
      <c r="B114" s="3">
        <v>0.767070802611185</v>
      </c>
      <c r="C114" s="4"/>
    </row>
    <row r="115" ht="15.6" spans="1:3">
      <c r="A115" s="2">
        <v>28.5714285714286</v>
      </c>
      <c r="B115" s="3">
        <v>1.01236932097027</v>
      </c>
      <c r="C115" s="4"/>
    </row>
    <row r="116" ht="15.6" spans="1:3">
      <c r="A116" s="2">
        <v>29.4117647058823</v>
      </c>
      <c r="B116" s="3">
        <v>1.25858159134508</v>
      </c>
      <c r="C116" s="4"/>
    </row>
    <row r="117" ht="15.6" spans="1:3">
      <c r="A117" s="2">
        <v>30</v>
      </c>
      <c r="B117" s="3">
        <v>1.42308010998884</v>
      </c>
      <c r="C117" s="4"/>
    </row>
    <row r="118" ht="15.6" spans="1:3">
      <c r="A118" s="2">
        <v>37.5</v>
      </c>
      <c r="B118" s="3">
        <v>0.969206470307378</v>
      </c>
      <c r="C118" s="4"/>
    </row>
    <row r="119" ht="15.6" spans="1:3">
      <c r="A119" s="2">
        <v>37.5</v>
      </c>
      <c r="B119" s="3">
        <v>1.20827457573539</v>
      </c>
      <c r="C119" s="4"/>
    </row>
    <row r="120" ht="15.6" spans="1:3">
      <c r="A120" s="2">
        <v>37.5</v>
      </c>
      <c r="B120" s="3">
        <v>0.969206470307378</v>
      </c>
      <c r="C120" s="4"/>
    </row>
    <row r="121" ht="15.6" spans="1:3">
      <c r="A121" s="2">
        <v>38.8888888888889</v>
      </c>
      <c r="B121" s="3">
        <v>1.16885247073048</v>
      </c>
      <c r="C121" s="4"/>
    </row>
    <row r="122" ht="15.6" spans="1:3">
      <c r="A122" s="2">
        <v>43.75</v>
      </c>
      <c r="B122" s="3">
        <v>1.04822866144294</v>
      </c>
      <c r="C122" s="4"/>
    </row>
    <row r="123" ht="15.6" spans="1:2">
      <c r="A123" s="2">
        <v>43.75</v>
      </c>
      <c r="B123" s="3">
        <v>1.24077320560644</v>
      </c>
    </row>
    <row r="124" ht="15.6" spans="1:2">
      <c r="A124" s="2">
        <v>44.4444444444444</v>
      </c>
      <c r="B124" s="3">
        <v>1.04879906507004</v>
      </c>
    </row>
    <row r="125" ht="15.6" spans="1:2">
      <c r="A125" s="2">
        <v>44.4444444444444</v>
      </c>
      <c r="B125" s="3">
        <v>0.887564876999618</v>
      </c>
    </row>
    <row r="126" ht="15.6" spans="1:2">
      <c r="A126" s="2">
        <v>48</v>
      </c>
      <c r="B126" s="3">
        <v>1.33141037162483</v>
      </c>
    </row>
    <row r="127" ht="15.6" spans="1:2">
      <c r="A127" s="2">
        <v>50</v>
      </c>
      <c r="B127" s="3">
        <v>1.1417697875326</v>
      </c>
    </row>
    <row r="128" ht="15.6" spans="1:2">
      <c r="A128" s="2">
        <v>50</v>
      </c>
      <c r="B128" s="3">
        <v>1.04879906507004</v>
      </c>
    </row>
    <row r="129" ht="15.6" spans="1:2">
      <c r="A129" s="2">
        <v>50</v>
      </c>
      <c r="B129" s="3">
        <v>1.38282141448667</v>
      </c>
    </row>
    <row r="130" ht="15.6" spans="1:2">
      <c r="A130" s="2">
        <v>50</v>
      </c>
      <c r="B130" s="3">
        <v>1.07683129023411</v>
      </c>
    </row>
    <row r="131" ht="15.6" spans="1:2">
      <c r="A131" s="2">
        <v>50</v>
      </c>
      <c r="B131" s="3">
        <v>0.996738666799994</v>
      </c>
    </row>
    <row r="132" ht="15.6" spans="1:2">
      <c r="A132" s="2">
        <v>50</v>
      </c>
      <c r="B132" s="3">
        <v>1.15897209358047</v>
      </c>
    </row>
    <row r="133" ht="15.6" spans="1:2">
      <c r="A133" s="2">
        <v>52.9411764705882</v>
      </c>
      <c r="B133" s="3">
        <v>0.625435396714418</v>
      </c>
    </row>
    <row r="134" ht="15.6" spans="1:2">
      <c r="A134" s="2">
        <v>55.5555555555556</v>
      </c>
      <c r="B134" s="3">
        <v>0.858974786994803</v>
      </c>
    </row>
    <row r="135" ht="15.6" spans="1:2">
      <c r="A135" s="2">
        <v>58.3333333333333</v>
      </c>
      <c r="B135" s="3">
        <v>1.04879906507004</v>
      </c>
    </row>
    <row r="136" ht="15.6" spans="1:2">
      <c r="A136" s="2">
        <v>60</v>
      </c>
      <c r="B136" s="3">
        <v>1.36187680689435</v>
      </c>
    </row>
    <row r="137" ht="15.6" spans="1:2">
      <c r="A137" s="2">
        <v>60</v>
      </c>
      <c r="B137" s="3">
        <v>1.75912643315904</v>
      </c>
    </row>
    <row r="138" ht="15.6" spans="1:2">
      <c r="A138" s="2">
        <v>64.2857142857143</v>
      </c>
      <c r="B138" s="3">
        <v>1.52488758909174</v>
      </c>
    </row>
    <row r="139" ht="15.6" spans="1:2">
      <c r="A139" s="2">
        <v>64.2857142857143</v>
      </c>
      <c r="B139" s="3">
        <v>1.6296597271818</v>
      </c>
    </row>
    <row r="140" ht="15.6" spans="1:2">
      <c r="A140" s="2">
        <v>64.2857142857143</v>
      </c>
      <c r="B140" s="3">
        <v>1.38282141448667</v>
      </c>
    </row>
    <row r="141" ht="15.6" spans="1:2">
      <c r="A141" s="2">
        <v>64.2857142857143</v>
      </c>
      <c r="B141" s="3">
        <v>1.41335638841421</v>
      </c>
    </row>
    <row r="142" ht="15.6" spans="1:2">
      <c r="A142" s="2">
        <v>64.2857142857143</v>
      </c>
      <c r="B142" s="3">
        <v>0.983204860033999</v>
      </c>
    </row>
    <row r="143" ht="15.6" spans="1:2">
      <c r="A143" s="2">
        <v>65</v>
      </c>
      <c r="B143" s="3">
        <v>2.08962591159191</v>
      </c>
    </row>
    <row r="144" ht="15.6" spans="1:2">
      <c r="A144" s="2">
        <v>66.6666666666667</v>
      </c>
      <c r="B144" s="3">
        <v>1.1717159451426</v>
      </c>
    </row>
    <row r="145" ht="15.6" spans="1:2">
      <c r="A145" s="2">
        <v>68.75</v>
      </c>
      <c r="B145" s="3">
        <v>0.872510798286452</v>
      </c>
    </row>
    <row r="146" ht="15.6" spans="1:2">
      <c r="A146" s="2">
        <v>70</v>
      </c>
      <c r="B146" s="3">
        <v>1.13358314770731</v>
      </c>
    </row>
  </sheetData>
  <sortState ref="A91:B146">
    <sortCondition ref="A91:A146"/>
  </sortState>
  <pageMargins left="0.7" right="0.7" top="0.75" bottom="0.75" header="0.3" footer="0.3"/>
  <pageSetup paperSize="9" orientation="portrait" horizontalDpi="180" verticalDpi="18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таблица параметров</vt:lpstr>
      <vt:lpstr>функции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Professional</cp:lastModifiedBy>
  <dcterms:created xsi:type="dcterms:W3CDTF">2006-09-28T05:33:00Z</dcterms:created>
  <dcterms:modified xsi:type="dcterms:W3CDTF">2024-04-23T19:25:20Z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E291042251394A61ACD748E5DC9A36AE_13</vt:lpwstr>
  </property>
  <property fmtid="{D5CDD505-2E9C-101B-9397-08002B2CF9AE}" pid="3" name="KSOProductBuildVer">
    <vt:lpwstr>1049-12.2.0.16731</vt:lpwstr>
  </property>
</Properties>
</file>