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D1285716-A537-4C01-A40A-4BDC12C2546C}" xr6:coauthVersionLast="47" xr6:coauthVersionMax="47" xr10:uidLastSave="{00000000-0000-0000-0000-000000000000}"/>
  <bookViews>
    <workbookView xWindow="-19310" yWindow="-160" windowWidth="19420" windowHeight="10300" tabRatio="669" activeTab="1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0" i="17" l="1"/>
  <c r="K76" i="17"/>
  <c r="K87" i="17"/>
  <c r="K182" i="17"/>
  <c r="K187" i="17"/>
  <c r="K198" i="17"/>
  <c r="K210" i="17"/>
  <c r="G30" i="17" a="1"/>
  <c r="G30" i="17" s="1"/>
  <c r="K103" i="20"/>
  <c r="G101" i="21"/>
  <c r="H101" i="21"/>
  <c r="A366" i="14"/>
  <c r="H366" i="14" a="1"/>
  <c r="H366" i="14" s="1"/>
  <c r="C353" i="19"/>
  <c r="J366" i="14" s="1"/>
  <c r="K8" i="17"/>
  <c r="K13" i="17"/>
  <c r="K55" i="17"/>
  <c r="K134" i="17"/>
  <c r="K162" i="17"/>
  <c r="K144" i="17"/>
  <c r="K244" i="17"/>
  <c r="K243" i="17"/>
  <c r="K203" i="17"/>
  <c r="K137" i="17"/>
  <c r="K242" i="17"/>
  <c r="K189" i="17"/>
  <c r="K240" i="17"/>
  <c r="K236" i="17"/>
  <c r="K233" i="17"/>
  <c r="K31" i="17"/>
  <c r="K238" i="17"/>
  <c r="K188" i="17"/>
  <c r="K237" i="17"/>
  <c r="K235" i="17"/>
  <c r="K234" i="17"/>
  <c r="K228" i="17"/>
  <c r="K229" i="17"/>
  <c r="K216" i="17"/>
  <c r="K227" i="17"/>
  <c r="K222" i="17"/>
  <c r="K221" i="17"/>
  <c r="K223" i="17"/>
  <c r="K225" i="17"/>
  <c r="K218" i="17"/>
  <c r="K220" i="17"/>
  <c r="K215" i="17"/>
  <c r="K219" i="17"/>
  <c r="K43" i="17"/>
  <c r="K226" i="17"/>
  <c r="K69" i="17"/>
  <c r="K213" i="17"/>
  <c r="K65" i="17"/>
  <c r="K191" i="17"/>
  <c r="K205" i="17"/>
  <c r="K209" i="17"/>
  <c r="K202" i="17"/>
  <c r="K193" i="17"/>
  <c r="K196" i="17"/>
  <c r="K183" i="17"/>
  <c r="K208" i="17"/>
  <c r="K195" i="17"/>
  <c r="K201" i="17"/>
  <c r="K192" i="17"/>
  <c r="K181" i="17"/>
  <c r="K178" i="17"/>
  <c r="K177" i="17"/>
  <c r="K170" i="17"/>
  <c r="K166" i="17"/>
  <c r="K167" i="17"/>
  <c r="K176" i="17"/>
  <c r="K173" i="17"/>
  <c r="K165" i="17"/>
  <c r="K169" i="17"/>
  <c r="K77" i="17"/>
  <c r="K171" i="17"/>
  <c r="K164" i="17"/>
  <c r="K157" i="17"/>
  <c r="K149" i="17"/>
  <c r="K150" i="17"/>
  <c r="K154" i="17"/>
  <c r="K156" i="17"/>
  <c r="K158" i="17"/>
  <c r="K155" i="17"/>
  <c r="K152" i="17"/>
  <c r="K148" i="17"/>
  <c r="K146" i="17"/>
  <c r="K128" i="17"/>
  <c r="K130" i="17"/>
  <c r="K136" i="17"/>
  <c r="K135" i="17"/>
  <c r="K142" i="17"/>
  <c r="K147" i="17"/>
  <c r="K131" i="17"/>
  <c r="K160" i="17"/>
  <c r="K133" i="17"/>
  <c r="K127" i="17"/>
  <c r="K186" i="17"/>
  <c r="K145" i="17"/>
  <c r="K122" i="17"/>
  <c r="K118" i="17"/>
  <c r="K124" i="17"/>
  <c r="K120" i="17"/>
  <c r="K121" i="17"/>
  <c r="K207" i="17"/>
  <c r="K185" i="17"/>
  <c r="K119" i="17"/>
  <c r="K112" i="17"/>
  <c r="K41" i="17"/>
  <c r="K115" i="17"/>
  <c r="K159" i="17"/>
  <c r="K184" i="17"/>
  <c r="K49" i="17"/>
  <c r="K114" i="17"/>
  <c r="K116" i="17"/>
  <c r="K113" i="17"/>
  <c r="K111" i="17"/>
  <c r="K108" i="17"/>
  <c r="K110" i="17"/>
  <c r="K101" i="17"/>
  <c r="K102" i="17"/>
  <c r="K99" i="17"/>
  <c r="K104" i="17"/>
  <c r="K105" i="17"/>
  <c r="K94" i="17"/>
  <c r="K95" i="17"/>
  <c r="K93" i="17"/>
  <c r="K92" i="17"/>
  <c r="K5" i="17"/>
  <c r="K88" i="17"/>
  <c r="K89" i="17"/>
  <c r="K66" i="17"/>
  <c r="K91" i="17"/>
  <c r="K79" i="17"/>
  <c r="K85" i="17"/>
  <c r="K82" i="17"/>
  <c r="K90" i="17"/>
  <c r="K86" i="17"/>
  <c r="K78" i="17"/>
  <c r="K72" i="17"/>
  <c r="K139" i="17"/>
  <c r="K71" i="17"/>
  <c r="K73" i="17"/>
  <c r="K70" i="17"/>
  <c r="K67" i="17"/>
  <c r="K241" i="17"/>
  <c r="K64" i="17"/>
  <c r="K68" i="17"/>
  <c r="K63" i="17"/>
  <c r="K4" i="17"/>
  <c r="K61" i="17"/>
  <c r="K60" i="17"/>
  <c r="K59" i="17"/>
  <c r="K46" i="17"/>
  <c r="K36" i="17"/>
  <c r="K54" i="17"/>
  <c r="K48" i="17"/>
  <c r="K38" i="17"/>
  <c r="K44" i="17"/>
  <c r="K51" i="17"/>
  <c r="K107" i="17"/>
  <c r="K50" i="17"/>
  <c r="K42" i="17"/>
  <c r="K62" i="17"/>
  <c r="K47" i="17"/>
  <c r="K23" i="17"/>
  <c r="K21" i="17"/>
  <c r="K29" i="17"/>
  <c r="K26" i="17"/>
  <c r="K17" i="17"/>
  <c r="K30" i="17"/>
  <c r="K27" i="17"/>
  <c r="K32" i="17"/>
  <c r="K25" i="17"/>
  <c r="K24" i="17"/>
  <c r="K35" i="17"/>
  <c r="K18" i="17"/>
  <c r="K33" i="17"/>
  <c r="K34" i="17"/>
  <c r="K19" i="17"/>
  <c r="K20" i="17"/>
  <c r="K16" i="17"/>
  <c r="K14" i="17"/>
  <c r="K11" i="17"/>
  <c r="K9" i="17"/>
  <c r="K7" i="17"/>
  <c r="K12" i="17"/>
  <c r="K3" i="17"/>
  <c r="K10" i="17"/>
  <c r="K2" i="17"/>
  <c r="K6" i="17"/>
  <c r="G15" i="17" a="1"/>
  <c r="G15" i="17" s="1"/>
  <c r="G22" i="17" a="1"/>
  <c r="G22" i="17" s="1"/>
  <c r="G28" i="17" a="1"/>
  <c r="G28" i="17" s="1"/>
  <c r="G37" i="17" a="1"/>
  <c r="G37" i="17" s="1"/>
  <c r="G39" i="17" a="1"/>
  <c r="G39" i="17" s="1"/>
  <c r="G45" i="17" a="1"/>
  <c r="G45" i="17" s="1"/>
  <c r="G52" i="17" a="1"/>
  <c r="G52" i="17" s="1"/>
  <c r="G53" i="17" a="1"/>
  <c r="G53" i="17" s="1"/>
  <c r="G56" i="17" a="1"/>
  <c r="G56" i="17" s="1"/>
  <c r="G57" i="17" a="1"/>
  <c r="G57" i="17" s="1"/>
  <c r="G58" i="17" a="1"/>
  <c r="G58" i="17" s="1"/>
  <c r="G75" i="17" a="1"/>
  <c r="G75" i="17" s="1"/>
  <c r="G80" i="17" a="1"/>
  <c r="G80" i="17" s="1"/>
  <c r="G81" i="17" a="1"/>
  <c r="G81" i="17" s="1"/>
  <c r="G83" i="17" a="1"/>
  <c r="G83" i="17" s="1"/>
  <c r="G84" i="17" a="1"/>
  <c r="G84" i="17" s="1"/>
  <c r="G96" i="17" a="1"/>
  <c r="G96" i="17" s="1"/>
  <c r="G97" i="17" a="1"/>
  <c r="G97" i="17" s="1"/>
  <c r="G98" i="17" a="1"/>
  <c r="G98" i="17" s="1"/>
  <c r="G100" i="17" a="1"/>
  <c r="G100" i="17" s="1"/>
  <c r="G103" i="17" a="1"/>
  <c r="G103" i="17" s="1"/>
  <c r="G106" i="17" a="1"/>
  <c r="G106" i="17" s="1"/>
  <c r="G109" i="17" a="1"/>
  <c r="G109" i="17" s="1"/>
  <c r="G123" i="17" a="1"/>
  <c r="G123" i="17" s="1"/>
  <c r="G125" i="17" a="1"/>
  <c r="G125" i="17" s="1"/>
  <c r="G126" i="17" a="1"/>
  <c r="G126" i="17" s="1"/>
  <c r="G129" i="17" a="1"/>
  <c r="G129" i="17" s="1"/>
  <c r="G132" i="17" a="1"/>
  <c r="G132" i="17" s="1"/>
  <c r="G138" i="17" a="1"/>
  <c r="G138" i="17" s="1"/>
  <c r="G140" i="17" a="1"/>
  <c r="G140" i="17" s="1"/>
  <c r="G141" i="17" a="1"/>
  <c r="G141" i="17" s="1"/>
  <c r="G143" i="17" a="1"/>
  <c r="G143" i="17" s="1"/>
  <c r="G151" i="17" a="1"/>
  <c r="G151" i="17" s="1"/>
  <c r="G153" i="17" a="1"/>
  <c r="G153" i="17" s="1"/>
  <c r="G161" i="17" a="1"/>
  <c r="G161" i="17" s="1"/>
  <c r="G163" i="17" a="1"/>
  <c r="G163" i="17" s="1"/>
  <c r="G168" i="17" a="1"/>
  <c r="G168" i="17" s="1"/>
  <c r="G172" i="17" a="1"/>
  <c r="G172" i="17" s="1"/>
  <c r="G174" i="17" a="1"/>
  <c r="G174" i="17" s="1"/>
  <c r="G175" i="17" a="1"/>
  <c r="G175" i="17" s="1"/>
  <c r="G179" i="17" a="1"/>
  <c r="G179" i="17" s="1"/>
  <c r="G180" i="17" a="1"/>
  <c r="G180" i="17" s="1"/>
  <c r="G190" i="17" a="1"/>
  <c r="G190" i="17" s="1"/>
  <c r="G194" i="17" a="1"/>
  <c r="G194" i="17" s="1"/>
  <c r="G197" i="17" a="1"/>
  <c r="G197" i="17" s="1"/>
  <c r="G199" i="17" a="1"/>
  <c r="G199" i="17" s="1"/>
  <c r="G200" i="17" a="1"/>
  <c r="G200" i="17" s="1"/>
  <c r="G204" i="17" a="1"/>
  <c r="G204" i="17" s="1"/>
  <c r="G206" i="17" a="1"/>
  <c r="G206" i="17" s="1"/>
  <c r="G211" i="17" a="1"/>
  <c r="G211" i="17" s="1"/>
  <c r="G212" i="17" a="1"/>
  <c r="G212" i="17" s="1"/>
  <c r="G214" i="17" a="1"/>
  <c r="G214" i="17" s="1"/>
  <c r="G217" i="17" a="1"/>
  <c r="G217" i="17" s="1"/>
  <c r="G224" i="17" a="1"/>
  <c r="G224" i="17" s="1"/>
  <c r="G230" i="17" a="1"/>
  <c r="G230" i="17" s="1"/>
  <c r="G231" i="17" a="1"/>
  <c r="G231" i="17" s="1"/>
  <c r="G232" i="17" a="1"/>
  <c r="G232" i="17" s="1"/>
  <c r="G239" i="17" a="1"/>
  <c r="G239" i="17" s="1"/>
  <c r="G117" i="17" a="1"/>
  <c r="G117" i="17" s="1"/>
  <c r="G74" i="17" a="1"/>
  <c r="G74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153" i="19"/>
  <c r="C207" i="19"/>
  <c r="C151" i="19"/>
  <c r="C164" i="19"/>
  <c r="C450" i="19"/>
  <c r="C426" i="19"/>
  <c r="C429" i="19"/>
  <c r="C447" i="19"/>
  <c r="C453" i="19"/>
  <c r="C420" i="19"/>
  <c r="C423" i="19"/>
  <c r="C432" i="19"/>
  <c r="C435" i="19"/>
  <c r="C438" i="19"/>
  <c r="C428" i="19"/>
  <c r="C431" i="19"/>
  <c r="C449" i="19"/>
  <c r="C455" i="19"/>
  <c r="C422" i="19"/>
  <c r="C425" i="19"/>
  <c r="C434" i="19"/>
  <c r="C452" i="19"/>
  <c r="C437" i="19"/>
  <c r="C440" i="19"/>
  <c r="C443" i="19"/>
  <c r="C427" i="19"/>
  <c r="C445" i="19"/>
  <c r="K120" i="14" s="1"/>
  <c r="A95" i="14"/>
  <c r="H95" i="14" a="1"/>
  <c r="H95" i="14" s="1"/>
  <c r="A106" i="14"/>
  <c r="H106" i="14" a="1"/>
  <c r="H106" i="14" s="1"/>
  <c r="A147" i="14"/>
  <c r="H147" i="14" a="1"/>
  <c r="H147" i="14" s="1"/>
  <c r="C522" i="19"/>
  <c r="K106" i="14" s="1"/>
  <c r="C521" i="19"/>
  <c r="J147" i="14" s="1"/>
  <c r="C517" i="19"/>
  <c r="C518" i="19"/>
  <c r="J95" i="14" s="1"/>
  <c r="C246" i="19"/>
  <c r="A301" i="14"/>
  <c r="H301" i="14" a="1"/>
  <c r="H301" i="14" s="1"/>
  <c r="A116" i="14"/>
  <c r="H116" i="14" a="1"/>
  <c r="H116" i="14" s="1"/>
  <c r="C90" i="19"/>
  <c r="K116" i="14" s="1"/>
  <c r="C165" i="19"/>
  <c r="C138" i="19"/>
  <c r="C89" i="19"/>
  <c r="C523" i="19"/>
  <c r="C525" i="19"/>
  <c r="J115" i="14" s="1"/>
  <c r="C519" i="19"/>
  <c r="J128" i="14" s="1"/>
  <c r="C515" i="19"/>
  <c r="C516" i="19"/>
  <c r="C514" i="19"/>
  <c r="C509" i="19"/>
  <c r="J48" i="14" s="1"/>
  <c r="C25" i="19"/>
  <c r="C127" i="19"/>
  <c r="C351" i="19"/>
  <c r="C490" i="19"/>
  <c r="C17" i="19"/>
  <c r="J88" i="14" s="1"/>
  <c r="C206" i="19"/>
  <c r="C508" i="19"/>
  <c r="J167" i="14" s="1"/>
  <c r="C3" i="19"/>
  <c r="C26" i="19"/>
  <c r="C27" i="19"/>
  <c r="C486" i="19"/>
  <c r="J158" i="14" s="1"/>
  <c r="C458" i="19"/>
  <c r="C295" i="19"/>
  <c r="C499" i="19"/>
  <c r="C364" i="19"/>
  <c r="A125" i="14"/>
  <c r="C507" i="19"/>
  <c r="C178" i="19"/>
  <c r="K125" i="14" s="1"/>
  <c r="C179" i="19"/>
  <c r="C180" i="19"/>
  <c r="C183" i="19"/>
  <c r="C2" i="19"/>
  <c r="K145" i="14" s="1"/>
  <c r="C249" i="19"/>
  <c r="C248" i="19"/>
  <c r="C212" i="19"/>
  <c r="C250" i="19"/>
  <c r="J223" i="14" s="1"/>
  <c r="C245" i="19"/>
  <c r="C238" i="19"/>
  <c r="C247" i="19"/>
  <c r="C244" i="19"/>
  <c r="J227" i="14" s="1"/>
  <c r="C243" i="19"/>
  <c r="J226" i="14" s="1"/>
  <c r="C242" i="19"/>
  <c r="C240" i="19"/>
  <c r="A227" i="14"/>
  <c r="H227" i="14" a="1"/>
  <c r="H227" i="14" s="1"/>
  <c r="A223" i="14"/>
  <c r="H223" i="14" a="1"/>
  <c r="H223" i="14" s="1"/>
  <c r="A226" i="14"/>
  <c r="H226" i="14" a="1"/>
  <c r="H226" i="14" s="1"/>
  <c r="A213" i="14"/>
  <c r="H213" i="14" a="1"/>
  <c r="H213" i="14" s="1"/>
  <c r="C261" i="19"/>
  <c r="C260" i="19"/>
  <c r="J301" i="14" s="1"/>
  <c r="C468" i="19"/>
  <c r="C470" i="19"/>
  <c r="C473" i="19"/>
  <c r="C471" i="19"/>
  <c r="C472" i="19"/>
  <c r="C474" i="19"/>
  <c r="C469" i="19"/>
  <c r="C511" i="19"/>
  <c r="C512" i="19"/>
  <c r="C510" i="19"/>
  <c r="C275" i="19"/>
  <c r="C506" i="19"/>
  <c r="J162" i="14" s="1"/>
  <c r="C487" i="19"/>
  <c r="K221" i="14" s="1"/>
  <c r="C144" i="19"/>
  <c r="C273" i="19"/>
  <c r="C274" i="19"/>
  <c r="C254" i="19"/>
  <c r="K232" i="14" s="1"/>
  <c r="C255" i="19"/>
  <c r="C205" i="19"/>
  <c r="C338" i="19"/>
  <c r="A35" i="14"/>
  <c r="H35" i="14" a="1"/>
  <c r="H35" i="14" s="1"/>
  <c r="C398" i="19"/>
  <c r="C402" i="19"/>
  <c r="C403" i="19"/>
  <c r="C404" i="19"/>
  <c r="C405" i="19"/>
  <c r="C400" i="19"/>
  <c r="C401" i="19"/>
  <c r="C399" i="19"/>
  <c r="C389" i="19"/>
  <c r="C88" i="19"/>
  <c r="C87" i="19"/>
  <c r="C84" i="19"/>
  <c r="C83" i="19"/>
  <c r="C86" i="19"/>
  <c r="C85" i="19"/>
  <c r="J35" i="14" s="1"/>
  <c r="C375" i="19"/>
  <c r="J317" i="14" s="1"/>
  <c r="C20" i="19"/>
  <c r="C259" i="19"/>
  <c r="C166" i="19"/>
  <c r="C128" i="19"/>
  <c r="J104" i="14" s="1"/>
  <c r="A104" i="14"/>
  <c r="H104" i="14" a="1"/>
  <c r="H104" i="14" s="1"/>
  <c r="A142" i="14"/>
  <c r="H142" i="14" a="1"/>
  <c r="H142" i="14" s="1"/>
  <c r="C30" i="19"/>
  <c r="C29" i="19"/>
  <c r="A145" i="14"/>
  <c r="H145" i="14" a="1"/>
  <c r="H145" i="14" s="1"/>
  <c r="C28" i="19"/>
  <c r="C392" i="19"/>
  <c r="J150" i="14" s="1"/>
  <c r="C182" i="19"/>
  <c r="K113" i="14" s="1"/>
  <c r="C456" i="19"/>
  <c r="C24" i="19"/>
  <c r="C22" i="19"/>
  <c r="J319" i="14" s="1"/>
  <c r="A319" i="14"/>
  <c r="H319" i="14" a="1"/>
  <c r="H319" i="14" s="1"/>
  <c r="C513" i="19"/>
  <c r="C498" i="19"/>
  <c r="C291" i="19"/>
  <c r="A150" i="14"/>
  <c r="H150" i="14" a="1"/>
  <c r="H150" i="14" s="1"/>
  <c r="A113" i="14"/>
  <c r="H113" i="14" a="1"/>
  <c r="H113" i="14" s="1"/>
  <c r="C391" i="19"/>
  <c r="K149" i="14" s="1"/>
  <c r="A149" i="14"/>
  <c r="H149" i="14" a="1"/>
  <c r="H149" i="14" s="1"/>
  <c r="C352" i="19"/>
  <c r="C347" i="19"/>
  <c r="A128" i="14"/>
  <c r="H128" i="14" a="1"/>
  <c r="H128" i="14" s="1"/>
  <c r="A48" i="14"/>
  <c r="H48" i="14" a="1"/>
  <c r="H48" i="14" s="1"/>
  <c r="A115" i="14"/>
  <c r="H115" i="14" a="1"/>
  <c r="H115" i="14" s="1"/>
  <c r="A167" i="14"/>
  <c r="H167" i="14" a="1"/>
  <c r="H167" i="14" s="1"/>
  <c r="A88" i="14"/>
  <c r="H88" i="14" a="1"/>
  <c r="H88" i="14" s="1"/>
  <c r="A162" i="14"/>
  <c r="H162" i="14" a="1"/>
  <c r="H162" i="14" s="1"/>
  <c r="A49" i="14"/>
  <c r="H49" i="14" a="1"/>
  <c r="H49" i="14" s="1"/>
  <c r="A317" i="14"/>
  <c r="H317" i="14" a="1"/>
  <c r="H317" i="14" s="1"/>
  <c r="A221" i="14"/>
  <c r="H221" i="14" a="1"/>
  <c r="H221" i="14" s="1"/>
  <c r="A232" i="14"/>
  <c r="H232" i="14" a="1"/>
  <c r="H232" i="14" s="1"/>
  <c r="A4" i="14"/>
  <c r="A5" i="14"/>
  <c r="A7" i="14"/>
  <c r="A9" i="14"/>
  <c r="A10" i="14"/>
  <c r="A11" i="14"/>
  <c r="A12" i="14"/>
  <c r="A2" i="14"/>
  <c r="A8" i="14"/>
  <c r="A13" i="14"/>
  <c r="A14" i="14"/>
  <c r="A16" i="14"/>
  <c r="A15" i="14"/>
  <c r="A17" i="14"/>
  <c r="A18" i="14"/>
  <c r="A19" i="14"/>
  <c r="A20" i="14"/>
  <c r="A21" i="14"/>
  <c r="A23" i="14"/>
  <c r="A26" i="14"/>
  <c r="A27" i="14"/>
  <c r="A28" i="14"/>
  <c r="A30" i="14"/>
  <c r="A31" i="14"/>
  <c r="A32" i="14"/>
  <c r="A33" i="14"/>
  <c r="A34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24" i="14"/>
  <c r="A51" i="14"/>
  <c r="A50" i="14"/>
  <c r="A52" i="14"/>
  <c r="A53" i="14"/>
  <c r="A54" i="14"/>
  <c r="A55" i="14"/>
  <c r="A56" i="14"/>
  <c r="A58" i="14"/>
  <c r="A59" i="14"/>
  <c r="A60" i="14"/>
  <c r="A57" i="14"/>
  <c r="A61" i="14"/>
  <c r="A62" i="14"/>
  <c r="A64" i="14"/>
  <c r="A63" i="14"/>
  <c r="A65" i="14"/>
  <c r="A67" i="14"/>
  <c r="A66" i="14"/>
  <c r="A71" i="14"/>
  <c r="A75" i="14"/>
  <c r="A77" i="14"/>
  <c r="A78" i="14"/>
  <c r="A81" i="14"/>
  <c r="A74" i="14"/>
  <c r="A69" i="14"/>
  <c r="A79" i="14"/>
  <c r="A82" i="14"/>
  <c r="A80" i="14"/>
  <c r="A72" i="14"/>
  <c r="A83" i="14"/>
  <c r="A84" i="14"/>
  <c r="A85" i="14"/>
  <c r="A86" i="14"/>
  <c r="A105" i="14"/>
  <c r="A132" i="14"/>
  <c r="A148" i="14"/>
  <c r="A154" i="14"/>
  <c r="A158" i="14"/>
  <c r="A102" i="14"/>
  <c r="A144" i="14"/>
  <c r="A119" i="14"/>
  <c r="A161" i="14"/>
  <c r="A129" i="14"/>
  <c r="A117" i="14"/>
  <c r="A99" i="14"/>
  <c r="A92" i="14"/>
  <c r="A111" i="14"/>
  <c r="A121" i="14"/>
  <c r="A103" i="14"/>
  <c r="A98" i="14"/>
  <c r="A89" i="14"/>
  <c r="A107" i="14"/>
  <c r="A124" i="14"/>
  <c r="A156" i="14"/>
  <c r="A112" i="14"/>
  <c r="A165" i="14"/>
  <c r="A122" i="14"/>
  <c r="A138" i="14"/>
  <c r="A101" i="14"/>
  <c r="A135" i="14"/>
  <c r="A120" i="14"/>
  <c r="A139" i="14"/>
  <c r="A93" i="14"/>
  <c r="A151" i="14"/>
  <c r="A126" i="14"/>
  <c r="A159" i="14"/>
  <c r="A164" i="14"/>
  <c r="A118" i="14"/>
  <c r="A136" i="14"/>
  <c r="A143" i="14"/>
  <c r="A153" i="14"/>
  <c r="A91" i="14"/>
  <c r="A141" i="14"/>
  <c r="A87" i="14"/>
  <c r="A166" i="14"/>
  <c r="A133" i="14"/>
  <c r="A94" i="14"/>
  <c r="A140" i="14"/>
  <c r="A134" i="14"/>
  <c r="A96" i="14"/>
  <c r="A155" i="14"/>
  <c r="A160" i="14"/>
  <c r="A100" i="14"/>
  <c r="A114" i="14"/>
  <c r="A146" i="14"/>
  <c r="A97" i="14"/>
  <c r="A130" i="14"/>
  <c r="A137" i="14"/>
  <c r="A157" i="14"/>
  <c r="A163" i="14"/>
  <c r="A152" i="14"/>
  <c r="A109" i="14"/>
  <c r="A131" i="14"/>
  <c r="A108" i="14"/>
  <c r="A110" i="14"/>
  <c r="A123" i="14"/>
  <c r="A169" i="14"/>
  <c r="A170" i="14"/>
  <c r="A171" i="14"/>
  <c r="A173" i="14"/>
  <c r="A174" i="14"/>
  <c r="A175" i="14"/>
  <c r="A176" i="14"/>
  <c r="A177" i="14"/>
  <c r="A178" i="14"/>
  <c r="A179" i="14"/>
  <c r="A180" i="14"/>
  <c r="A184" i="14"/>
  <c r="A187" i="14"/>
  <c r="A189" i="14"/>
  <c r="A198" i="14"/>
  <c r="A199" i="14"/>
  <c r="A206" i="14"/>
  <c r="A208" i="14"/>
  <c r="A224" i="14"/>
  <c r="A225" i="14"/>
  <c r="A181" i="14"/>
  <c r="A210" i="14"/>
  <c r="A200" i="14"/>
  <c r="A191" i="14"/>
  <c r="A212" i="14"/>
  <c r="A194" i="14"/>
  <c r="A202" i="14"/>
  <c r="A183" i="14"/>
  <c r="A218" i="14"/>
  <c r="A203" i="14"/>
  <c r="A204" i="14"/>
  <c r="A216" i="14"/>
  <c r="A220" i="14"/>
  <c r="A219" i="14"/>
  <c r="A197" i="14"/>
  <c r="A201" i="14"/>
  <c r="A193" i="14"/>
  <c r="A229" i="14"/>
  <c r="A182" i="14"/>
  <c r="A190" i="14"/>
  <c r="A207" i="14"/>
  <c r="A196" i="14"/>
  <c r="A186" i="14"/>
  <c r="A214" i="14"/>
  <c r="A185" i="14"/>
  <c r="A192" i="14"/>
  <c r="A195" i="14"/>
  <c r="A228" i="14"/>
  <c r="A217" i="14"/>
  <c r="A215" i="14"/>
  <c r="A209" i="14"/>
  <c r="A230" i="14"/>
  <c r="A231" i="14"/>
  <c r="A234" i="14"/>
  <c r="A235" i="14"/>
  <c r="A236" i="14"/>
  <c r="A237" i="14"/>
  <c r="A238" i="14"/>
  <c r="A239" i="14"/>
  <c r="A240" i="14"/>
  <c r="A241" i="14"/>
  <c r="A242" i="14"/>
  <c r="A246" i="14"/>
  <c r="A244" i="14"/>
  <c r="A245" i="14"/>
  <c r="A243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70" i="14"/>
  <c r="A271" i="14"/>
  <c r="A272" i="14"/>
  <c r="A274" i="14"/>
  <c r="A273" i="14"/>
  <c r="A276" i="14"/>
  <c r="A277" i="14"/>
  <c r="A278" i="14"/>
  <c r="A279" i="14"/>
  <c r="A280" i="14"/>
  <c r="A281" i="14"/>
  <c r="A282" i="14"/>
  <c r="A284" i="14"/>
  <c r="A286" i="14"/>
  <c r="A285" i="14"/>
  <c r="A283" i="14"/>
  <c r="A287" i="14"/>
  <c r="A288" i="14"/>
  <c r="A289" i="14"/>
  <c r="A291" i="14"/>
  <c r="A290" i="14"/>
  <c r="A292" i="14"/>
  <c r="A293" i="14"/>
  <c r="A295" i="14"/>
  <c r="A296" i="14"/>
  <c r="A299" i="14"/>
  <c r="A298" i="14"/>
  <c r="A297" i="14"/>
  <c r="A300" i="14"/>
  <c r="A303" i="14"/>
  <c r="A302" i="14"/>
  <c r="A304" i="14"/>
  <c r="A305" i="14"/>
  <c r="A306" i="14"/>
  <c r="A307" i="14"/>
  <c r="A308" i="14"/>
  <c r="A310" i="14"/>
  <c r="A311" i="14"/>
  <c r="A313" i="14"/>
  <c r="A314" i="14"/>
  <c r="A315" i="14"/>
  <c r="A312" i="14"/>
  <c r="A316" i="14"/>
  <c r="A318" i="14"/>
  <c r="A320" i="14"/>
  <c r="A321" i="14"/>
  <c r="A322" i="14"/>
  <c r="A323" i="14"/>
  <c r="A324" i="14"/>
  <c r="A325" i="14"/>
  <c r="A326" i="14"/>
  <c r="A327" i="14"/>
  <c r="A328" i="14"/>
  <c r="A329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5" i="14"/>
  <c r="A356" i="14"/>
  <c r="A357" i="14"/>
  <c r="A358" i="14"/>
  <c r="A359" i="14"/>
  <c r="A360" i="14"/>
  <c r="A361" i="14"/>
  <c r="A364" i="14"/>
  <c r="A368" i="14"/>
  <c r="A367" i="14"/>
  <c r="A369" i="14"/>
  <c r="A6" i="14"/>
  <c r="A73" i="14"/>
  <c r="A76" i="14"/>
  <c r="A70" i="14"/>
  <c r="A362" i="14"/>
  <c r="A365" i="14"/>
  <c r="A354" i="14"/>
  <c r="A22" i="14"/>
  <c r="A188" i="14"/>
  <c r="A211" i="14"/>
  <c r="A222" i="14"/>
  <c r="A205" i="14"/>
  <c r="A363" i="14"/>
  <c r="A330" i="14"/>
  <c r="A331" i="14"/>
  <c r="A90" i="14"/>
  <c r="A370" i="14"/>
  <c r="A3" i="14"/>
  <c r="A233" i="14"/>
  <c r="A269" i="14"/>
  <c r="A309" i="14"/>
  <c r="A172" i="14"/>
  <c r="A168" i="14"/>
  <c r="H4" i="14" a="1"/>
  <c r="H4" i="14" s="1"/>
  <c r="H5" i="14" a="1"/>
  <c r="H5" i="14" s="1"/>
  <c r="H7" i="14" a="1"/>
  <c r="H7" i="14" s="1"/>
  <c r="H9" i="14" a="1"/>
  <c r="H9" i="14" s="1"/>
  <c r="H10" i="14" a="1"/>
  <c r="H10" i="14" s="1"/>
  <c r="H11" i="14" a="1"/>
  <c r="H11" i="14" s="1"/>
  <c r="H12" i="14" a="1"/>
  <c r="H12" i="14" s="1"/>
  <c r="H2" i="14" a="1"/>
  <c r="H2" i="14" s="1"/>
  <c r="H8" i="14" a="1"/>
  <c r="H8" i="14" s="1"/>
  <c r="H13" i="14" a="1"/>
  <c r="H13" i="14" s="1"/>
  <c r="H14" i="14" a="1"/>
  <c r="H14" i="14" s="1"/>
  <c r="H16" i="14" a="1"/>
  <c r="H16" i="14" s="1"/>
  <c r="H15" i="14" a="1"/>
  <c r="H15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3" i="14" a="1"/>
  <c r="H23" i="14" s="1"/>
  <c r="H26" i="14" a="1"/>
  <c r="H26" i="14" s="1"/>
  <c r="H27" i="14" a="1"/>
  <c r="H27" i="14" s="1"/>
  <c r="H28" i="14" a="1"/>
  <c r="H28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47" i="14" a="1"/>
  <c r="H47" i="14" s="1"/>
  <c r="H24" i="14" a="1"/>
  <c r="H24" i="14" s="1"/>
  <c r="H51" i="14" a="1"/>
  <c r="H51" i="14" s="1"/>
  <c r="H50" i="14" a="1"/>
  <c r="H50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8" i="14" a="1"/>
  <c r="H58" i="14" s="1"/>
  <c r="H59" i="14" a="1"/>
  <c r="H59" i="14" s="1"/>
  <c r="H60" i="14" a="1"/>
  <c r="H60" i="14" s="1"/>
  <c r="H57" i="14" a="1"/>
  <c r="H57" i="14" s="1"/>
  <c r="H61" i="14" a="1"/>
  <c r="H61" i="14" s="1"/>
  <c r="H62" i="14" a="1"/>
  <c r="H62" i="14" s="1"/>
  <c r="H64" i="14" a="1"/>
  <c r="H64" i="14" s="1"/>
  <c r="H63" i="14" a="1"/>
  <c r="H63" i="14" s="1"/>
  <c r="H65" i="14" a="1"/>
  <c r="H65" i="14" s="1"/>
  <c r="H67" i="14" a="1"/>
  <c r="H67" i="14" s="1"/>
  <c r="H66" i="14" a="1"/>
  <c r="H66" i="14" s="1"/>
  <c r="H71" i="14" a="1"/>
  <c r="H71" i="14" s="1"/>
  <c r="H75" i="14" a="1"/>
  <c r="H75" i="14" s="1"/>
  <c r="H77" i="14" a="1"/>
  <c r="H77" i="14" s="1"/>
  <c r="H78" i="14" a="1"/>
  <c r="H78" i="14" s="1"/>
  <c r="H81" i="14" a="1"/>
  <c r="H81" i="14" s="1"/>
  <c r="H74" i="14" a="1"/>
  <c r="H74" i="14" s="1"/>
  <c r="H69" i="14" a="1"/>
  <c r="H69" i="14" s="1"/>
  <c r="H79" i="14" a="1"/>
  <c r="H79" i="14" s="1"/>
  <c r="H82" i="14" a="1"/>
  <c r="H82" i="14" s="1"/>
  <c r="H80" i="14" a="1"/>
  <c r="H80" i="14" s="1"/>
  <c r="H72" i="14" a="1"/>
  <c r="H72" i="14" s="1"/>
  <c r="H83" i="14" a="1"/>
  <c r="H83" i="14" s="1"/>
  <c r="H84" i="14" a="1"/>
  <c r="H84" i="14" s="1"/>
  <c r="H85" i="14" a="1"/>
  <c r="H85" i="14" s="1"/>
  <c r="H86" i="14" a="1"/>
  <c r="H86" i="14" s="1"/>
  <c r="H105" i="14" a="1"/>
  <c r="H105" i="14" s="1"/>
  <c r="H132" i="14" a="1"/>
  <c r="H132" i="14" s="1"/>
  <c r="H148" i="14" a="1"/>
  <c r="H148" i="14" s="1"/>
  <c r="H154" i="14" a="1"/>
  <c r="H154" i="14" s="1"/>
  <c r="H158" i="14" a="1"/>
  <c r="H158" i="14" s="1"/>
  <c r="H102" i="14" a="1"/>
  <c r="H102" i="14" s="1"/>
  <c r="H144" i="14" a="1"/>
  <c r="H144" i="14" s="1"/>
  <c r="H119" i="14" a="1"/>
  <c r="H119" i="14" s="1"/>
  <c r="H161" i="14" a="1"/>
  <c r="H161" i="14" s="1"/>
  <c r="H129" i="14" a="1"/>
  <c r="H129" i="14" s="1"/>
  <c r="H117" i="14" a="1"/>
  <c r="H117" i="14" s="1"/>
  <c r="H99" i="14" a="1"/>
  <c r="H99" i="14" s="1"/>
  <c r="H92" i="14" a="1"/>
  <c r="H92" i="14" s="1"/>
  <c r="H111" i="14" a="1"/>
  <c r="H111" i="14" s="1"/>
  <c r="H121" i="14" a="1"/>
  <c r="H121" i="14" s="1"/>
  <c r="H103" i="14" a="1"/>
  <c r="H103" i="14" s="1"/>
  <c r="H98" i="14" a="1"/>
  <c r="H98" i="14" s="1"/>
  <c r="H89" i="14" a="1"/>
  <c r="H89" i="14" s="1"/>
  <c r="H107" i="14" a="1"/>
  <c r="H107" i="14" s="1"/>
  <c r="H124" i="14" a="1"/>
  <c r="H124" i="14" s="1"/>
  <c r="H156" i="14" a="1"/>
  <c r="H156" i="14" s="1"/>
  <c r="H112" i="14" a="1"/>
  <c r="H112" i="14" s="1"/>
  <c r="H165" i="14" a="1"/>
  <c r="H165" i="14" s="1"/>
  <c r="H122" i="14" a="1"/>
  <c r="H122" i="14" s="1"/>
  <c r="H138" i="14" a="1"/>
  <c r="H138" i="14" s="1"/>
  <c r="H101" i="14" a="1"/>
  <c r="H101" i="14" s="1"/>
  <c r="H135" i="14" a="1"/>
  <c r="H135" i="14" s="1"/>
  <c r="H120" i="14" a="1"/>
  <c r="H120" i="14" s="1"/>
  <c r="H139" i="14" a="1"/>
  <c r="H139" i="14" s="1"/>
  <c r="H93" i="14" a="1"/>
  <c r="H93" i="14" s="1"/>
  <c r="H151" i="14" a="1"/>
  <c r="H151" i="14" s="1"/>
  <c r="H126" i="14" a="1"/>
  <c r="H126" i="14" s="1"/>
  <c r="H159" i="14" a="1"/>
  <c r="H159" i="14" s="1"/>
  <c r="H164" i="14" a="1"/>
  <c r="H164" i="14" s="1"/>
  <c r="H118" i="14" a="1"/>
  <c r="H118" i="14" s="1"/>
  <c r="H136" i="14" a="1"/>
  <c r="H136" i="14" s="1"/>
  <c r="H143" i="14" a="1"/>
  <c r="H143" i="14" s="1"/>
  <c r="H153" i="14" a="1"/>
  <c r="H153" i="14" s="1"/>
  <c r="H91" i="14" a="1"/>
  <c r="H91" i="14" s="1"/>
  <c r="H141" i="14" a="1"/>
  <c r="H141" i="14" s="1"/>
  <c r="H87" i="14" a="1"/>
  <c r="H87" i="14" s="1"/>
  <c r="H166" i="14" a="1"/>
  <c r="H166" i="14" s="1"/>
  <c r="H133" i="14" a="1"/>
  <c r="H133" i="14" s="1"/>
  <c r="H94" i="14" a="1"/>
  <c r="H94" i="14" s="1"/>
  <c r="H140" i="14" a="1"/>
  <c r="H140" i="14" s="1"/>
  <c r="H134" i="14" a="1"/>
  <c r="H134" i="14" s="1"/>
  <c r="H96" i="14" a="1"/>
  <c r="H96" i="14" s="1"/>
  <c r="H155" i="14" a="1"/>
  <c r="H155" i="14" s="1"/>
  <c r="H160" i="14" a="1"/>
  <c r="H160" i="14" s="1"/>
  <c r="H100" i="14" a="1"/>
  <c r="H100" i="14" s="1"/>
  <c r="H114" i="14" a="1"/>
  <c r="H114" i="14" s="1"/>
  <c r="H146" i="14" a="1"/>
  <c r="H146" i="14" s="1"/>
  <c r="H97" i="14" a="1"/>
  <c r="H97" i="14" s="1"/>
  <c r="H130" i="14" a="1"/>
  <c r="H130" i="14" s="1"/>
  <c r="H137" i="14" a="1"/>
  <c r="H137" i="14" s="1"/>
  <c r="H157" i="14" a="1"/>
  <c r="H157" i="14" s="1"/>
  <c r="H163" i="14" a="1"/>
  <c r="H163" i="14" s="1"/>
  <c r="H152" i="14" a="1"/>
  <c r="H152" i="14" s="1"/>
  <c r="H109" i="14" a="1"/>
  <c r="H109" i="14" s="1"/>
  <c r="H131" i="14" a="1"/>
  <c r="H131" i="14" s="1"/>
  <c r="H108" i="14" a="1"/>
  <c r="H108" i="14" s="1"/>
  <c r="H110" i="14" a="1"/>
  <c r="H110" i="14" s="1"/>
  <c r="H123" i="14" a="1"/>
  <c r="H123" i="14" s="1"/>
  <c r="H169" i="14" a="1"/>
  <c r="H169" i="14" s="1"/>
  <c r="H170" i="14" a="1"/>
  <c r="H170" i="14" s="1"/>
  <c r="H171" i="14" a="1"/>
  <c r="H171" i="14" s="1"/>
  <c r="H173" i="14" a="1"/>
  <c r="H173" i="14" s="1"/>
  <c r="H174" i="14" a="1"/>
  <c r="H174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4" i="14" a="1"/>
  <c r="H184" i="14" s="1"/>
  <c r="H187" i="14" a="1"/>
  <c r="H187" i="14" s="1"/>
  <c r="H189" i="14" a="1"/>
  <c r="H189" i="14" s="1"/>
  <c r="H198" i="14" a="1"/>
  <c r="H198" i="14" s="1"/>
  <c r="H199" i="14" a="1"/>
  <c r="H199" i="14" s="1"/>
  <c r="H206" i="14" a="1"/>
  <c r="H206" i="14" s="1"/>
  <c r="H208" i="14" a="1"/>
  <c r="H208" i="14" s="1"/>
  <c r="H224" i="14" a="1"/>
  <c r="H224" i="14" s="1"/>
  <c r="H225" i="14" a="1"/>
  <c r="H225" i="14" s="1"/>
  <c r="H181" i="14" a="1"/>
  <c r="H181" i="14" s="1"/>
  <c r="H210" i="14" a="1"/>
  <c r="H210" i="14" s="1"/>
  <c r="H200" i="14" a="1"/>
  <c r="H200" i="14" s="1"/>
  <c r="H191" i="14" a="1"/>
  <c r="H191" i="14" s="1"/>
  <c r="H212" i="14" a="1"/>
  <c r="H212" i="14" s="1"/>
  <c r="H194" i="14" a="1"/>
  <c r="H194" i="14" s="1"/>
  <c r="H202" i="14" a="1"/>
  <c r="H202" i="14" s="1"/>
  <c r="H183" i="14" a="1"/>
  <c r="H183" i="14" s="1"/>
  <c r="H218" i="14" a="1"/>
  <c r="H218" i="14" s="1"/>
  <c r="H203" i="14" a="1"/>
  <c r="H203" i="14" s="1"/>
  <c r="H204" i="14" a="1"/>
  <c r="H204" i="14" s="1"/>
  <c r="H216" i="14" a="1"/>
  <c r="H216" i="14" s="1"/>
  <c r="H220" i="14" a="1"/>
  <c r="H220" i="14" s="1"/>
  <c r="H219" i="14" a="1"/>
  <c r="H219" i="14" s="1"/>
  <c r="H197" i="14" a="1"/>
  <c r="H197" i="14" s="1"/>
  <c r="H201" i="14" a="1"/>
  <c r="H201" i="14" s="1"/>
  <c r="H193" i="14" a="1"/>
  <c r="H193" i="14" s="1"/>
  <c r="H229" i="14" a="1"/>
  <c r="H229" i="14" s="1"/>
  <c r="H182" i="14" a="1"/>
  <c r="H182" i="14" s="1"/>
  <c r="H190" i="14" a="1"/>
  <c r="H190" i="14" s="1"/>
  <c r="H207" i="14" a="1"/>
  <c r="H207" i="14" s="1"/>
  <c r="H196" i="14" a="1"/>
  <c r="H196" i="14" s="1"/>
  <c r="H186" i="14" a="1"/>
  <c r="H186" i="14" s="1"/>
  <c r="H214" i="14" a="1"/>
  <c r="H214" i="14" s="1"/>
  <c r="H185" i="14" a="1"/>
  <c r="H185" i="14" s="1"/>
  <c r="H192" i="14" a="1"/>
  <c r="H192" i="14" s="1"/>
  <c r="H195" i="14" a="1"/>
  <c r="H195" i="14" s="1"/>
  <c r="H228" i="14" a="1"/>
  <c r="H228" i="14" s="1"/>
  <c r="H217" i="14" a="1"/>
  <c r="H217" i="14" s="1"/>
  <c r="H215" i="14" a="1"/>
  <c r="H215" i="14" s="1"/>
  <c r="H209" i="14" a="1"/>
  <c r="H209" i="14" s="1"/>
  <c r="H230" i="14" a="1"/>
  <c r="H230" i="14" s="1"/>
  <c r="H231" i="14" a="1"/>
  <c r="H231" i="14" s="1"/>
  <c r="H234" i="14" a="1"/>
  <c r="H234" i="14" s="1"/>
  <c r="H235" i="14" a="1"/>
  <c r="H235" i="14" s="1"/>
  <c r="H236" i="14" a="1"/>
  <c r="H236" i="14" s="1"/>
  <c r="H237" i="14" a="1"/>
  <c r="H237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6" i="14" a="1"/>
  <c r="H246" i="14" s="1"/>
  <c r="H244" i="14" a="1"/>
  <c r="H244" i="14" s="1"/>
  <c r="H245" i="14" a="1"/>
  <c r="H245" i="14" s="1"/>
  <c r="H243" i="14" a="1"/>
  <c r="H243" i="14" s="1"/>
  <c r="H247" i="14" a="1"/>
  <c r="H247" i="14" s="1"/>
  <c r="H248" i="14" a="1"/>
  <c r="H248" i="14" s="1"/>
  <c r="H249" i="14" a="1"/>
  <c r="H249" i="14" s="1"/>
  <c r="H250" i="14" a="1"/>
  <c r="H250" i="14" s="1"/>
  <c r="H251" i="14" a="1"/>
  <c r="H251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70" i="14" a="1"/>
  <c r="H270" i="14" s="1"/>
  <c r="H271" i="14" a="1"/>
  <c r="H271" i="14" s="1"/>
  <c r="H272" i="14" a="1"/>
  <c r="H272" i="14" s="1"/>
  <c r="H274" i="14" a="1"/>
  <c r="H274" i="14" s="1"/>
  <c r="H273" i="14" a="1"/>
  <c r="H273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4" i="14" a="1"/>
  <c r="H284" i="14" s="1"/>
  <c r="H286" i="14" a="1"/>
  <c r="H286" i="14" s="1"/>
  <c r="H285" i="14" a="1"/>
  <c r="H285" i="14" s="1"/>
  <c r="H283" i="14" a="1"/>
  <c r="H283" i="14" s="1"/>
  <c r="H287" i="14" a="1"/>
  <c r="H287" i="14" s="1"/>
  <c r="H288" i="14" a="1"/>
  <c r="H288" i="14" s="1"/>
  <c r="H289" i="14" a="1"/>
  <c r="H289" i="14" s="1"/>
  <c r="H291" i="14" a="1"/>
  <c r="H291" i="14" s="1"/>
  <c r="H290" i="14" a="1"/>
  <c r="H290" i="14" s="1"/>
  <c r="H292" i="14" a="1"/>
  <c r="H292" i="14" s="1"/>
  <c r="H293" i="14" a="1"/>
  <c r="H293" i="14" s="1"/>
  <c r="H295" i="14" a="1"/>
  <c r="H295" i="14" s="1"/>
  <c r="H296" i="14" a="1"/>
  <c r="H296" i="14" s="1"/>
  <c r="H299" i="14" a="1"/>
  <c r="H299" i="14" s="1"/>
  <c r="H298" i="14" a="1"/>
  <c r="H298" i="14" s="1"/>
  <c r="H297" i="14" a="1"/>
  <c r="H297" i="14" s="1"/>
  <c r="H300" i="14" a="1"/>
  <c r="H300" i="14" s="1"/>
  <c r="H303" i="14" a="1"/>
  <c r="H303" i="14" s="1"/>
  <c r="H302" i="14" a="1"/>
  <c r="H302" i="14" s="1"/>
  <c r="H304" i="14" a="1"/>
  <c r="H304" i="14" s="1"/>
  <c r="H305" i="14" a="1"/>
  <c r="H305" i="14" s="1"/>
  <c r="H306" i="14" a="1"/>
  <c r="H306" i="14" s="1"/>
  <c r="H307" i="14" a="1"/>
  <c r="H307" i="14" s="1"/>
  <c r="H308" i="14" a="1"/>
  <c r="H308" i="14" s="1"/>
  <c r="H310" i="14" a="1"/>
  <c r="H310" i="14" s="1"/>
  <c r="H311" i="14" a="1"/>
  <c r="H311" i="14" s="1"/>
  <c r="H313" i="14" a="1"/>
  <c r="H313" i="14" s="1"/>
  <c r="H314" i="14" a="1"/>
  <c r="H314" i="14" s="1"/>
  <c r="H315" i="14" a="1"/>
  <c r="H315" i="14" s="1"/>
  <c r="H312" i="14" a="1"/>
  <c r="H312" i="14" s="1"/>
  <c r="H316" i="14" a="1"/>
  <c r="H316" i="14" s="1"/>
  <c r="H318" i="14" a="1"/>
  <c r="H318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5" i="14" a="1"/>
  <c r="H325" i="14" s="1"/>
  <c r="H326" i="14" a="1"/>
  <c r="H326" i="14" s="1"/>
  <c r="H327" i="14" a="1"/>
  <c r="H327" i="14" s="1"/>
  <c r="H328" i="14" a="1"/>
  <c r="H328" i="14" s="1"/>
  <c r="H329" i="14" a="1"/>
  <c r="H329" i="14" s="1"/>
  <c r="H332" i="14" a="1"/>
  <c r="H332" i="14" s="1"/>
  <c r="H333" i="14" a="1"/>
  <c r="H333" i="14" s="1"/>
  <c r="H334" i="14" a="1"/>
  <c r="H334" i="14" s="1"/>
  <c r="H335" i="14" a="1"/>
  <c r="H335" i="14" s="1"/>
  <c r="H336" i="14" a="1"/>
  <c r="H336" i="14" s="1"/>
  <c r="H337" i="14" a="1"/>
  <c r="H337" i="14" s="1"/>
  <c r="H338" i="14" a="1"/>
  <c r="H338" i="14" s="1"/>
  <c r="H339" i="14" a="1"/>
  <c r="H339" i="14" s="1"/>
  <c r="H340" i="14" a="1"/>
  <c r="H340" i="14" s="1"/>
  <c r="H341" i="14" a="1"/>
  <c r="H341" i="14" s="1"/>
  <c r="H342" i="14" a="1"/>
  <c r="H342" i="14" s="1"/>
  <c r="H343" i="14" a="1"/>
  <c r="H343" i="14" s="1"/>
  <c r="H344" i="14" a="1"/>
  <c r="H344" i="14" s="1"/>
  <c r="H345" i="14" a="1"/>
  <c r="H345" i="14" s="1"/>
  <c r="H346" i="14" a="1"/>
  <c r="H346" i="14" s="1"/>
  <c r="H347" i="14" a="1"/>
  <c r="H347" i="14" s="1"/>
  <c r="H348" i="14" a="1"/>
  <c r="H348" i="14" s="1"/>
  <c r="H349" i="14" a="1"/>
  <c r="H349" i="14" s="1"/>
  <c r="H350" i="14" a="1"/>
  <c r="H350" i="14" s="1"/>
  <c r="H351" i="14" a="1"/>
  <c r="H351" i="14" s="1"/>
  <c r="H352" i="14" a="1"/>
  <c r="H352" i="14" s="1"/>
  <c r="H353" i="14" a="1"/>
  <c r="H353" i="14" s="1"/>
  <c r="H355" i="14" a="1"/>
  <c r="H355" i="14" s="1"/>
  <c r="H356" i="14" a="1"/>
  <c r="H356" i="14" s="1"/>
  <c r="H357" i="14" a="1"/>
  <c r="H357" i="14" s="1"/>
  <c r="H358" i="14" a="1"/>
  <c r="H358" i="14" s="1"/>
  <c r="H359" i="14" a="1"/>
  <c r="H359" i="14" s="1"/>
  <c r="H360" i="14" a="1"/>
  <c r="H360" i="14" s="1"/>
  <c r="H361" i="14" a="1"/>
  <c r="H361" i="14" s="1"/>
  <c r="H364" i="14" a="1"/>
  <c r="H364" i="14" s="1"/>
  <c r="H368" i="14" a="1"/>
  <c r="H368" i="14" s="1"/>
  <c r="H367" i="14" a="1"/>
  <c r="H367" i="14" s="1"/>
  <c r="H369" i="14" a="1"/>
  <c r="H369" i="14" s="1"/>
  <c r="H6" i="14" a="1"/>
  <c r="H6" i="14" s="1"/>
  <c r="H73" i="14" a="1"/>
  <c r="H73" i="14" s="1"/>
  <c r="H76" i="14" a="1"/>
  <c r="H76" i="14" s="1"/>
  <c r="H70" i="14" a="1"/>
  <c r="H70" i="14" s="1"/>
  <c r="H362" i="14" a="1"/>
  <c r="H362" i="14" s="1"/>
  <c r="H365" i="14" a="1"/>
  <c r="H365" i="14" s="1"/>
  <c r="H354" i="14" a="1"/>
  <c r="H354" i="14" s="1"/>
  <c r="H22" i="14" a="1"/>
  <c r="H22" i="14" s="1"/>
  <c r="H188" i="14" a="1"/>
  <c r="H188" i="14" s="1"/>
  <c r="H211" i="14" a="1"/>
  <c r="H211" i="14" s="1"/>
  <c r="H222" i="14" a="1"/>
  <c r="H222" i="14" s="1"/>
  <c r="H205" i="14" a="1"/>
  <c r="H205" i="14" s="1"/>
  <c r="H363" i="14" a="1"/>
  <c r="H363" i="14" s="1"/>
  <c r="H330" i="14" a="1"/>
  <c r="H330" i="14" s="1"/>
  <c r="H331" i="14" a="1"/>
  <c r="H331" i="14" s="1"/>
  <c r="H90" i="14" a="1"/>
  <c r="H90" i="14" s="1"/>
  <c r="H370" i="14" a="1"/>
  <c r="H370" i="14" s="1"/>
  <c r="H3" i="14" a="1"/>
  <c r="H3" i="14" s="1"/>
  <c r="H233" i="14" a="1"/>
  <c r="H233" i="14" s="1"/>
  <c r="H269" i="14" a="1"/>
  <c r="H269" i="14" s="1"/>
  <c r="H309" i="14" a="1"/>
  <c r="H309" i="14" s="1"/>
  <c r="H172" i="14" a="1"/>
  <c r="H172" i="14" s="1"/>
  <c r="H168" i="14" a="1"/>
  <c r="H168" i="14" s="1"/>
  <c r="J148" i="14"/>
  <c r="J161" i="14"/>
  <c r="J138" i="14"/>
  <c r="J101" i="14"/>
  <c r="J135" i="14"/>
  <c r="J139" i="14"/>
  <c r="J93" i="14"/>
  <c r="J151" i="14"/>
  <c r="J164" i="14"/>
  <c r="J118" i="14"/>
  <c r="J87" i="14"/>
  <c r="J140" i="14"/>
  <c r="J134" i="14"/>
  <c r="J96" i="14"/>
  <c r="J155" i="14"/>
  <c r="J160" i="14"/>
  <c r="J146" i="14"/>
  <c r="J130" i="14"/>
  <c r="J137" i="14"/>
  <c r="J163" i="14"/>
  <c r="J110" i="14"/>
  <c r="J123" i="14"/>
  <c r="K148" i="14"/>
  <c r="K161" i="14"/>
  <c r="K138" i="14"/>
  <c r="K101" i="14"/>
  <c r="K135" i="14"/>
  <c r="K139" i="14"/>
  <c r="K93" i="14"/>
  <c r="K151" i="14"/>
  <c r="K164" i="14"/>
  <c r="K118" i="14"/>
  <c r="K87" i="14"/>
  <c r="K140" i="14"/>
  <c r="K134" i="14"/>
  <c r="K96" i="14"/>
  <c r="K155" i="14"/>
  <c r="K160" i="14"/>
  <c r="K146" i="14"/>
  <c r="K130" i="14"/>
  <c r="K137" i="14"/>
  <c r="K163" i="14"/>
  <c r="K110" i="14"/>
  <c r="K123" i="14"/>
  <c r="A29" i="14"/>
  <c r="A25" i="14"/>
  <c r="A127" i="14"/>
  <c r="A68" i="14"/>
  <c r="A275" i="14"/>
  <c r="A294" i="14"/>
  <c r="H29" i="14" a="1"/>
  <c r="H29" i="14" s="1"/>
  <c r="H25" i="14" a="1"/>
  <c r="H25" i="14" s="1"/>
  <c r="H127" i="14" a="1"/>
  <c r="H127" i="14" s="1"/>
  <c r="H68" i="14" a="1"/>
  <c r="H68" i="14" s="1"/>
  <c r="H275" i="14" a="1"/>
  <c r="H275" i="14" s="1"/>
  <c r="H294" i="14" a="1"/>
  <c r="H294" i="14" s="1"/>
  <c r="C5" i="19"/>
  <c r="J326" i="14" s="1"/>
  <c r="C6" i="19"/>
  <c r="C7" i="19"/>
  <c r="J237" i="14" s="1"/>
  <c r="C8" i="19"/>
  <c r="K30" i="14" s="1"/>
  <c r="C9" i="19"/>
  <c r="K31" i="14" s="1"/>
  <c r="C10" i="19"/>
  <c r="J33" i="14" s="1"/>
  <c r="C11" i="19"/>
  <c r="C12" i="19"/>
  <c r="K38" i="14" s="1"/>
  <c r="C4" i="19"/>
  <c r="C13" i="19"/>
  <c r="K40" i="14" s="1"/>
  <c r="C14" i="19"/>
  <c r="C15" i="19"/>
  <c r="J42" i="14" s="1"/>
  <c r="C16" i="19"/>
  <c r="C18" i="19"/>
  <c r="J89" i="14" s="1"/>
  <c r="C19" i="19"/>
  <c r="J90" i="14" s="1"/>
  <c r="C21" i="19"/>
  <c r="C23" i="19"/>
  <c r="C35" i="19"/>
  <c r="C33" i="19"/>
  <c r="J76" i="14" s="1"/>
  <c r="C31" i="19"/>
  <c r="J73" i="14" s="1"/>
  <c r="C39" i="19"/>
  <c r="C34" i="19"/>
  <c r="C32" i="19"/>
  <c r="C41" i="19"/>
  <c r="C36" i="19"/>
  <c r="C40" i="19"/>
  <c r="C38" i="19"/>
  <c r="C37" i="19"/>
  <c r="C42" i="19"/>
  <c r="C43" i="19"/>
  <c r="C44" i="19"/>
  <c r="C45" i="19"/>
  <c r="K293" i="14" s="1"/>
  <c r="C47" i="19"/>
  <c r="C48" i="19"/>
  <c r="C46" i="19"/>
  <c r="C49" i="19"/>
  <c r="C50" i="19"/>
  <c r="K259" i="14" s="1"/>
  <c r="C52" i="19"/>
  <c r="C54" i="19"/>
  <c r="J98" i="14" s="1"/>
  <c r="C55" i="19"/>
  <c r="C56" i="19"/>
  <c r="J36" i="14" s="1"/>
  <c r="C57" i="19"/>
  <c r="K273" i="14" s="1"/>
  <c r="C58" i="19"/>
  <c r="J274" i="14" s="1"/>
  <c r="C59" i="19"/>
  <c r="C60" i="19"/>
  <c r="K47" i="14" s="1"/>
  <c r="C61" i="19"/>
  <c r="C62" i="19"/>
  <c r="C66" i="19"/>
  <c r="J32" i="14" s="1"/>
  <c r="C63" i="19"/>
  <c r="C67" i="19"/>
  <c r="C64" i="19"/>
  <c r="K46" i="14" s="1"/>
  <c r="C65" i="19"/>
  <c r="K24" i="14" s="1"/>
  <c r="C68" i="19"/>
  <c r="K39" i="14" s="1"/>
  <c r="C69" i="19"/>
  <c r="C70" i="19"/>
  <c r="C71" i="19"/>
  <c r="C72" i="19"/>
  <c r="C73" i="19"/>
  <c r="J27" i="14" s="1"/>
  <c r="C75" i="19"/>
  <c r="C74" i="19"/>
  <c r="C76" i="19"/>
  <c r="C80" i="19"/>
  <c r="C77" i="19"/>
  <c r="K28" i="14" s="1"/>
  <c r="C79" i="19"/>
  <c r="J37" i="14" s="1"/>
  <c r="C82" i="19"/>
  <c r="C78" i="19"/>
  <c r="C81" i="19"/>
  <c r="C91" i="19"/>
  <c r="K185" i="14" s="1"/>
  <c r="C92" i="19"/>
  <c r="J71" i="14" s="1"/>
  <c r="C93" i="19"/>
  <c r="J190" i="14" s="1"/>
  <c r="C94" i="19"/>
  <c r="K322" i="14" s="1"/>
  <c r="C95" i="19"/>
  <c r="C96" i="19"/>
  <c r="J252" i="14" s="1"/>
  <c r="C97" i="19"/>
  <c r="J77" i="14" s="1"/>
  <c r="C98" i="19"/>
  <c r="K65" i="14" s="1"/>
  <c r="C99" i="19"/>
  <c r="C100" i="19"/>
  <c r="J66" i="14" s="1"/>
  <c r="C101" i="19"/>
  <c r="J121" i="14" s="1"/>
  <c r="C102" i="19"/>
  <c r="J318" i="14" s="1"/>
  <c r="C103" i="19"/>
  <c r="J67" i="14" s="1"/>
  <c r="C104" i="19"/>
  <c r="C106" i="19"/>
  <c r="K300" i="14" s="1"/>
  <c r="C107" i="19"/>
  <c r="C108" i="19"/>
  <c r="K302" i="14" s="1"/>
  <c r="C109" i="19"/>
  <c r="C110" i="19"/>
  <c r="J178" i="14" s="1"/>
  <c r="C113" i="19"/>
  <c r="K11" i="14" s="1"/>
  <c r="C116" i="19"/>
  <c r="J15" i="14" s="1"/>
  <c r="C118" i="19"/>
  <c r="J70" i="14" s="1"/>
  <c r="C120" i="19"/>
  <c r="C119" i="19"/>
  <c r="K338" i="14" s="1"/>
  <c r="C114" i="19"/>
  <c r="J335" i="14" s="1"/>
  <c r="C124" i="19"/>
  <c r="J352" i="14" s="1"/>
  <c r="C123" i="19"/>
  <c r="J351" i="14" s="1"/>
  <c r="C115" i="19"/>
  <c r="J336" i="14" s="1"/>
  <c r="C121" i="19"/>
  <c r="K348" i="14" s="1"/>
  <c r="C117" i="19"/>
  <c r="J337" i="14" s="1"/>
  <c r="C122" i="19"/>
  <c r="J349" i="14" s="1"/>
  <c r="C125" i="19"/>
  <c r="C126" i="19"/>
  <c r="K347" i="14" s="1"/>
  <c r="C132" i="19"/>
  <c r="J358" i="14" s="1"/>
  <c r="C133" i="19"/>
  <c r="J359" i="14" s="1"/>
  <c r="C130" i="19"/>
  <c r="K355" i="14" s="1"/>
  <c r="C131" i="19"/>
  <c r="K357" i="14" s="1"/>
  <c r="C129" i="19"/>
  <c r="K354" i="14" s="1"/>
  <c r="C134" i="19"/>
  <c r="J362" i="14" s="1"/>
  <c r="C137" i="19"/>
  <c r="K365" i="14" s="1"/>
  <c r="C135" i="19"/>
  <c r="J21" i="14" s="1"/>
  <c r="C136" i="19"/>
  <c r="K22" i="14" s="1"/>
  <c r="C142" i="19"/>
  <c r="C143" i="19"/>
  <c r="J79" i="14" s="1"/>
  <c r="C141" i="19"/>
  <c r="K74" i="14" s="1"/>
  <c r="C140" i="19"/>
  <c r="J69" i="14" s="1"/>
  <c r="C150" i="19"/>
  <c r="C145" i="19"/>
  <c r="C149" i="19"/>
  <c r="C146" i="19"/>
  <c r="K204" i="14" s="1"/>
  <c r="C147" i="19"/>
  <c r="J219" i="14" s="1"/>
  <c r="C148" i="19"/>
  <c r="C152" i="19"/>
  <c r="J179" i="14" s="1"/>
  <c r="C155" i="19"/>
  <c r="J220" i="14" s="1"/>
  <c r="C154" i="19"/>
  <c r="J216" i="14" s="1"/>
  <c r="C158" i="19"/>
  <c r="K203" i="14" s="1"/>
  <c r="C157" i="19"/>
  <c r="J188" i="14" s="1"/>
  <c r="C159" i="19"/>
  <c r="C160" i="19"/>
  <c r="C156" i="19"/>
  <c r="J183" i="14" s="1"/>
  <c r="C162" i="19"/>
  <c r="C163" i="19"/>
  <c r="J211" i="14" s="1"/>
  <c r="C161" i="19"/>
  <c r="C168" i="19"/>
  <c r="K84" i="14" s="1"/>
  <c r="C170" i="19"/>
  <c r="J86" i="14" s="1"/>
  <c r="C167" i="19"/>
  <c r="K83" i="14" s="1"/>
  <c r="C169" i="19"/>
  <c r="K85" i="14" s="1"/>
  <c r="C171" i="19"/>
  <c r="J57" i="14" s="1"/>
  <c r="C172" i="19"/>
  <c r="J169" i="14" s="1"/>
  <c r="C173" i="19"/>
  <c r="K58" i="14" s="1"/>
  <c r="C175" i="19"/>
  <c r="K267" i="14" s="1"/>
  <c r="C174" i="19"/>
  <c r="J59" i="14" s="1"/>
  <c r="C176" i="19"/>
  <c r="J60" i="14" s="1"/>
  <c r="C177" i="19"/>
  <c r="J4" i="14" s="1"/>
  <c r="C185" i="19"/>
  <c r="J13" i="14" s="1"/>
  <c r="C186" i="19"/>
  <c r="J14" i="14" s="1"/>
  <c r="C188" i="19"/>
  <c r="C187" i="19"/>
  <c r="J256" i="14" s="1"/>
  <c r="C189" i="19"/>
  <c r="C190" i="19"/>
  <c r="K258" i="14" s="1"/>
  <c r="C192" i="19"/>
  <c r="J240" i="14" s="1"/>
  <c r="C193" i="19"/>
  <c r="K175" i="14" s="1"/>
  <c r="C195" i="19"/>
  <c r="C197" i="19"/>
  <c r="C196" i="19"/>
  <c r="C200" i="19"/>
  <c r="C199" i="19"/>
  <c r="C194" i="19"/>
  <c r="K176" i="14" s="1"/>
  <c r="C198" i="19"/>
  <c r="J177" i="14" s="1"/>
  <c r="C204" i="19"/>
  <c r="C211" i="19"/>
  <c r="J207" i="14" s="1"/>
  <c r="C210" i="19"/>
  <c r="J196" i="14" s="1"/>
  <c r="C208" i="19"/>
  <c r="J186" i="14" s="1"/>
  <c r="C213" i="19"/>
  <c r="J214" i="14" s="1"/>
  <c r="C209" i="19"/>
  <c r="K192" i="14" s="1"/>
  <c r="C214" i="19"/>
  <c r="J171" i="14" s="1"/>
  <c r="C215" i="19"/>
  <c r="K172" i="14" s="1"/>
  <c r="C216" i="19"/>
  <c r="J173" i="14" s="1"/>
  <c r="C217" i="19"/>
  <c r="K174" i="14" s="1"/>
  <c r="C226" i="19"/>
  <c r="C225" i="19"/>
  <c r="J289" i="14" s="1"/>
  <c r="C223" i="19"/>
  <c r="J208" i="14" s="1"/>
  <c r="C222" i="19"/>
  <c r="J206" i="14" s="1"/>
  <c r="C221" i="19"/>
  <c r="K200" i="14" s="1"/>
  <c r="C220" i="19"/>
  <c r="K189" i="14" s="1"/>
  <c r="C219" i="19"/>
  <c r="C218" i="19"/>
  <c r="J180" i="14" s="1"/>
  <c r="C224" i="19"/>
  <c r="J209" i="14" s="1"/>
  <c r="C228" i="19"/>
  <c r="J199" i="14" s="1"/>
  <c r="C227" i="19"/>
  <c r="J191" i="14" s="1"/>
  <c r="C229" i="19"/>
  <c r="J297" i="14" s="1"/>
  <c r="C232" i="19"/>
  <c r="J212" i="14" s="1"/>
  <c r="C233" i="19"/>
  <c r="C230" i="19"/>
  <c r="K187" i="14" s="1"/>
  <c r="C231" i="19"/>
  <c r="J202" i="14" s="1"/>
  <c r="C241" i="19"/>
  <c r="C239" i="19"/>
  <c r="C237" i="19"/>
  <c r="C234" i="19"/>
  <c r="C235" i="19"/>
  <c r="C236" i="19"/>
  <c r="C251" i="19"/>
  <c r="J194" i="14" s="1"/>
  <c r="C252" i="19"/>
  <c r="C253" i="19"/>
  <c r="J222" i="14" s="1"/>
  <c r="C265" i="19"/>
  <c r="J254" i="14" s="1"/>
  <c r="C263" i="19"/>
  <c r="J253" i="14" s="1"/>
  <c r="C262" i="19"/>
  <c r="J53" i="14" s="1"/>
  <c r="C264" i="19"/>
  <c r="J54" i="14" s="1"/>
  <c r="C266" i="19"/>
  <c r="K55" i="14" s="1"/>
  <c r="C267" i="19"/>
  <c r="J100" i="14" s="1"/>
  <c r="C268" i="19"/>
  <c r="J307" i="14" s="1"/>
  <c r="C269" i="19"/>
  <c r="K313" i="14" s="1"/>
  <c r="C271" i="19"/>
  <c r="C272" i="19"/>
  <c r="J126" i="14" s="1"/>
  <c r="C276" i="19"/>
  <c r="J239" i="14" s="1"/>
  <c r="C277" i="19"/>
  <c r="J157" i="14" s="1"/>
  <c r="C278" i="19"/>
  <c r="J168" i="14" s="1"/>
  <c r="C279" i="19"/>
  <c r="J129" i="14" s="1"/>
  <c r="C280" i="19"/>
  <c r="K309" i="14" s="1"/>
  <c r="C281" i="19"/>
  <c r="K311" i="14" s="1"/>
  <c r="C282" i="19"/>
  <c r="C283" i="19"/>
  <c r="J243" i="14" s="1"/>
  <c r="C284" i="19"/>
  <c r="J244" i="14" s="1"/>
  <c r="C285" i="19"/>
  <c r="J245" i="14" s="1"/>
  <c r="C286" i="19"/>
  <c r="K246" i="14" s="1"/>
  <c r="C287" i="19"/>
  <c r="J247" i="14" s="1"/>
  <c r="C288" i="19"/>
  <c r="J248" i="14" s="1"/>
  <c r="C289" i="19"/>
  <c r="K249" i="14" s="1"/>
  <c r="C290" i="19"/>
  <c r="K250" i="14" s="1"/>
  <c r="C293" i="19"/>
  <c r="J288" i="14" s="1"/>
  <c r="C294" i="19"/>
  <c r="K276" i="14" s="1"/>
  <c r="C297" i="19"/>
  <c r="J260" i="14" s="1"/>
  <c r="C298" i="19"/>
  <c r="C299" i="19"/>
  <c r="J261" i="14" s="1"/>
  <c r="C300" i="19"/>
  <c r="J262" i="14" s="1"/>
  <c r="C301" i="19"/>
  <c r="J263" i="14" s="1"/>
  <c r="C302" i="19"/>
  <c r="J264" i="14" s="1"/>
  <c r="C303" i="19"/>
  <c r="K265" i="14" s="1"/>
  <c r="C304" i="19"/>
  <c r="K266" i="14" s="1"/>
  <c r="C305" i="19"/>
  <c r="C309" i="19"/>
  <c r="C306" i="19"/>
  <c r="J268" i="14" s="1"/>
  <c r="C307" i="19"/>
  <c r="J269" i="14" s="1"/>
  <c r="C308" i="19"/>
  <c r="J316" i="14" s="1"/>
  <c r="C310" i="19"/>
  <c r="J270" i="14" s="1"/>
  <c r="C311" i="19"/>
  <c r="J271" i="14" s="1"/>
  <c r="C312" i="19"/>
  <c r="C314" i="19"/>
  <c r="J233" i="14" s="1"/>
  <c r="C315" i="19"/>
  <c r="K234" i="14" s="1"/>
  <c r="C316" i="19"/>
  <c r="C317" i="19"/>
  <c r="C313" i="19"/>
  <c r="C318" i="19"/>
  <c r="C322" i="19"/>
  <c r="C320" i="19"/>
  <c r="K231" i="14" s="1"/>
  <c r="C319" i="19"/>
  <c r="J230" i="14" s="1"/>
  <c r="C321" i="19"/>
  <c r="K235" i="14" s="1"/>
  <c r="C323" i="19"/>
  <c r="C324" i="19"/>
  <c r="C325" i="19"/>
  <c r="K277" i="14" s="1"/>
  <c r="C326" i="19"/>
  <c r="C328" i="19"/>
  <c r="C327" i="19"/>
  <c r="J7" i="14" s="1"/>
  <c r="C329" i="19"/>
  <c r="J3" i="14" s="1"/>
  <c r="C331" i="19"/>
  <c r="C330" i="19"/>
  <c r="J8" i="14" s="1"/>
  <c r="C333" i="19"/>
  <c r="C332" i="19"/>
  <c r="J6" i="14" s="1"/>
  <c r="C334" i="19"/>
  <c r="J50" i="14" s="1"/>
  <c r="C335" i="19"/>
  <c r="J272" i="14" s="1"/>
  <c r="C336" i="19"/>
  <c r="J51" i="14" s="1"/>
  <c r="C342" i="19"/>
  <c r="J278" i="14" s="1"/>
  <c r="C343" i="19"/>
  <c r="J279" i="14" s="1"/>
  <c r="C344" i="19"/>
  <c r="C345" i="19"/>
  <c r="C362" i="19"/>
  <c r="K286" i="14" s="1"/>
  <c r="C360" i="19"/>
  <c r="K284" i="14" s="1"/>
  <c r="C358" i="19"/>
  <c r="J282" i="14" s="1"/>
  <c r="C355" i="19"/>
  <c r="J281" i="14" s="1"/>
  <c r="C363" i="19"/>
  <c r="J287" i="14" s="1"/>
  <c r="C354" i="19"/>
  <c r="J280" i="14" s="1"/>
  <c r="C356" i="19"/>
  <c r="C357" i="19"/>
  <c r="K251" i="14" s="1"/>
  <c r="C359" i="19"/>
  <c r="J283" i="14" s="1"/>
  <c r="C361" i="19"/>
  <c r="K285" i="14" s="1"/>
  <c r="C366" i="19"/>
  <c r="C365" i="19"/>
  <c r="C368" i="19"/>
  <c r="K339" i="14" s="1"/>
  <c r="C369" i="19"/>
  <c r="K340" i="14" s="1"/>
  <c r="C370" i="19"/>
  <c r="J341" i="14" s="1"/>
  <c r="C371" i="19"/>
  <c r="J342" i="14" s="1"/>
  <c r="C372" i="19"/>
  <c r="J344" i="14" s="1"/>
  <c r="C373" i="19"/>
  <c r="K346" i="14" s="1"/>
  <c r="C374" i="19"/>
  <c r="J350" i="14" s="1"/>
  <c r="C376" i="19"/>
  <c r="K320" i="14" s="1"/>
  <c r="C379" i="19"/>
  <c r="C380" i="19"/>
  <c r="J75" i="14" s="1"/>
  <c r="C381" i="19"/>
  <c r="J323" i="14" s="1"/>
  <c r="C382" i="19"/>
  <c r="J238" i="14" s="1"/>
  <c r="C383" i="19"/>
  <c r="C377" i="19"/>
  <c r="J72" i="14" s="1"/>
  <c r="C378" i="19"/>
  <c r="K2" i="14" s="1"/>
  <c r="C385" i="19"/>
  <c r="J52" i="14" s="1"/>
  <c r="C386" i="19"/>
  <c r="C388" i="19"/>
  <c r="K18" i="14" s="1"/>
  <c r="C387" i="19"/>
  <c r="K17" i="14" s="1"/>
  <c r="C384" i="19"/>
  <c r="K290" i="14" s="1"/>
  <c r="C393" i="19"/>
  <c r="K241" i="14" s="1"/>
  <c r="C394" i="19"/>
  <c r="K242" i="14" s="1"/>
  <c r="C395" i="19"/>
  <c r="C406" i="19"/>
  <c r="J295" i="14" s="1"/>
  <c r="C407" i="19"/>
  <c r="J296" i="14" s="1"/>
  <c r="C409" i="19"/>
  <c r="J299" i="14" s="1"/>
  <c r="C410" i="19"/>
  <c r="K56" i="14" s="1"/>
  <c r="C408" i="19"/>
  <c r="J298" i="14" s="1"/>
  <c r="C411" i="19"/>
  <c r="J304" i="14" s="1"/>
  <c r="C412" i="19"/>
  <c r="J306" i="14" s="1"/>
  <c r="C413" i="19"/>
  <c r="J343" i="14" s="1"/>
  <c r="C414" i="19"/>
  <c r="J308" i="14" s="1"/>
  <c r="C415" i="19"/>
  <c r="K310" i="14" s="1"/>
  <c r="C416" i="19"/>
  <c r="J314" i="14" s="1"/>
  <c r="C417" i="19"/>
  <c r="J315" i="14" s="1"/>
  <c r="C457" i="19"/>
  <c r="C459" i="19"/>
  <c r="C462" i="19"/>
  <c r="K210" i="14" s="1"/>
  <c r="C461" i="19"/>
  <c r="K193" i="14" s="1"/>
  <c r="C463" i="19"/>
  <c r="K229" i="14" s="1"/>
  <c r="C460" i="19"/>
  <c r="C466" i="19"/>
  <c r="J217" i="14" s="1"/>
  <c r="C467" i="19"/>
  <c r="J228" i="14" s="1"/>
  <c r="C464" i="19"/>
  <c r="C465" i="19"/>
  <c r="J215" i="14" s="1"/>
  <c r="C475" i="19"/>
  <c r="K329" i="14" s="1"/>
  <c r="C477" i="19"/>
  <c r="K331" i="14" s="1"/>
  <c r="C478" i="19"/>
  <c r="K19" i="14" s="1"/>
  <c r="C479" i="19"/>
  <c r="K332" i="14" s="1"/>
  <c r="C476" i="19"/>
  <c r="J330" i="14" s="1"/>
  <c r="C480" i="19"/>
  <c r="J20" i="14" s="1"/>
  <c r="C482" i="19"/>
  <c r="J61" i="14" s="1"/>
  <c r="C483" i="19"/>
  <c r="J62" i="14" s="1"/>
  <c r="C485" i="19"/>
  <c r="C484" i="19"/>
  <c r="K63" i="14" s="1"/>
  <c r="C488" i="19"/>
  <c r="J333" i="14" s="1"/>
  <c r="C489" i="19"/>
  <c r="J334" i="14" s="1"/>
  <c r="C491" i="19"/>
  <c r="J353" i="14" s="1"/>
  <c r="C492" i="19"/>
  <c r="K356" i="14" s="1"/>
  <c r="C496" i="19"/>
  <c r="K363" i="14" s="1"/>
  <c r="C493" i="19"/>
  <c r="J360" i="14" s="1"/>
  <c r="C495" i="19"/>
  <c r="C494" i="19"/>
  <c r="C497" i="19"/>
  <c r="J364" i="14" s="1"/>
  <c r="C500" i="19"/>
  <c r="C501" i="19"/>
  <c r="C502" i="19"/>
  <c r="K367" i="14" s="1"/>
  <c r="C503" i="19"/>
  <c r="K368" i="14" s="1"/>
  <c r="C504" i="19"/>
  <c r="K369" i="14" s="1"/>
  <c r="C505" i="19"/>
  <c r="J370" i="14" s="1"/>
  <c r="C430" i="19"/>
  <c r="C444" i="19"/>
  <c r="C446" i="19"/>
  <c r="C451" i="19"/>
  <c r="C448" i="19"/>
  <c r="C454" i="19"/>
  <c r="C421" i="19"/>
  <c r="C424" i="19"/>
  <c r="C433" i="19"/>
  <c r="C436" i="19"/>
  <c r="C439" i="19"/>
  <c r="C442" i="19"/>
  <c r="C367" i="19"/>
  <c r="C111" i="19"/>
  <c r="J103" i="14" s="1"/>
  <c r="C112" i="19"/>
  <c r="J166" i="14" s="1"/>
  <c r="C256" i="19"/>
  <c r="K99" i="14" s="1"/>
  <c r="C257" i="19"/>
  <c r="J122" i="14" s="1"/>
  <c r="C201" i="19"/>
  <c r="C202" i="19"/>
  <c r="C203" i="19"/>
  <c r="C481" i="19"/>
  <c r="C181" i="19"/>
  <c r="C350" i="19"/>
  <c r="C348" i="19"/>
  <c r="C296" i="19"/>
  <c r="K108" i="14" s="1"/>
  <c r="C441" i="19"/>
  <c r="C139" i="19"/>
  <c r="C191" i="19"/>
  <c r="J133" i="14" s="1"/>
  <c r="C53" i="19"/>
  <c r="K97" i="14" s="1"/>
  <c r="C418" i="19"/>
  <c r="C419" i="19"/>
  <c r="C339" i="19"/>
  <c r="C340" i="19"/>
  <c r="C292" i="19"/>
  <c r="C270" i="19"/>
  <c r="K136" i="14"/>
  <c r="C258" i="19"/>
  <c r="J91" i="14" s="1"/>
  <c r="C341" i="19"/>
  <c r="J141" i="14" s="1"/>
  <c r="C349" i="19"/>
  <c r="K153" i="14" s="1"/>
  <c r="C105" i="19"/>
  <c r="C1" i="25" a="1"/>
  <c r="C1" i="25" s="1"/>
  <c r="K15" i="17"/>
  <c r="K22" i="17"/>
  <c r="K28" i="17"/>
  <c r="K37" i="17"/>
  <c r="K39" i="17"/>
  <c r="K45" i="17"/>
  <c r="K52" i="17"/>
  <c r="K53" i="17"/>
  <c r="K56" i="17"/>
  <c r="K57" i="17"/>
  <c r="K58" i="17"/>
  <c r="K75" i="17"/>
  <c r="K80" i="17"/>
  <c r="K81" i="17"/>
  <c r="K83" i="17"/>
  <c r="K84" i="17"/>
  <c r="K96" i="17"/>
  <c r="K97" i="17"/>
  <c r="K98" i="17"/>
  <c r="K100" i="17"/>
  <c r="K103" i="17"/>
  <c r="K106" i="17"/>
  <c r="K109" i="17"/>
  <c r="K123" i="17"/>
  <c r="K125" i="17"/>
  <c r="K126" i="17"/>
  <c r="K129" i="17"/>
  <c r="K132" i="17"/>
  <c r="K138" i="17"/>
  <c r="K140" i="17"/>
  <c r="K141" i="17"/>
  <c r="K143" i="17"/>
  <c r="K151" i="17"/>
  <c r="K153" i="17"/>
  <c r="K161" i="17"/>
  <c r="K163" i="17"/>
  <c r="K168" i="17"/>
  <c r="K172" i="17"/>
  <c r="K174" i="17"/>
  <c r="K175" i="17"/>
  <c r="K179" i="17"/>
  <c r="K180" i="17"/>
  <c r="K190" i="17"/>
  <c r="K194" i="17"/>
  <c r="K197" i="17"/>
  <c r="K199" i="17"/>
  <c r="K200" i="17"/>
  <c r="K204" i="17"/>
  <c r="K206" i="17"/>
  <c r="K211" i="17"/>
  <c r="K212" i="17"/>
  <c r="K214" i="17"/>
  <c r="K217" i="17"/>
  <c r="K224" i="17"/>
  <c r="K230" i="17"/>
  <c r="K231" i="17"/>
  <c r="K232" i="17"/>
  <c r="K239" i="17"/>
  <c r="K117" i="17"/>
  <c r="K74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346" i="19"/>
  <c r="J29" i="14" s="1"/>
  <c r="C520" i="19"/>
  <c r="J25" i="14" s="1"/>
  <c r="C397" i="19"/>
  <c r="C184" i="19"/>
  <c r="K68" i="14" s="1"/>
  <c r="C524" i="19"/>
  <c r="C51" i="19"/>
  <c r="C390" i="19"/>
  <c r="C337" i="19"/>
  <c r="C396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83" i="17"/>
  <c r="I117" i="17"/>
  <c r="H83" i="17"/>
  <c r="H117" i="17"/>
  <c r="A101" i="21" a="1"/>
  <c r="G366" i="14" a="1"/>
  <c r="B101" i="21" a="1"/>
  <c r="F101" i="21" a="1"/>
  <c r="E366" i="14" a="1"/>
  <c r="F366" i="14" a="1"/>
  <c r="C101" i="21" a="1"/>
  <c r="E101" i="21" a="1"/>
  <c r="K366" i="14" l="1"/>
  <c r="I96" i="17"/>
  <c r="E101" i="21"/>
  <c r="C101" i="21"/>
  <c r="B101" i="21"/>
  <c r="F101" i="21"/>
  <c r="A101" i="21"/>
  <c r="G366" i="14"/>
  <c r="F366" i="14"/>
  <c r="E366" i="14"/>
  <c r="I141" i="17"/>
  <c r="I143" i="17"/>
  <c r="I80" i="17"/>
  <c r="I140" i="17"/>
  <c r="I161" i="17"/>
  <c r="I224" i="17"/>
  <c r="H56" i="17"/>
  <c r="H28" i="17"/>
  <c r="I179" i="17"/>
  <c r="H163" i="17"/>
  <c r="I153" i="17"/>
  <c r="I194" i="17"/>
  <c r="H126" i="17"/>
  <c r="I28" i="17"/>
  <c r="H172" i="17"/>
  <c r="H96" i="17"/>
  <c r="J213" i="14"/>
  <c r="J120" i="14"/>
  <c r="J80" i="14"/>
  <c r="J82" i="14"/>
  <c r="J106" i="14"/>
  <c r="K147" i="14"/>
  <c r="K119" i="14"/>
  <c r="J119" i="14"/>
  <c r="K94" i="14"/>
  <c r="K158" i="14"/>
  <c r="K95" i="14"/>
  <c r="J116" i="14"/>
  <c r="K301" i="14"/>
  <c r="J105" i="14"/>
  <c r="K128" i="14"/>
  <c r="K131" i="14"/>
  <c r="J16" i="14"/>
  <c r="K257" i="14"/>
  <c r="J109" i="14"/>
  <c r="J255" i="14"/>
  <c r="K48" i="14"/>
  <c r="K115" i="14"/>
  <c r="K144" i="14"/>
  <c r="J144" i="14"/>
  <c r="J159" i="14"/>
  <c r="K112" i="14"/>
  <c r="K88" i="14"/>
  <c r="K167" i="14"/>
  <c r="J114" i="14"/>
  <c r="J132" i="14"/>
  <c r="J142" i="14"/>
  <c r="J145" i="14"/>
  <c r="J165" i="14"/>
  <c r="J125" i="14"/>
  <c r="K223" i="14"/>
  <c r="K213" i="14"/>
  <c r="K227" i="14"/>
  <c r="K226" i="14"/>
  <c r="J44" i="14"/>
  <c r="J221" i="14"/>
  <c r="J232" i="14"/>
  <c r="J49" i="14"/>
  <c r="K162" i="14"/>
  <c r="J107" i="14"/>
  <c r="K127" i="14"/>
  <c r="J236" i="14"/>
  <c r="J5" i="14"/>
  <c r="K49" i="14"/>
  <c r="K275" i="14"/>
  <c r="K35" i="14"/>
  <c r="K294" i="14"/>
  <c r="H199" i="17"/>
  <c r="J149" i="14"/>
  <c r="K317" i="14"/>
  <c r="J305" i="14"/>
  <c r="K303" i="14"/>
  <c r="K104" i="14"/>
  <c r="K150" i="14"/>
  <c r="K321" i="14"/>
  <c r="K78" i="14"/>
  <c r="K142" i="14"/>
  <c r="J113" i="14"/>
  <c r="K319" i="14"/>
  <c r="K92" i="14"/>
  <c r="K124" i="14"/>
  <c r="K198" i="14"/>
  <c r="K12" i="14"/>
  <c r="J224" i="14"/>
  <c r="J170" i="14"/>
  <c r="K256" i="14"/>
  <c r="J324" i="14"/>
  <c r="K143" i="14"/>
  <c r="J312" i="14"/>
  <c r="K195" i="14"/>
  <c r="K345" i="14"/>
  <c r="J325" i="14"/>
  <c r="K168" i="14"/>
  <c r="J327" i="14"/>
  <c r="J154" i="14"/>
  <c r="K364" i="14"/>
  <c r="K323" i="14"/>
  <c r="K64" i="14"/>
  <c r="K181" i="14"/>
  <c r="K218" i="14"/>
  <c r="K188" i="14"/>
  <c r="K333" i="14"/>
  <c r="K282" i="14"/>
  <c r="J197" i="14"/>
  <c r="K111" i="14"/>
  <c r="K156" i="14"/>
  <c r="K362" i="14"/>
  <c r="K327" i="14"/>
  <c r="K264" i="14"/>
  <c r="J117" i="14"/>
  <c r="J201" i="14"/>
  <c r="J345" i="14"/>
  <c r="J10" i="14"/>
  <c r="K81" i="14"/>
  <c r="J41" i="14"/>
  <c r="K269" i="14"/>
  <c r="K358" i="14"/>
  <c r="K318" i="14"/>
  <c r="K248" i="14"/>
  <c r="J9" i="14"/>
  <c r="K328" i="14"/>
  <c r="K90" i="14"/>
  <c r="K353" i="14"/>
  <c r="K314" i="14"/>
  <c r="K240" i="14"/>
  <c r="J361" i="14"/>
  <c r="J45" i="14"/>
  <c r="J26" i="14"/>
  <c r="K330" i="14"/>
  <c r="K349" i="14"/>
  <c r="K308" i="14"/>
  <c r="K214" i="14"/>
  <c r="J152" i="14"/>
  <c r="K225" i="14"/>
  <c r="K292" i="14"/>
  <c r="K182" i="14"/>
  <c r="J43" i="14"/>
  <c r="J23" i="14"/>
  <c r="K205" i="14"/>
  <c r="K341" i="14"/>
  <c r="K297" i="14"/>
  <c r="K201" i="14"/>
  <c r="J291" i="14"/>
  <c r="K102" i="14"/>
  <c r="J225" i="14"/>
  <c r="J34" i="14"/>
  <c r="K337" i="14"/>
  <c r="K295" i="14"/>
  <c r="K184" i="14"/>
  <c r="K25" i="14"/>
  <c r="K291" i="14"/>
  <c r="K274" i="14"/>
  <c r="K230" i="14"/>
  <c r="K183" i="14"/>
  <c r="K173" i="14"/>
  <c r="K109" i="14"/>
  <c r="K114" i="14"/>
  <c r="K133" i="14"/>
  <c r="K107" i="14"/>
  <c r="K117" i="14"/>
  <c r="K154" i="14"/>
  <c r="K72" i="14"/>
  <c r="K77" i="14"/>
  <c r="K62" i="14"/>
  <c r="K54" i="14"/>
  <c r="K45" i="14"/>
  <c r="K37" i="14"/>
  <c r="K27" i="14"/>
  <c r="K15" i="14"/>
  <c r="K10" i="14"/>
  <c r="J172" i="14"/>
  <c r="J331" i="14"/>
  <c r="J22" i="14"/>
  <c r="J369" i="14"/>
  <c r="J357" i="14"/>
  <c r="J348" i="14"/>
  <c r="J340" i="14"/>
  <c r="J332" i="14"/>
  <c r="J322" i="14"/>
  <c r="J313" i="14"/>
  <c r="J302" i="14"/>
  <c r="J293" i="14"/>
  <c r="J285" i="14"/>
  <c r="J277" i="14"/>
  <c r="J267" i="14"/>
  <c r="J259" i="14"/>
  <c r="J251" i="14"/>
  <c r="J246" i="14"/>
  <c r="J235" i="14"/>
  <c r="J195" i="14"/>
  <c r="J182" i="14"/>
  <c r="J204" i="14"/>
  <c r="J200" i="14"/>
  <c r="J198" i="14"/>
  <c r="J176" i="14"/>
  <c r="J153" i="14"/>
  <c r="J112" i="14"/>
  <c r="J111" i="14"/>
  <c r="J85" i="14"/>
  <c r="J74" i="14"/>
  <c r="J65" i="14"/>
  <c r="J58" i="14"/>
  <c r="J24" i="14"/>
  <c r="J40" i="14"/>
  <c r="J31" i="14"/>
  <c r="J19" i="14"/>
  <c r="J2" i="14"/>
  <c r="K29" i="14"/>
  <c r="K233" i="14"/>
  <c r="K222" i="14"/>
  <c r="K70" i="14"/>
  <c r="K361" i="14"/>
  <c r="K352" i="14"/>
  <c r="K344" i="14"/>
  <c r="K336" i="14"/>
  <c r="K326" i="14"/>
  <c r="K316" i="14"/>
  <c r="K307" i="14"/>
  <c r="K298" i="14"/>
  <c r="K289" i="14"/>
  <c r="K281" i="14"/>
  <c r="K272" i="14"/>
  <c r="K263" i="14"/>
  <c r="K255" i="14"/>
  <c r="K247" i="14"/>
  <c r="K239" i="14"/>
  <c r="K209" i="14"/>
  <c r="K186" i="14"/>
  <c r="K197" i="14"/>
  <c r="K202" i="14"/>
  <c r="K224" i="14"/>
  <c r="K180" i="14"/>
  <c r="K171" i="14"/>
  <c r="K152" i="14"/>
  <c r="K100" i="14"/>
  <c r="K166" i="14"/>
  <c r="K89" i="14"/>
  <c r="K80" i="14"/>
  <c r="K75" i="14"/>
  <c r="K61" i="14"/>
  <c r="K53" i="14"/>
  <c r="K44" i="14"/>
  <c r="K36" i="14"/>
  <c r="K26" i="14"/>
  <c r="K16" i="14"/>
  <c r="K9" i="14"/>
  <c r="J354" i="14"/>
  <c r="J367" i="14"/>
  <c r="J356" i="14"/>
  <c r="J347" i="14"/>
  <c r="J339" i="14"/>
  <c r="J329" i="14"/>
  <c r="J321" i="14"/>
  <c r="J311" i="14"/>
  <c r="J303" i="14"/>
  <c r="J292" i="14"/>
  <c r="J286" i="14"/>
  <c r="J276" i="14"/>
  <c r="J266" i="14"/>
  <c r="J258" i="14"/>
  <c r="J250" i="14"/>
  <c r="J242" i="14"/>
  <c r="J234" i="14"/>
  <c r="J192" i="14"/>
  <c r="J229" i="14"/>
  <c r="J203" i="14"/>
  <c r="J210" i="14"/>
  <c r="J189" i="14"/>
  <c r="J175" i="14"/>
  <c r="J108" i="14"/>
  <c r="J97" i="14"/>
  <c r="J143" i="14"/>
  <c r="J156" i="14"/>
  <c r="J92" i="14"/>
  <c r="J102" i="14"/>
  <c r="J84" i="14"/>
  <c r="J81" i="14"/>
  <c r="J63" i="14"/>
  <c r="J56" i="14"/>
  <c r="J47" i="14"/>
  <c r="J39" i="14"/>
  <c r="J30" i="14"/>
  <c r="J18" i="14"/>
  <c r="J12" i="14"/>
  <c r="J294" i="14"/>
  <c r="K3" i="14"/>
  <c r="K76" i="14"/>
  <c r="K360" i="14"/>
  <c r="K351" i="14"/>
  <c r="K343" i="14"/>
  <c r="K335" i="14"/>
  <c r="K325" i="14"/>
  <c r="K312" i="14"/>
  <c r="K306" i="14"/>
  <c r="K299" i="14"/>
  <c r="K288" i="14"/>
  <c r="K280" i="14"/>
  <c r="K271" i="14"/>
  <c r="K262" i="14"/>
  <c r="K254" i="14"/>
  <c r="K243" i="14"/>
  <c r="K238" i="14"/>
  <c r="K215" i="14"/>
  <c r="K196" i="14"/>
  <c r="K219" i="14"/>
  <c r="K194" i="14"/>
  <c r="K208" i="14"/>
  <c r="K179" i="14"/>
  <c r="K170" i="14"/>
  <c r="K159" i="14"/>
  <c r="K98" i="14"/>
  <c r="K129" i="14"/>
  <c r="K132" i="14"/>
  <c r="K82" i="14"/>
  <c r="K71" i="14"/>
  <c r="K57" i="14"/>
  <c r="K52" i="14"/>
  <c r="K43" i="14"/>
  <c r="K34" i="14"/>
  <c r="K23" i="14"/>
  <c r="K14" i="14"/>
  <c r="K7" i="14"/>
  <c r="J309" i="14"/>
  <c r="J363" i="14"/>
  <c r="J365" i="14"/>
  <c r="J368" i="14"/>
  <c r="J355" i="14"/>
  <c r="J346" i="14"/>
  <c r="J338" i="14"/>
  <c r="J328" i="14"/>
  <c r="J320" i="14"/>
  <c r="J310" i="14"/>
  <c r="J300" i="14"/>
  <c r="J290" i="14"/>
  <c r="J284" i="14"/>
  <c r="J273" i="14"/>
  <c r="J265" i="14"/>
  <c r="J257" i="14"/>
  <c r="J249" i="14"/>
  <c r="J241" i="14"/>
  <c r="J231" i="14"/>
  <c r="J185" i="14"/>
  <c r="J193" i="14"/>
  <c r="J218" i="14"/>
  <c r="J181" i="14"/>
  <c r="J187" i="14"/>
  <c r="J174" i="14"/>
  <c r="J131" i="14"/>
  <c r="J94" i="14"/>
  <c r="J136" i="14"/>
  <c r="J124" i="14"/>
  <c r="J99" i="14"/>
  <c r="J83" i="14"/>
  <c r="J78" i="14"/>
  <c r="J64" i="14"/>
  <c r="J55" i="14"/>
  <c r="J46" i="14"/>
  <c r="J38" i="14"/>
  <c r="J28" i="14"/>
  <c r="J17" i="14"/>
  <c r="J11" i="14"/>
  <c r="J275" i="14"/>
  <c r="K370" i="14"/>
  <c r="K211" i="14"/>
  <c r="K73" i="14"/>
  <c r="K359" i="14"/>
  <c r="K350" i="14"/>
  <c r="K342" i="14"/>
  <c r="K334" i="14"/>
  <c r="K324" i="14"/>
  <c r="K315" i="14"/>
  <c r="K305" i="14"/>
  <c r="K296" i="14"/>
  <c r="K287" i="14"/>
  <c r="K279" i="14"/>
  <c r="K270" i="14"/>
  <c r="K261" i="14"/>
  <c r="K253" i="14"/>
  <c r="K245" i="14"/>
  <c r="K237" i="14"/>
  <c r="K217" i="14"/>
  <c r="K207" i="14"/>
  <c r="K220" i="14"/>
  <c r="K212" i="14"/>
  <c r="K206" i="14"/>
  <c r="K178" i="14"/>
  <c r="K169" i="14"/>
  <c r="K157" i="14"/>
  <c r="K141" i="14"/>
  <c r="K126" i="14"/>
  <c r="K122" i="14"/>
  <c r="K103" i="14"/>
  <c r="K105" i="14"/>
  <c r="K79" i="14"/>
  <c r="K66" i="14"/>
  <c r="K60" i="14"/>
  <c r="K50" i="14"/>
  <c r="K42" i="14"/>
  <c r="K33" i="14"/>
  <c r="K21" i="14"/>
  <c r="K13" i="14"/>
  <c r="K5" i="14"/>
  <c r="J205" i="14"/>
  <c r="J184" i="14"/>
  <c r="J68" i="14"/>
  <c r="K6" i="14"/>
  <c r="K304" i="14"/>
  <c r="K283" i="14"/>
  <c r="K278" i="14"/>
  <c r="K268" i="14"/>
  <c r="K260" i="14"/>
  <c r="K252" i="14"/>
  <c r="K244" i="14"/>
  <c r="K236" i="14"/>
  <c r="K228" i="14"/>
  <c r="K190" i="14"/>
  <c r="K216" i="14"/>
  <c r="K191" i="14"/>
  <c r="K199" i="14"/>
  <c r="K177" i="14"/>
  <c r="K91" i="14"/>
  <c r="K165" i="14"/>
  <c r="K121" i="14"/>
  <c r="K86" i="14"/>
  <c r="K69" i="14"/>
  <c r="K67" i="14"/>
  <c r="K59" i="14"/>
  <c r="K51" i="14"/>
  <c r="K41" i="14"/>
  <c r="K32" i="14"/>
  <c r="K20" i="14"/>
  <c r="K8" i="14"/>
  <c r="K4" i="14"/>
  <c r="J127" i="14"/>
  <c r="A1" i="25" a="1"/>
  <c r="A1" i="25" s="1"/>
  <c r="H52" i="17"/>
  <c r="I168" i="17"/>
  <c r="I37" i="17"/>
  <c r="I239" i="17"/>
  <c r="I217" i="17"/>
  <c r="I98" i="17"/>
  <c r="H230" i="17"/>
  <c r="I230" i="17"/>
  <c r="I204" i="17"/>
  <c r="I175" i="17"/>
  <c r="I103" i="17"/>
  <c r="I81" i="17"/>
  <c r="H81" i="17"/>
  <c r="H200" i="17"/>
  <c r="I132" i="17"/>
  <c r="I151" i="17"/>
  <c r="H84" i="17"/>
  <c r="I129" i="17"/>
  <c r="I97" i="17"/>
  <c r="I214" i="17"/>
  <c r="H224" i="17"/>
  <c r="H53" i="17"/>
  <c r="I174" i="17"/>
  <c r="I22" i="17"/>
  <c r="I197" i="17"/>
  <c r="H194" i="17"/>
  <c r="I106" i="17"/>
  <c r="H161" i="17"/>
  <c r="I57" i="17"/>
  <c r="I231" i="17"/>
  <c r="H125" i="17"/>
  <c r="I200" i="17"/>
  <c r="I172" i="17"/>
  <c r="H217" i="17"/>
  <c r="H190" i="17"/>
  <c r="H153" i="17"/>
  <c r="H123" i="17"/>
  <c r="I199" i="17"/>
  <c r="I163" i="17"/>
  <c r="I126" i="17"/>
  <c r="I56" i="17"/>
  <c r="I206" i="17"/>
  <c r="H214" i="17"/>
  <c r="H180" i="17"/>
  <c r="H151" i="17"/>
  <c r="H109" i="17"/>
  <c r="H39" i="17"/>
  <c r="I125" i="17"/>
  <c r="I84" i="17"/>
  <c r="I53" i="17"/>
  <c r="H212" i="17"/>
  <c r="H179" i="17"/>
  <c r="H143" i="17"/>
  <c r="H106" i="17"/>
  <c r="H80" i="17"/>
  <c r="H37" i="17"/>
  <c r="I190" i="17"/>
  <c r="I123" i="17"/>
  <c r="I39" i="17"/>
  <c r="H239" i="17"/>
  <c r="H211" i="17"/>
  <c r="H175" i="17"/>
  <c r="H141" i="17"/>
  <c r="H103" i="17"/>
  <c r="H75" i="17"/>
  <c r="I180" i="17"/>
  <c r="I109" i="17"/>
  <c r="H232" i="17"/>
  <c r="H204" i="17"/>
  <c r="H174" i="17"/>
  <c r="H140" i="17"/>
  <c r="H98" i="17"/>
  <c r="H58" i="17"/>
  <c r="H22" i="17"/>
  <c r="I212" i="17"/>
  <c r="H231" i="17"/>
  <c r="H132" i="17"/>
  <c r="H97" i="17"/>
  <c r="H57" i="17"/>
  <c r="H15" i="17"/>
  <c r="I211" i="17"/>
  <c r="I75" i="17"/>
  <c r="I232" i="17"/>
  <c r="I58" i="17"/>
  <c r="I15" i="17"/>
  <c r="H45" i="17"/>
  <c r="I52" i="17"/>
  <c r="H197" i="17"/>
  <c r="H168" i="17"/>
  <c r="H138" i="17"/>
  <c r="I45" i="17"/>
  <c r="H100" i="17"/>
  <c r="I138" i="17"/>
  <c r="H129" i="17"/>
  <c r="I100" i="17"/>
  <c r="H206" i="17"/>
  <c r="G8" i="17" l="1" a="1"/>
  <c r="G8" i="17" s="1"/>
  <c r="H8" i="17"/>
  <c r="I8" i="17"/>
  <c r="G13" i="17" a="1"/>
  <c r="G13" i="17" s="1"/>
  <c r="H13" i="17"/>
  <c r="I13" i="17"/>
  <c r="G182" i="17" a="1"/>
  <c r="G182" i="17" s="1"/>
  <c r="H182" i="17"/>
  <c r="I182" i="17"/>
  <c r="G40" i="17" a="1"/>
  <c r="G40" i="17" s="1"/>
  <c r="H40" i="17"/>
  <c r="I40" i="17"/>
  <c r="G55" i="17" a="1"/>
  <c r="G55" i="17" s="1"/>
  <c r="H55" i="17"/>
  <c r="I55" i="17"/>
  <c r="G87" i="17" a="1"/>
  <c r="G87" i="17" s="1"/>
  <c r="H87" i="17"/>
  <c r="I87" i="17"/>
  <c r="G134" i="17" a="1"/>
  <c r="G134" i="17" s="1"/>
  <c r="H134" i="17"/>
  <c r="I134" i="17"/>
  <c r="G162" i="17" a="1"/>
  <c r="G162" i="17" s="1"/>
  <c r="H162" i="17"/>
  <c r="I162" i="17"/>
  <c r="G144" i="17" a="1"/>
  <c r="G144" i="17" s="1"/>
  <c r="H144" i="17"/>
  <c r="I144" i="17"/>
  <c r="G244" i="17" a="1"/>
  <c r="G244" i="17" s="1"/>
  <c r="H244" i="17"/>
  <c r="I244" i="17"/>
  <c r="G243" i="17" a="1"/>
  <c r="G243" i="17" s="1"/>
  <c r="H243" i="17"/>
  <c r="I243" i="17"/>
  <c r="G203" i="17" a="1"/>
  <c r="G203" i="17" s="1"/>
  <c r="H203" i="17"/>
  <c r="I203" i="17"/>
  <c r="G137" i="17" a="1"/>
  <c r="G137" i="17" s="1"/>
  <c r="H137" i="17"/>
  <c r="I137" i="17"/>
  <c r="G242" i="17" a="1"/>
  <c r="G242" i="17" s="1"/>
  <c r="H242" i="17"/>
  <c r="I242" i="17"/>
  <c r="G189" i="17" a="1"/>
  <c r="G189" i="17" s="1"/>
  <c r="H189" i="17"/>
  <c r="I189" i="17"/>
  <c r="I240" i="17"/>
  <c r="G240" i="17" a="1"/>
  <c r="G240" i="17" s="1"/>
  <c r="H240" i="17"/>
  <c r="G236" i="17" a="1"/>
  <c r="G236" i="17" s="1"/>
  <c r="H236" i="17"/>
  <c r="I236" i="17"/>
  <c r="G233" i="17" a="1"/>
  <c r="G233" i="17" s="1"/>
  <c r="H233" i="17"/>
  <c r="I233" i="17"/>
  <c r="G31" i="17" a="1"/>
  <c r="G31" i="17" s="1"/>
  <c r="H31" i="17"/>
  <c r="I31" i="17"/>
  <c r="G238" i="17" a="1"/>
  <c r="G238" i="17" s="1"/>
  <c r="H238" i="17"/>
  <c r="I238" i="17"/>
  <c r="G188" i="17" a="1"/>
  <c r="G188" i="17" s="1"/>
  <c r="H188" i="17"/>
  <c r="I188" i="17"/>
  <c r="G237" i="17" a="1"/>
  <c r="G237" i="17" s="1"/>
  <c r="H237" i="17"/>
  <c r="I237" i="17"/>
  <c r="G235" i="17" a="1"/>
  <c r="G235" i="17" s="1"/>
  <c r="H235" i="17"/>
  <c r="I235" i="17"/>
  <c r="G234" i="17" a="1"/>
  <c r="G234" i="17" s="1"/>
  <c r="H234" i="17"/>
  <c r="I234" i="17"/>
  <c r="G228" i="17" a="1"/>
  <c r="G228" i="17" s="1"/>
  <c r="H228" i="17"/>
  <c r="I228" i="17"/>
  <c r="G229" i="17" a="1"/>
  <c r="G229" i="17" s="1"/>
  <c r="H229" i="17"/>
  <c r="I229" i="17"/>
  <c r="G216" i="17" a="1"/>
  <c r="G216" i="17" s="1"/>
  <c r="H216" i="17"/>
  <c r="I216" i="17"/>
  <c r="G227" i="17" a="1"/>
  <c r="G227" i="17" s="1"/>
  <c r="H227" i="17"/>
  <c r="I227" i="17"/>
  <c r="G222" i="17" a="1"/>
  <c r="G222" i="17" s="1"/>
  <c r="H222" i="17"/>
  <c r="I222" i="17"/>
  <c r="G221" i="17" a="1"/>
  <c r="G221" i="17" s="1"/>
  <c r="H221" i="17"/>
  <c r="I221" i="17"/>
  <c r="G223" i="17" a="1"/>
  <c r="G223" i="17" s="1"/>
  <c r="H223" i="17"/>
  <c r="I223" i="17"/>
  <c r="G225" i="17" a="1"/>
  <c r="G225" i="17" s="1"/>
  <c r="H225" i="17"/>
  <c r="I225" i="17"/>
  <c r="G218" i="17" a="1"/>
  <c r="G218" i="17" s="1"/>
  <c r="H218" i="17"/>
  <c r="I218" i="17"/>
  <c r="G220" i="17" a="1"/>
  <c r="G220" i="17" s="1"/>
  <c r="H220" i="17"/>
  <c r="I220" i="17"/>
  <c r="G215" i="17" a="1"/>
  <c r="G215" i="17" s="1"/>
  <c r="H215" i="17"/>
  <c r="I215" i="17"/>
  <c r="G219" i="17" a="1"/>
  <c r="G219" i="17" s="1"/>
  <c r="H219" i="17"/>
  <c r="I219" i="17"/>
  <c r="G43" i="17" a="1"/>
  <c r="G43" i="17" s="1"/>
  <c r="H43" i="17"/>
  <c r="I43" i="17"/>
  <c r="G226" i="17" a="1"/>
  <c r="G226" i="17" s="1"/>
  <c r="H226" i="17"/>
  <c r="I226" i="17"/>
  <c r="G69" i="17" a="1"/>
  <c r="G69" i="17" s="1"/>
  <c r="H69" i="17"/>
  <c r="I69" i="17"/>
  <c r="G213" i="17" a="1"/>
  <c r="G213" i="17" s="1"/>
  <c r="H213" i="17"/>
  <c r="I213" i="17"/>
  <c r="G198" i="17" a="1"/>
  <c r="G198" i="17" s="1"/>
  <c r="H198" i="17"/>
  <c r="I198" i="17"/>
  <c r="G65" i="17" a="1"/>
  <c r="G65" i="17" s="1"/>
  <c r="H65" i="17"/>
  <c r="I65" i="17"/>
  <c r="G191" i="17" a="1"/>
  <c r="G191" i="17" s="1"/>
  <c r="H191" i="17"/>
  <c r="I191" i="17"/>
  <c r="G205" i="17" a="1"/>
  <c r="G205" i="17" s="1"/>
  <c r="H205" i="17"/>
  <c r="I205" i="17"/>
  <c r="G209" i="17" a="1"/>
  <c r="G209" i="17" s="1"/>
  <c r="I209" i="17"/>
  <c r="H209" i="17"/>
  <c r="G202" i="17" a="1"/>
  <c r="G202" i="17" s="1"/>
  <c r="H202" i="17"/>
  <c r="I202" i="17"/>
  <c r="G193" i="17" a="1"/>
  <c r="G193" i="17" s="1"/>
  <c r="H193" i="17"/>
  <c r="I193" i="17"/>
  <c r="G196" i="17" a="1"/>
  <c r="G196" i="17" s="1"/>
  <c r="H196" i="17"/>
  <c r="I196" i="17"/>
  <c r="G210" i="17" a="1"/>
  <c r="G210" i="17" s="1"/>
  <c r="H210" i="17"/>
  <c r="I210" i="17"/>
  <c r="G183" i="17" a="1"/>
  <c r="G183" i="17" s="1"/>
  <c r="H183" i="17"/>
  <c r="I183" i="17"/>
  <c r="G208" i="17" a="1"/>
  <c r="G208" i="17" s="1"/>
  <c r="H208" i="17"/>
  <c r="I208" i="17"/>
  <c r="G195" i="17" a="1"/>
  <c r="G195" i="17" s="1"/>
  <c r="H195" i="17"/>
  <c r="I195" i="17"/>
  <c r="G201" i="17" a="1"/>
  <c r="G201" i="17" s="1"/>
  <c r="H201" i="17"/>
  <c r="I201" i="17"/>
  <c r="G192" i="17" a="1"/>
  <c r="G192" i="17" s="1"/>
  <c r="H192" i="17"/>
  <c r="I192" i="17"/>
  <c r="G181" i="17" a="1"/>
  <c r="G181" i="17" s="1"/>
  <c r="H181" i="17"/>
  <c r="I181" i="17"/>
  <c r="G178" i="17" a="1"/>
  <c r="G178" i="17" s="1"/>
  <c r="H178" i="17"/>
  <c r="I178" i="17"/>
  <c r="G187" i="17" a="1"/>
  <c r="G187" i="17" s="1"/>
  <c r="H187" i="17"/>
  <c r="I187" i="17"/>
  <c r="G177" i="17" a="1"/>
  <c r="G177" i="17" s="1"/>
  <c r="H177" i="17"/>
  <c r="I177" i="17"/>
  <c r="G170" i="17" a="1"/>
  <c r="G170" i="17" s="1"/>
  <c r="H170" i="17"/>
  <c r="I170" i="17"/>
  <c r="G166" i="17" a="1"/>
  <c r="G166" i="17" s="1"/>
  <c r="H166" i="17"/>
  <c r="I166" i="17"/>
  <c r="G167" i="17" a="1"/>
  <c r="G167" i="17" s="1"/>
  <c r="H167" i="17"/>
  <c r="I167" i="17"/>
  <c r="G176" i="17" a="1"/>
  <c r="G176" i="17" s="1"/>
  <c r="H176" i="17"/>
  <c r="I176" i="17"/>
  <c r="G173" i="17" a="1"/>
  <c r="G173" i="17" s="1"/>
  <c r="H173" i="17"/>
  <c r="I173" i="17"/>
  <c r="G165" i="17" a="1"/>
  <c r="G165" i="17" s="1"/>
  <c r="H165" i="17"/>
  <c r="I165" i="17"/>
  <c r="G169" i="17" a="1"/>
  <c r="G169" i="17" s="1"/>
  <c r="H169" i="17"/>
  <c r="I169" i="17"/>
  <c r="G77" i="17" a="1"/>
  <c r="G77" i="17" s="1"/>
  <c r="H77" i="17"/>
  <c r="I77" i="17"/>
  <c r="G171" i="17" a="1"/>
  <c r="G171" i="17" s="1"/>
  <c r="H171" i="17"/>
  <c r="I171" i="17"/>
  <c r="G164" i="17" a="1"/>
  <c r="G164" i="17" s="1"/>
  <c r="H164" i="17"/>
  <c r="I164" i="17"/>
  <c r="G157" i="17" a="1"/>
  <c r="G157" i="17" s="1"/>
  <c r="H157" i="17"/>
  <c r="I157" i="17"/>
  <c r="G149" i="17" a="1"/>
  <c r="G149" i="17" s="1"/>
  <c r="H149" i="17"/>
  <c r="I149" i="17"/>
  <c r="G150" i="17" a="1"/>
  <c r="G150" i="17" s="1"/>
  <c r="H150" i="17"/>
  <c r="I150" i="17"/>
  <c r="G154" i="17" a="1"/>
  <c r="G154" i="17" s="1"/>
  <c r="H154" i="17"/>
  <c r="I154" i="17"/>
  <c r="G156" i="17" a="1"/>
  <c r="G156" i="17" s="1"/>
  <c r="H156" i="17"/>
  <c r="I156" i="17"/>
  <c r="G158" i="17" a="1"/>
  <c r="G158" i="17" s="1"/>
  <c r="H158" i="17"/>
  <c r="I158" i="17"/>
  <c r="G155" i="17" a="1"/>
  <c r="G155" i="17" s="1"/>
  <c r="H155" i="17"/>
  <c r="I155" i="17"/>
  <c r="G152" i="17" a="1"/>
  <c r="G152" i="17" s="1"/>
  <c r="H152" i="17"/>
  <c r="I152" i="17"/>
  <c r="G148" i="17" a="1"/>
  <c r="G148" i="17" s="1"/>
  <c r="H148" i="17"/>
  <c r="I148" i="17"/>
  <c r="G146" i="17" a="1"/>
  <c r="G146" i="17" s="1"/>
  <c r="H146" i="17"/>
  <c r="I146" i="17"/>
  <c r="G128" i="17" a="1"/>
  <c r="G128" i="17" s="1"/>
  <c r="H128" i="17"/>
  <c r="I128" i="17"/>
  <c r="G130" i="17" a="1"/>
  <c r="G130" i="17" s="1"/>
  <c r="H130" i="17"/>
  <c r="I130" i="17"/>
  <c r="G136" i="17" a="1"/>
  <c r="G136" i="17" s="1"/>
  <c r="H136" i="17"/>
  <c r="I136" i="17"/>
  <c r="G135" i="17" a="1"/>
  <c r="G135" i="17" s="1"/>
  <c r="H135" i="17"/>
  <c r="I135" i="17"/>
  <c r="G142" i="17" a="1"/>
  <c r="G142" i="17" s="1"/>
  <c r="H142" i="17"/>
  <c r="I142" i="17"/>
  <c r="G147" i="17" a="1"/>
  <c r="G147" i="17" s="1"/>
  <c r="H147" i="17"/>
  <c r="I147" i="17"/>
  <c r="G131" i="17" a="1"/>
  <c r="G131" i="17" s="1"/>
  <c r="H131" i="17"/>
  <c r="I131" i="17"/>
  <c r="G160" i="17" a="1"/>
  <c r="G160" i="17" s="1"/>
  <c r="H160" i="17"/>
  <c r="I160" i="17"/>
  <c r="G133" i="17" a="1"/>
  <c r="G133" i="17" s="1"/>
  <c r="H133" i="17"/>
  <c r="I133" i="17"/>
  <c r="G127" i="17" a="1"/>
  <c r="G127" i="17" s="1"/>
  <c r="H127" i="17"/>
  <c r="I127" i="17"/>
  <c r="G186" i="17" a="1"/>
  <c r="G186" i="17" s="1"/>
  <c r="H186" i="17"/>
  <c r="I186" i="17"/>
  <c r="G145" i="17" a="1"/>
  <c r="G145" i="17" s="1"/>
  <c r="H145" i="17"/>
  <c r="I145" i="17"/>
  <c r="G122" i="17" a="1"/>
  <c r="G122" i="17" s="1"/>
  <c r="H122" i="17"/>
  <c r="I122" i="17"/>
  <c r="G118" i="17" a="1"/>
  <c r="G118" i="17" s="1"/>
  <c r="H118" i="17"/>
  <c r="I118" i="17"/>
  <c r="G124" i="17" a="1"/>
  <c r="G124" i="17" s="1"/>
  <c r="H124" i="17"/>
  <c r="I124" i="17"/>
  <c r="G120" i="17" a="1"/>
  <c r="G120" i="17" s="1"/>
  <c r="H120" i="17"/>
  <c r="I120" i="17"/>
  <c r="G121" i="17" a="1"/>
  <c r="G121" i="17" s="1"/>
  <c r="H121" i="17"/>
  <c r="I121" i="17"/>
  <c r="G207" i="17" a="1"/>
  <c r="G207" i="17" s="1"/>
  <c r="H207" i="17"/>
  <c r="I207" i="17"/>
  <c r="G185" i="17" a="1"/>
  <c r="G185" i="17" s="1"/>
  <c r="H185" i="17"/>
  <c r="I185" i="17"/>
  <c r="G119" i="17" a="1"/>
  <c r="G119" i="17" s="1"/>
  <c r="H119" i="17"/>
  <c r="I119" i="17"/>
  <c r="G112" i="17" a="1"/>
  <c r="G112" i="17" s="1"/>
  <c r="H112" i="17"/>
  <c r="I112" i="17"/>
  <c r="G41" i="17" a="1"/>
  <c r="G41" i="17" s="1"/>
  <c r="H41" i="17"/>
  <c r="I41" i="17"/>
  <c r="G115" i="17" a="1"/>
  <c r="G115" i="17" s="1"/>
  <c r="H115" i="17"/>
  <c r="I115" i="17"/>
  <c r="G159" i="17" a="1"/>
  <c r="G159" i="17" s="1"/>
  <c r="H159" i="17"/>
  <c r="I159" i="17"/>
  <c r="G184" i="17" a="1"/>
  <c r="G184" i="17" s="1"/>
  <c r="H184" i="17"/>
  <c r="I184" i="17"/>
  <c r="G49" i="17" a="1"/>
  <c r="G49" i="17" s="1"/>
  <c r="H49" i="17"/>
  <c r="I49" i="17"/>
  <c r="G114" i="17" a="1"/>
  <c r="G114" i="17" s="1"/>
  <c r="H114" i="17"/>
  <c r="I114" i="17"/>
  <c r="G116" i="17" a="1"/>
  <c r="G116" i="17" s="1"/>
  <c r="H116" i="17"/>
  <c r="I116" i="17"/>
  <c r="G113" i="17" a="1"/>
  <c r="G113" i="17" s="1"/>
  <c r="H113" i="17"/>
  <c r="I113" i="17"/>
  <c r="G111" i="17" a="1"/>
  <c r="G111" i="17" s="1"/>
  <c r="H111" i="17"/>
  <c r="I111" i="17"/>
  <c r="G108" i="17" a="1"/>
  <c r="G108" i="17" s="1"/>
  <c r="H108" i="17"/>
  <c r="I108" i="17"/>
  <c r="G110" i="17" a="1"/>
  <c r="G110" i="17" s="1"/>
  <c r="H110" i="17"/>
  <c r="I110" i="17"/>
  <c r="G101" i="17" a="1"/>
  <c r="G101" i="17" s="1"/>
  <c r="H101" i="17"/>
  <c r="I101" i="17"/>
  <c r="G102" i="17" a="1"/>
  <c r="G102" i="17" s="1"/>
  <c r="H102" i="17"/>
  <c r="I102" i="17"/>
  <c r="G99" i="17" a="1"/>
  <c r="G99" i="17" s="1"/>
  <c r="H99" i="17"/>
  <c r="I99" i="17"/>
  <c r="G104" i="17" a="1"/>
  <c r="G104" i="17" s="1"/>
  <c r="H104" i="17"/>
  <c r="I104" i="17"/>
  <c r="G105" i="17" a="1"/>
  <c r="G105" i="17" s="1"/>
  <c r="H105" i="17"/>
  <c r="I105" i="17"/>
  <c r="G94" i="17" a="1"/>
  <c r="G94" i="17" s="1"/>
  <c r="H94" i="17"/>
  <c r="I94" i="17"/>
  <c r="G95" i="17" a="1"/>
  <c r="G95" i="17" s="1"/>
  <c r="H95" i="17"/>
  <c r="I95" i="17"/>
  <c r="G93" i="17" a="1"/>
  <c r="G93" i="17" s="1"/>
  <c r="H93" i="17"/>
  <c r="I93" i="17"/>
  <c r="G92" i="17" a="1"/>
  <c r="G92" i="17" s="1"/>
  <c r="H92" i="17"/>
  <c r="I92" i="17"/>
  <c r="G5" i="17" a="1"/>
  <c r="G5" i="17" s="1"/>
  <c r="H5" i="17"/>
  <c r="I5" i="17"/>
  <c r="G88" i="17" a="1"/>
  <c r="G88" i="17" s="1"/>
  <c r="H88" i="17"/>
  <c r="I88" i="17"/>
  <c r="G89" i="17" a="1"/>
  <c r="G89" i="17" s="1"/>
  <c r="H89" i="17"/>
  <c r="I89" i="17"/>
  <c r="G66" i="17" a="1"/>
  <c r="G66" i="17" s="1"/>
  <c r="H66" i="17"/>
  <c r="I66" i="17"/>
  <c r="G91" i="17" a="1"/>
  <c r="G91" i="17" s="1"/>
  <c r="H91" i="17"/>
  <c r="I91" i="17"/>
  <c r="G79" i="17" a="1"/>
  <c r="G79" i="17" s="1"/>
  <c r="H79" i="17"/>
  <c r="I79" i="17"/>
  <c r="G85" i="17" a="1"/>
  <c r="G85" i="17" s="1"/>
  <c r="H85" i="17"/>
  <c r="I85" i="17"/>
  <c r="H82" i="17"/>
  <c r="G82" i="17" a="1"/>
  <c r="G82" i="17" s="1"/>
  <c r="I82" i="17"/>
  <c r="H90" i="17"/>
  <c r="I90" i="17"/>
  <c r="G90" i="17" a="1"/>
  <c r="G90" i="17" s="1"/>
  <c r="G76" i="17" a="1"/>
  <c r="G76" i="17" s="1"/>
  <c r="H76" i="17"/>
  <c r="I76" i="17"/>
  <c r="G86" i="17" a="1"/>
  <c r="G86" i="17" s="1"/>
  <c r="H86" i="17"/>
  <c r="I86" i="17"/>
  <c r="G78" i="17" a="1"/>
  <c r="G78" i="17" s="1"/>
  <c r="H78" i="17"/>
  <c r="I78" i="17"/>
  <c r="G72" i="17" a="1"/>
  <c r="G72" i="17" s="1"/>
  <c r="H72" i="17"/>
  <c r="I72" i="17"/>
  <c r="G139" i="17" a="1"/>
  <c r="G139" i="17" s="1"/>
  <c r="H139" i="17"/>
  <c r="I139" i="17"/>
  <c r="G71" i="17" a="1"/>
  <c r="G71" i="17" s="1"/>
  <c r="H71" i="17"/>
  <c r="I71" i="17"/>
  <c r="I73" i="17"/>
  <c r="G73" i="17" a="1"/>
  <c r="G73" i="17" s="1"/>
  <c r="H73" i="17"/>
  <c r="G70" i="17" a="1"/>
  <c r="G70" i="17" s="1"/>
  <c r="H70" i="17"/>
  <c r="I70" i="17"/>
  <c r="G67" i="17" a="1"/>
  <c r="G67" i="17" s="1"/>
  <c r="H67" i="17"/>
  <c r="I67" i="17"/>
  <c r="G241" i="17" a="1"/>
  <c r="G241" i="17" s="1"/>
  <c r="H241" i="17"/>
  <c r="I241" i="17"/>
  <c r="I64" i="17"/>
  <c r="G64" i="17" a="1"/>
  <c r="G64" i="17" s="1"/>
  <c r="H64" i="17"/>
  <c r="G68" i="17" a="1"/>
  <c r="G68" i="17" s="1"/>
  <c r="H68" i="17"/>
  <c r="I68" i="17"/>
  <c r="G63" i="17" a="1"/>
  <c r="G63" i="17" s="1"/>
  <c r="H63" i="17"/>
  <c r="I63" i="17"/>
  <c r="I4" i="17"/>
  <c r="G4" i="17" a="1"/>
  <c r="G4" i="17" s="1"/>
  <c r="H4" i="17"/>
  <c r="G61" i="17" a="1"/>
  <c r="G61" i="17" s="1"/>
  <c r="H61" i="17"/>
  <c r="I61" i="17"/>
  <c r="G60" i="17" a="1"/>
  <c r="G60" i="17" s="1"/>
  <c r="H60" i="17"/>
  <c r="I60" i="17"/>
  <c r="G59" i="17" a="1"/>
  <c r="G59" i="17" s="1"/>
  <c r="H59" i="17"/>
  <c r="I59" i="17"/>
  <c r="G46" i="17" a="1"/>
  <c r="G46" i="17" s="1"/>
  <c r="H46" i="17"/>
  <c r="I46" i="17"/>
  <c r="G36" i="17" a="1"/>
  <c r="G36" i="17" s="1"/>
  <c r="H36" i="17"/>
  <c r="I36" i="17"/>
  <c r="G54" i="17" a="1"/>
  <c r="G54" i="17" s="1"/>
  <c r="H54" i="17"/>
  <c r="I54" i="17"/>
  <c r="G48" i="17" a="1"/>
  <c r="G48" i="17" s="1"/>
  <c r="H48" i="17"/>
  <c r="I48" i="17"/>
  <c r="G38" i="17" a="1"/>
  <c r="G38" i="17" s="1"/>
  <c r="H38" i="17"/>
  <c r="I38" i="17"/>
  <c r="G44" i="17" a="1"/>
  <c r="G44" i="17" s="1"/>
  <c r="H44" i="17"/>
  <c r="I44" i="17"/>
  <c r="G51" i="17" a="1"/>
  <c r="G51" i="17" s="1"/>
  <c r="H51" i="17"/>
  <c r="I51" i="17"/>
  <c r="G107" i="17" a="1"/>
  <c r="G107" i="17" s="1"/>
  <c r="H107" i="17"/>
  <c r="I107" i="17"/>
  <c r="G50" i="17" a="1"/>
  <c r="G50" i="17" s="1"/>
  <c r="H50" i="17"/>
  <c r="I50" i="17"/>
  <c r="G42" i="17" a="1"/>
  <c r="G42" i="17" s="1"/>
  <c r="H42" i="17"/>
  <c r="I42" i="17"/>
  <c r="G62" i="17" a="1"/>
  <c r="G62" i="17" s="1"/>
  <c r="H62" i="17"/>
  <c r="I62" i="17"/>
  <c r="G47" i="17" a="1"/>
  <c r="G47" i="17" s="1"/>
  <c r="H47" i="17"/>
  <c r="I47" i="17"/>
  <c r="G23" i="17" a="1"/>
  <c r="G23" i="17" s="1"/>
  <c r="H23" i="17"/>
  <c r="I23" i="17"/>
  <c r="G21" i="17" a="1"/>
  <c r="G21" i="17" s="1"/>
  <c r="H21" i="17"/>
  <c r="I21" i="17"/>
  <c r="G29" i="17" a="1"/>
  <c r="G29" i="17" s="1"/>
  <c r="H29" i="17"/>
  <c r="I29" i="17"/>
  <c r="G26" i="17" a="1"/>
  <c r="G26" i="17" s="1"/>
  <c r="H26" i="17"/>
  <c r="I26" i="17"/>
  <c r="G17" i="17" a="1"/>
  <c r="G17" i="17" s="1"/>
  <c r="H17" i="17"/>
  <c r="I17" i="17"/>
  <c r="I30" i="17"/>
  <c r="H30" i="17"/>
  <c r="I27" i="17"/>
  <c r="G27" i="17" a="1"/>
  <c r="G27" i="17" s="1"/>
  <c r="H27" i="17"/>
  <c r="G32" i="17" a="1"/>
  <c r="G32" i="17" s="1"/>
  <c r="H32" i="17"/>
  <c r="I32" i="17"/>
  <c r="G25" i="17" a="1"/>
  <c r="G25" i="17" s="1"/>
  <c r="H25" i="17"/>
  <c r="I25" i="17"/>
  <c r="G24" i="17" a="1"/>
  <c r="G24" i="17" s="1"/>
  <c r="H24" i="17"/>
  <c r="I24" i="17"/>
  <c r="G35" i="17" a="1"/>
  <c r="G35" i="17" s="1"/>
  <c r="I35" i="17"/>
  <c r="H35" i="17"/>
  <c r="G18" i="17" a="1"/>
  <c r="G18" i="17" s="1"/>
  <c r="H18" i="17"/>
  <c r="I18" i="17"/>
  <c r="G33" i="17" a="1"/>
  <c r="G33" i="17" s="1"/>
  <c r="H33" i="17"/>
  <c r="I33" i="17"/>
  <c r="G34" i="17" a="1"/>
  <c r="G34" i="17" s="1"/>
  <c r="H34" i="17"/>
  <c r="I34" i="17"/>
  <c r="G19" i="17" a="1"/>
  <c r="G19" i="17" s="1"/>
  <c r="H19" i="17"/>
  <c r="I19" i="17"/>
  <c r="G20" i="17" a="1"/>
  <c r="G20" i="17" s="1"/>
  <c r="H20" i="17"/>
  <c r="I20" i="17"/>
  <c r="G16" i="17" a="1"/>
  <c r="G16" i="17" s="1"/>
  <c r="H16" i="17"/>
  <c r="I16" i="17"/>
  <c r="G14" i="17" a="1"/>
  <c r="G14" i="17" s="1"/>
  <c r="H14" i="17"/>
  <c r="I14" i="17"/>
  <c r="G11" i="17" a="1"/>
  <c r="G11" i="17" s="1"/>
  <c r="H11" i="17"/>
  <c r="I11" i="17"/>
  <c r="G9" i="17" a="1"/>
  <c r="G9" i="17" s="1"/>
  <c r="H9" i="17"/>
  <c r="I9" i="17"/>
  <c r="G7" i="17" a="1"/>
  <c r="G7" i="17" s="1"/>
  <c r="H7" i="17"/>
  <c r="I7" i="17"/>
  <c r="I12" i="17"/>
  <c r="G12" i="17" a="1"/>
  <c r="G12" i="17" s="1"/>
  <c r="H12" i="17"/>
  <c r="G3" i="17" a="1"/>
  <c r="G3" i="17" s="1"/>
  <c r="I3" i="17"/>
  <c r="H3" i="17"/>
  <c r="G10" i="17" a="1"/>
  <c r="G10" i="17" s="1"/>
  <c r="H10" i="17"/>
  <c r="I10" i="17"/>
  <c r="G2" i="17" a="1"/>
  <c r="G2" i="17" s="1"/>
  <c r="H2" i="17"/>
  <c r="I2" i="17"/>
  <c r="G6" i="17" a="1"/>
  <c r="G6" i="17" s="1"/>
  <c r="H6" i="17"/>
  <c r="I6" i="17"/>
  <c r="I74" i="17"/>
  <c r="H74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4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4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</valueMetadata>
</metadata>
</file>

<file path=xl/sharedStrings.xml><?xml version="1.0" encoding="utf-8"?>
<sst xmlns="http://schemas.openxmlformats.org/spreadsheetml/2006/main" count="5872" uniqueCount="2207">
  <si>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</si>
  <si>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</si>
  <si>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</si>
  <si>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</si>
  <si>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</si>
  <si>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</si>
  <si>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</si>
  <si>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</si>
  <si>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</si>
  <si>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</si>
  <si>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</si>
  <si>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</si>
  <si>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</si>
  <si>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</si>
  <si>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</si>
  <si>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</si>
  <si>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</si>
  <si>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</si>
  <si>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</si>
  <si>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</si>
  <si>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</si>
  <si>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</si>
  <si>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</si>
  <si>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</si>
  <si>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</si>
  <si>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</si>
  <si>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</si>
  <si>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</si>
  <si>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</si>
  <si>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</si>
  <si>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</si>
  <si>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</si>
  <si>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</si>
  <si>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</si>
  <si>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</si>
  <si>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</si>
  <si>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</si>
  <si>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</si>
  <si>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</si>
  <si>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</si>
  <si>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</si>
  <si>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</si>
  <si>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</si>
  <si>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</si>
  <si>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</si>
  <si>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</si>
  <si>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</si>
  <si>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</si>
  <si>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</si>
  <si>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</si>
  <si>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</si>
  <si>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</si>
  <si>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</si>
  <si>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</si>
  <si>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</si>
  <si>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</si>
  <si>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</si>
  <si>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</si>
  <si>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</si>
  <si>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</si>
  <si>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</si>
  <si>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</si>
  <si>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</si>
  <si>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</si>
  <si>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</si>
  <si>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</si>
  <si>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</si>
  <si>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</si>
  <si>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</si>
  <si>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</si>
  <si>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</si>
  <si>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</si>
  <si>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</si>
  <si>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</si>
  <si>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</si>
  <si>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</si>
  <si>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</si>
  <si>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</si>
  <si>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</si>
  <si>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</si>
  <si>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</si>
  <si>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</si>
  <si>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</si>
  <si>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</si>
  <si>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</si>
  <si>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</si>
  <si>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</si>
  <si>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</si>
  <si>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</si>
  <si>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</si>
  <si>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</si>
  <si>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</si>
  <si>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</si>
  <si>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</si>
  <si>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</si>
  <si>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</si>
  <si>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</si>
  <si>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</si>
  <si>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</si>
  <si>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</si>
  <si>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</si>
  <si>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</si>
  <si>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</si>
  <si>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</si>
  <si>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</si>
  <si>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</si>
  <si>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</si>
  <si>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</si>
  <si>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</si>
  <si>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</si>
  <si>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</si>
  <si>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</si>
  <si>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</si>
  <si>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</si>
  <si>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</si>
  <si>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</si>
  <si>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</si>
  <si>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</si>
  <si>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</si>
  <si>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</si>
  <si>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</si>
  <si>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</si>
  <si>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</si>
  <si>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</si>
  <si>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</si>
  <si>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</si>
  <si>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</si>
  <si>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</si>
  <si>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</si>
  <si>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</si>
  <si>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</si>
  <si>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</si>
  <si>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</si>
  <si>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</si>
  <si>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</si>
  <si>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</si>
  <si>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</si>
  <si>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</si>
  <si>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</si>
  <si>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</si>
  <si>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</si>
  <si>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</si>
  <si>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</si>
  <si>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</si>
  <si>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</si>
  <si>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</si>
  <si>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</si>
  <si>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</si>
  <si>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</si>
  <si>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</si>
  <si>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</si>
  <si>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</si>
  <si>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</si>
  <si>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</si>
  <si>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</si>
  <si>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</si>
  <si>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</si>
  <si>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</si>
  <si>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</si>
  <si>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</si>
  <si>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</si>
  <si>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</si>
  <si>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</si>
  <si>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</si>
  <si>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</si>
  <si>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</si>
  <si>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</si>
  <si>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</si>
  <si>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</si>
  <si>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</si>
  <si>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</si>
  <si>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</si>
  <si>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</si>
  <si>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</si>
  <si>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</si>
  <si>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</si>
  <si>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</si>
  <si>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</si>
  <si>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</si>
  <si>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</si>
  <si>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</si>
  <si>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</si>
  <si>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</si>
  <si>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</si>
  <si>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</si>
  <si>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</si>
  <si>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</si>
  <si>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</si>
  <si>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</si>
  <si>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</si>
  <si>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</si>
  <si>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</si>
  <si>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</si>
  <si>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</si>
  <si>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</si>
  <si>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</si>
  <si>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</si>
  <si>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</si>
  <si>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</si>
  <si>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</si>
  <si>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</si>
  <si>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</si>
  <si>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</si>
  <si>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</si>
  <si>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</si>
  <si>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</si>
  <si>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</si>
  <si>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</si>
  <si>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</si>
  <si>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</si>
  <si>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</si>
  <si>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</si>
  <si>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</si>
  <si>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</si>
  <si>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</si>
  <si>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</si>
  <si>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</si>
  <si>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</si>
  <si>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</si>
  <si>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</si>
  <si>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</si>
  <si>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</si>
  <si>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</si>
  <si>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</si>
  <si>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</si>
  <si>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</si>
  <si>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</si>
  <si>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</si>
  <si>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</si>
  <si>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</si>
  <si>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</si>
  <si>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</si>
  <si>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</si>
  <si>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</si>
  <si>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</si>
  <si>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</si>
  <si>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</si>
  <si>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</si>
  <si>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</si>
  <si>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</si>
  <si>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</si>
  <si>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</si>
  <si>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</si>
  <si>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</si>
  <si>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</si>
  <si>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</si>
  <si>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</si>
  <si>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</si>
  <si>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</si>
  <si>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</si>
  <si>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</si>
  <si>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</si>
  <si>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</si>
  <si>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</si>
  <si>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</si>
  <si>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</si>
  <si>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</si>
  <si>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</si>
  <si>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</si>
  <si>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</si>
  <si>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</si>
  <si>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</si>
  <si>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</si>
  <si>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</si>
  <si>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</si>
  <si>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</si>
  <si>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</si>
  <si>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</si>
  <si>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</si>
  <si>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</si>
  <si>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</si>
  <si>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</si>
  <si>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</si>
  <si>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</si>
  <si>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</si>
  <si>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</si>
  <si>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</si>
  <si>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</si>
  <si>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</si>
  <si>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</si>
  <si>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</si>
  <si>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</si>
  <si>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</si>
  <si>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</si>
  <si>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</si>
  <si>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</si>
  <si>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</si>
  <si>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</si>
  <si>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</si>
  <si>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</si>
  <si>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</si>
  <si>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</si>
  <si>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</si>
  <si>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</si>
  <si>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</si>
  <si>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</si>
  <si>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</si>
  <si>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</si>
  <si>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</si>
  <si>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</si>
  <si>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</si>
  <si>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</si>
  <si>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</si>
  <si>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</si>
  <si>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</si>
  <si>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</si>
  <si>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</si>
  <si>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</si>
  <si>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</si>
  <si>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</si>
  <si>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</si>
  <si>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</si>
  <si>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</si>
  <si>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</si>
  <si>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</si>
  <si>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</si>
  <si>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</si>
  <si>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</si>
  <si>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</si>
  <si>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</si>
  <si>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</si>
  <si>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</si>
  <si>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</si>
  <si>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</si>
  <si>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</si>
  <si>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</si>
  <si>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</si>
  <si>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</si>
  <si>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</si>
  <si>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</si>
  <si>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</si>
  <si>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</si>
  <si>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</si>
  <si>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</si>
  <si>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</si>
  <si>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</si>
  <si>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</si>
  <si>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</si>
  <si>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</si>
  <si>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</si>
  <si>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</si>
  <si>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</si>
  <si>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</si>
  <si>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</si>
  <si>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</si>
  <si>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</si>
  <si>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</si>
  <si>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</si>
  <si>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</si>
  <si>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</si>
  <si>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</si>
  <si>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</si>
  <si>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</si>
  <si>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</si>
  <si>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</si>
  <si>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</si>
  <si>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</si>
  <si>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</si>
  <si>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</si>
  <si>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</si>
  <si>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</si>
  <si>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</si>
  <si>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</si>
  <si>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</si>
  <si>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</si>
  <si>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</si>
  <si>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</si>
  <si>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</si>
  <si>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</si>
  <si>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</si>
  <si>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</si>
  <si>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</si>
  <si>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</si>
  <si>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</si>
  <si>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</si>
  <si>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</si>
  <si>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</si>
  <si>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</si>
  <si>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</si>
  <si>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</si>
  <si>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</si>
  <si>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</si>
  <si>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</si>
  <si>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</si>
  <si>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</si>
  <si>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</si>
  <si>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</si>
  <si>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</si>
  <si>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</si>
  <si>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</si>
  <si>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</si>
  <si>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</si>
  <si>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</si>
  <si>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</si>
  <si>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</si>
  <si>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</si>
  <si>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</si>
  <si>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</si>
  <si>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</si>
  <si>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</si>
  <si>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</si>
  <si>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</si>
  <si>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</si>
  <si>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</si>
  <si>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</si>
  <si>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</si>
  <si>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</si>
  <si>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</si>
  <si>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</si>
  <si>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</si>
  <si>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</si>
  <si>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</si>
  <si>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</si>
  <si>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</si>
  <si>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</si>
  <si>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</si>
  <si>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</si>
  <si>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</si>
  <si>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</si>
  <si>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</si>
  <si>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</si>
  <si>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</si>
  <si>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</si>
  <si>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</si>
  <si>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</si>
  <si>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</si>
  <si>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</si>
  <si>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</si>
  <si>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</si>
  <si>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</si>
  <si>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</si>
  <si>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</si>
  <si>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</si>
  <si>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</si>
  <si>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</si>
  <si>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</si>
  <si>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</si>
  <si>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</si>
  <si>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</si>
  <si>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</si>
  <si>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</si>
  <si>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</si>
  <si>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</si>
  <si>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</si>
  <si>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</si>
  <si>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</si>
  <si>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</si>
  <si>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</si>
  <si>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</si>
  <si>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</si>
  <si>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</si>
  <si>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</si>
  <si>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</si>
  <si>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</si>
  <si>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</si>
  <si>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</si>
  <si>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</si>
  <si>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</si>
  <si>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</si>
  <si>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</si>
  <si>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</si>
  <si>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</si>
  <si>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</si>
  <si>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</si>
  <si>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</si>
  <si>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</si>
  <si>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</si>
  <si>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</si>
  <si>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</si>
  <si>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</si>
  <si>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</si>
  <si>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</si>
  <si>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</si>
  <si>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</si>
  <si>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</si>
  <si>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</si>
  <si>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</si>
  <si>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</si>
  <si>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</si>
  <si>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</si>
  <si>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</si>
  <si>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</si>
  <si>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</si>
  <si>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</si>
  <si>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</si>
  <si>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</si>
  <si>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</si>
  <si>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</si>
  <si>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</si>
  <si>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</si>
  <si>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</si>
  <si>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</si>
  <si>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</si>
  <si>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</si>
  <si>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</si>
  <si>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</si>
  <si>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</si>
  <si>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</si>
  <si>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</si>
  <si>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</si>
  <si>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</si>
  <si>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</si>
  <si>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</si>
  <si>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</si>
  <si>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</si>
  <si>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</si>
  <si>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</si>
  <si>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</si>
  <si>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</si>
  <si>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</si>
  <si>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</si>
  <si>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</si>
  <si>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</si>
  <si>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</si>
  <si>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</si>
  <si>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</si>
  <si>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</si>
  <si>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</si>
  <si>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</si>
  <si>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</si>
  <si>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</si>
  <si>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</si>
  <si>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</si>
  <si>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</si>
  <si>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</si>
  <si>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</si>
  <si>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</si>
  <si>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</si>
  <si>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</si>
  <si>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</si>
  <si>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</si>
  <si>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</si>
  <si>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</si>
  <si>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</si>
  <si>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</si>
  <si>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</si>
  <si>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</si>
  <si>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</si>
  <si>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</si>
  <si>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</si>
  <si>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</si>
  <si>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</si>
  <si>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</si>
  <si>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</si>
  <si>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</si>
  <si>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</si>
  <si>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</si>
  <si>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</si>
  <si>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</si>
  <si>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</si>
  <si>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</si>
  <si>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</si>
  <si>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</si>
  <si>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</si>
  <si>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</si>
  <si>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</si>
  <si>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</si>
  <si>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</si>
  <si>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</si>
  <si>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</si>
  <si>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</si>
  <si>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</si>
  <si>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</si>
  <si>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</si>
  <si>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</si>
  <si>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</si>
  <si>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</si>
  <si>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</si>
  <si>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</si>
  <si>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</si>
  <si>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</si>
  <si>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</si>
  <si>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</si>
  <si>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</si>
  <si>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</si>
  <si>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</si>
  <si>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</si>
  <si>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</si>
  <si>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</si>
  <si>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</si>
  <si>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</si>
  <si>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</si>
  <si>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</si>
  <si>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</si>
  <si>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</si>
  <si>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</si>
  <si>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</si>
  <si>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</si>
  <si>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</si>
  <si>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</si>
  <si>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</si>
  <si>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</si>
  <si>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</si>
  <si>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</si>
  <si>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</si>
  <si>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</si>
  <si>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</si>
  <si>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</si>
  <si>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</si>
  <si>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</si>
  <si>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</si>
  <si>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</si>
  <si>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</si>
  <si>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</si>
  <si>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</si>
  <si>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</si>
  <si>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</si>
  <si>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</si>
  <si>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</si>
  <si>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</si>
  <si>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</si>
  <si>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</si>
  <si>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</si>
  <si>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</si>
  <si>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</si>
  <si>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</si>
  <si>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</si>
  <si>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</si>
  <si>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</si>
  <si>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</si>
  <si>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</si>
  <si>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</si>
  <si>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</si>
  <si>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</si>
  <si>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</si>
  <si>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</si>
  <si>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</si>
  <si>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</si>
  <si>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</si>
  <si>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</si>
  <si>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</si>
  <si>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</si>
  <si>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</si>
  <si>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</si>
  <si>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</si>
  <si>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</si>
  <si>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</si>
  <si>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</si>
  <si>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</si>
  <si>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</si>
  <si>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</si>
  <si>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</si>
  <si>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</si>
  <si>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</si>
  <si>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</si>
  <si>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</si>
  <si>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</si>
  <si>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</si>
  <si>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</si>
  <si>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</si>
  <si>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</si>
  <si>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</si>
  <si>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</si>
  <si>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</si>
  <si>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</si>
  <si>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</si>
  <si>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</si>
  <si>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</si>
  <si>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</si>
  <si>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</si>
  <si>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</si>
  <si>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</si>
  <si>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</si>
  <si>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</si>
  <si>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</si>
  <si>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</si>
  <si>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</si>
  <si>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</si>
  <si>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</si>
  <si>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</si>
  <si>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</si>
  <si>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</si>
  <si>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</si>
  <si>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</si>
  <si>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</si>
  <si>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</si>
  <si>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</si>
  <si>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</si>
  <si>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</si>
  <si>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</si>
  <si>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</si>
  <si>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</si>
  <si>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</si>
  <si>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</si>
  <si>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</si>
  <si>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</si>
  <si>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</si>
  <si>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</si>
  <si>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</si>
  <si>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</si>
  <si>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</si>
  <si>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</si>
  <si>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</si>
  <si>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</si>
  <si>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</si>
  <si>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</si>
  <si>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</si>
  <si>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</si>
  <si>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</si>
  <si>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</si>
  <si>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</si>
  <si>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</si>
  <si>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</si>
  <si>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</si>
  <si>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</si>
  <si>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</si>
  <si>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</si>
  <si>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</si>
  <si>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</si>
  <si>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</si>
  <si>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</si>
  <si>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</si>
  <si>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</si>
  <si>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</si>
  <si>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</si>
  <si>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</si>
  <si>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</si>
  <si>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</si>
  <si>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</si>
  <si>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</si>
  <si>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</si>
  <si>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</si>
  <si>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</si>
  <si>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</si>
  <si>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</si>
  <si>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</si>
  <si>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</si>
  <si>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</si>
  <si>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</si>
  <si>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</si>
  <si>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</si>
  <si>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</si>
  <si>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</si>
  <si>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</si>
  <si>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</si>
  <si>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</si>
  <si>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</si>
  <si>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</si>
  <si>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</si>
  <si>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</si>
  <si>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</si>
  <si>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</si>
  <si>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</si>
  <si>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</si>
  <si>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</si>
  <si>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</si>
  <si>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</si>
  <si>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</si>
  <si>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</si>
  <si>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</si>
  <si>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</si>
  <si>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</si>
  <si>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</si>
  <si>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</si>
  <si>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</si>
  <si>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</si>
  <si>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</si>
  <si>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</si>
  <si>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</si>
  <si>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</si>
  <si>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</si>
  <si>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</si>
  <si>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</si>
  <si>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</si>
  <si>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</si>
  <si>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</si>
  <si>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</si>
  <si>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</si>
  <si>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</si>
  <si>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</si>
  <si>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</si>
  <si>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</si>
  <si>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</si>
  <si>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</si>
  <si>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</si>
  <si>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</si>
  <si>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</si>
  <si>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</si>
  <si>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</si>
  <si>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</si>
  <si>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</si>
  <si>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</si>
  <si>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</si>
  <si>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</si>
  <si>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</si>
  <si>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</si>
  <si>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</si>
  <si>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</si>
  <si>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</si>
  <si>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</si>
  <si>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</si>
  <si>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</si>
  <si>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</si>
  <si>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</si>
  <si>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</si>
  <si>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</si>
  <si>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</si>
  <si>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</si>
  <si>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</si>
  <si>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</si>
  <si>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</si>
  <si>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</si>
  <si>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</si>
  <si>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</si>
  <si>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</si>
  <si>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</si>
  <si>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</si>
  <si>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</si>
  <si>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</si>
  <si>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</si>
  <si>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</si>
  <si>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</si>
  <si>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</si>
  <si>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</si>
  <si>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</si>
  <si>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</si>
  <si>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</si>
  <si>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</si>
  <si>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</si>
  <si>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</si>
  <si>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</si>
  <si>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</si>
  <si>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</si>
  <si>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</si>
  <si>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</si>
  <si>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</si>
  <si>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</si>
  <si>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</si>
  <si>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</si>
  <si>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</si>
  <si>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</si>
  <si>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</si>
  <si>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</si>
  <si>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</si>
  <si>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</si>
  <si>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</si>
  <si>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</si>
  <si>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</si>
  <si>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</si>
  <si>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</si>
  <si>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</si>
  <si>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</si>
  <si>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</si>
  <si>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</si>
  <si>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</si>
  <si>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</si>
  <si>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</si>
  <si>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</si>
  <si>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</si>
  <si>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</si>
  <si>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</si>
  <si>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</si>
  <si>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</si>
  <si>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</si>
  <si>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</si>
  <si>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</si>
  <si>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</si>
  <si>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</si>
  <si>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</si>
  <si>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</si>
  <si>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</si>
  <si>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</si>
  <si>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</si>
  <si>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</si>
  <si>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</si>
  <si>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</si>
  <si>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</si>
  <si>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</si>
  <si>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</si>
  <si>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</si>
  <si>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</si>
  <si>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</si>
  <si>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</si>
  <si>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</si>
  <si>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</si>
  <si>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</si>
  <si>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</si>
  <si>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</si>
  <si>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</si>
  <si>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</si>
  <si>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</si>
  <si>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</si>
  <si>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</si>
  <si>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</si>
  <si>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</si>
  <si>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</si>
  <si>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</si>
  <si>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</si>
  <si>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</si>
  <si>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</si>
  <si>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</si>
  <si>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</si>
  <si>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</si>
  <si>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</si>
  <si>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</si>
  <si>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</si>
  <si>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</si>
  <si>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</si>
  <si>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</si>
  <si>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</si>
  <si>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</si>
  <si>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</si>
  <si>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</si>
  <si>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</si>
  <si>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</si>
  <si>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</si>
  <si>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</si>
  <si>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</si>
  <si>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</si>
  <si>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</si>
  <si>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</si>
  <si>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</si>
  <si>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</si>
  <si>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</si>
  <si>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</si>
  <si>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</si>
  <si>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</si>
  <si>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</si>
  <si>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</si>
  <si>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</si>
  <si>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</si>
  <si>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</si>
  <si>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</si>
  <si>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</si>
  <si>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</si>
  <si>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</si>
  <si>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</si>
  <si>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</si>
  <si>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</si>
  <si>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</si>
  <si>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</si>
  <si>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</si>
  <si>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</si>
  <si>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</si>
  <si>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</si>
  <si>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</si>
  <si>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</si>
  <si>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</si>
  <si>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</si>
  <si>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</si>
  <si>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</si>
  <si>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</si>
  <si>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</si>
  <si>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</si>
  <si>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</si>
  <si>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</si>
  <si>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</si>
  <si>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</si>
  <si>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</si>
  <si>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</si>
  <si>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</si>
  <si>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</si>
  <si>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</si>
  <si>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</si>
  <si>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</si>
  <si>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</si>
  <si>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</si>
  <si>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</si>
  <si>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</si>
  <si>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</si>
  <si>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</si>
  <si>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</si>
  <si>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</si>
  <si>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</si>
  <si>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</si>
  <si>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</si>
  <si>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</si>
  <si>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</si>
  <si>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</si>
  <si>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</si>
  <si>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</si>
  <si>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</si>
  <si>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</si>
  <si>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</si>
  <si>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</si>
  <si>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</si>
  <si>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</si>
  <si>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</si>
  <si>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</si>
  <si>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</si>
  <si>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</si>
  <si>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</si>
  <si>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</si>
  <si>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</si>
  <si>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</si>
  <si>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</si>
  <si>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</si>
  <si>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</si>
  <si>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</si>
  <si>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</si>
  <si>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</si>
  <si>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</si>
  <si>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</si>
  <si>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</si>
  <si>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</si>
  <si>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</si>
  <si>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</si>
  <si>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</si>
  <si>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</si>
  <si>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</si>
  <si>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</si>
  <si>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</si>
  <si>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</si>
  <si>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</si>
  <si>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</si>
  <si>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</si>
  <si>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</si>
  <si>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</si>
  <si>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</si>
  <si>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</si>
  <si>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</si>
  <si>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</si>
  <si>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</si>
  <si>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</si>
  <si>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</si>
  <si>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</si>
  <si>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</si>
  <si>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</si>
  <si>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</si>
  <si>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</si>
  <si>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</si>
  <si>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</si>
  <si>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</si>
  <si>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</si>
  <si>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</si>
  <si>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</si>
  <si>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</si>
  <si>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</si>
  <si>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</si>
  <si>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</si>
  <si>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</si>
  <si>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</si>
  <si>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</si>
  <si>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</si>
  <si>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</si>
  <si>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</si>
  <si>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</si>
  <si>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</si>
  <si>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</si>
  <si>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</si>
  <si>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</si>
  <si>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</si>
  <si>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</si>
  <si>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</si>
  <si>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</si>
  <si>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</si>
  <si>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</si>
  <si>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</si>
  <si>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</si>
  <si>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</si>
  <si>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</si>
  <si>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</si>
  <si>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</si>
  <si>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</si>
  <si>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</si>
  <si>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</si>
  <si>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</si>
  <si>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</si>
  <si>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</si>
  <si>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</si>
  <si>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</si>
  <si>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</si>
  <si>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</si>
  <si>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</si>
  <si>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</si>
  <si>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</si>
  <si>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</si>
  <si>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</si>
  <si>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</si>
  <si>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</si>
  <si>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</si>
  <si>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</si>
  <si>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</si>
  <si>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</si>
  <si>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</si>
  <si>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</si>
  <si>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</si>
  <si>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</si>
  <si>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</si>
  <si>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</si>
  <si>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</si>
  <si>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</si>
  <si>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</si>
  <si>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</si>
  <si>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</si>
  <si>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</si>
  <si>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</si>
  <si>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</si>
  <si>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</si>
  <si>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</si>
  <si>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</si>
  <si>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</si>
  <si>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</si>
  <si>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</si>
  <si>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</si>
  <si>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</si>
  <si>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</si>
  <si>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</si>
  <si>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</si>
  <si>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</si>
  <si>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</si>
  <si>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</si>
  <si>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</si>
  <si>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</si>
  <si>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</si>
  <si>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</si>
  <si>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</si>
  <si>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</si>
  <si>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</si>
  <si>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</si>
  <si>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</si>
  <si>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</si>
  <si>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</si>
  <si>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</si>
  <si>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</si>
  <si>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</si>
  <si>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</si>
  <si>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</si>
  <si>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</si>
  <si>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</si>
  <si>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</si>
  <si>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</si>
  <si>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</si>
  <si>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</si>
  <si>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</si>
  <si>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</si>
  <si>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</si>
  <si>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</si>
  <si>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</si>
  <si>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</si>
  <si>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</si>
  <si>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</si>
  <si>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</si>
  <si>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</si>
  <si>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</si>
  <si>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</si>
  <si>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</si>
  <si>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</si>
  <si>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</si>
  <si>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</si>
  <si>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</si>
  <si>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</si>
  <si>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</si>
  <si>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</si>
  <si>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</si>
  <si>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</si>
  <si>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</si>
  <si>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</si>
  <si>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</si>
  <si>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</si>
  <si>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</si>
  <si>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</si>
  <si>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</si>
  <si>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</si>
  <si>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</si>
  <si>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</si>
  <si>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</si>
  <si>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</si>
  <si>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</si>
  <si>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</si>
  <si>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</si>
  <si>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</si>
  <si>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</si>
  <si>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</si>
  <si>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</si>
  <si>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</si>
  <si>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</si>
  <si>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</si>
  <si>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</si>
  <si>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</si>
  <si>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</si>
  <si>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</si>
  <si>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</si>
  <si>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</si>
  <si>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</si>
  <si>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</si>
  <si>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</si>
  <si>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</si>
  <si>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</si>
  <si>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</si>
  <si>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</si>
  <si>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</si>
  <si>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</si>
  <si>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</si>
  <si>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</si>
  <si>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</si>
  <si>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</si>
  <si>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</si>
  <si>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</si>
  <si>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</si>
  <si>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</si>
  <si>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</si>
  <si>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</si>
  <si>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</si>
  <si>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</si>
  <si>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</si>
  <si>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</si>
  <si>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</si>
  <si>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</si>
  <si>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</si>
  <si>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</si>
  <si>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</si>
  <si>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</si>
  <si>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</si>
  <si>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</si>
  <si>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</si>
  <si>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</si>
  <si>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</si>
  <si>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</si>
  <si>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</si>
  <si>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</si>
  <si>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</si>
  <si>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</si>
  <si>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</si>
  <si>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</si>
  <si>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</si>
  <si>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</si>
  <si>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</si>
  <si>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</si>
  <si>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</si>
  <si>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</si>
  <si>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</si>
  <si>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</si>
  <si>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</si>
  <si>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</si>
  <si>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</si>
  <si>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</si>
  <si>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</si>
  <si>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</si>
  <si>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</si>
  <si>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</si>
  <si>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</si>
  <si>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</si>
  <si>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</si>
  <si>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</si>
  <si>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</si>
  <si>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</si>
  <si>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</si>
  <si>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</si>
  <si>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</si>
  <si>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</si>
  <si>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</si>
  <si>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</si>
  <si>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</si>
  <si>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</si>
  <si>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</si>
  <si>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</si>
  <si>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</si>
  <si>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</si>
  <si>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</si>
  <si>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</si>
  <si>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</si>
  <si>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</si>
  <si>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</si>
  <si>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</si>
  <si>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</si>
  <si>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</si>
  <si>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</si>
  <si>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</si>
  <si>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</si>
  <si>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</si>
  <si>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</si>
  <si>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</si>
  <si>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</si>
  <si>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</si>
  <si>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</si>
  <si>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</si>
  <si>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</si>
  <si>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</si>
  <si>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</si>
  <si>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</si>
  <si>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</si>
  <si>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</si>
  <si>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</si>
  <si>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</si>
  <si>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</si>
  <si>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</si>
  <si>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</si>
  <si>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</si>
  <si>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</si>
  <si>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</si>
  <si>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</si>
  <si>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</si>
  <si>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</si>
  <si>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</si>
  <si>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</si>
  <si>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</si>
  <si>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</si>
  <si>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</si>
  <si>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</si>
  <si>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</si>
  <si>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</si>
  <si>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</si>
  <si>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</si>
  <si>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</si>
  <si>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</si>
  <si>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</si>
  <si>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</si>
  <si>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</si>
  <si>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</si>
  <si>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</si>
  <si>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</si>
  <si>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</si>
  <si>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</si>
  <si>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</si>
  <si>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</si>
  <si>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</si>
  <si>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</si>
  <si>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</si>
  <si>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</si>
  <si>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</si>
  <si>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</si>
  <si>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</si>
  <si>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</si>
  <si>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</si>
  <si>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</si>
  <si>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</si>
  <si>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</si>
  <si>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</si>
  <si>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</si>
  <si>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</si>
  <si>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</si>
  <si>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</si>
  <si>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</si>
  <si>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</si>
  <si>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</si>
  <si>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</si>
  <si>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</si>
  <si>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</si>
  <si>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</si>
  <si>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</si>
  <si>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</si>
  <si>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</si>
  <si>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</si>
  <si>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</si>
  <si>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</si>
  <si>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</si>
  <si>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</si>
  <si>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</si>
  <si>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</si>
  <si>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</si>
  <si>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</si>
  <si>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</si>
  <si>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</si>
  <si>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</si>
  <si>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</si>
  <si>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</si>
  <si>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</si>
  <si>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</si>
  <si>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</si>
  <si>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</si>
  <si>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</si>
  <si>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</si>
  <si>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</si>
  <si>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</si>
  <si>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</si>
  <si>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</si>
  <si>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</si>
  <si>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</si>
  <si>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</si>
  <si>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</si>
  <si>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</si>
  <si>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</si>
  <si>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</si>
  <si>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</si>
  <si>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</si>
  <si>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</si>
  <si>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</si>
  <si>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</si>
  <si>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</si>
  <si>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</si>
  <si>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</si>
  <si>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</si>
  <si>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</si>
  <si>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</si>
  <si>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</si>
  <si>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</si>
  <si>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</si>
  <si>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</si>
  <si>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</si>
  <si>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</si>
  <si>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</si>
  <si>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</si>
  <si>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</si>
  <si>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</si>
  <si>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</si>
  <si>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</si>
  <si>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</si>
  <si>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</si>
  <si>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</si>
  <si>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</si>
  <si>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</si>
  <si>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</si>
  <si>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</si>
  <si>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</si>
  <si>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</si>
  <si>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</si>
  <si>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</si>
  <si>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</si>
  <si>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</si>
  <si>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</si>
  <si>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</si>
  <si>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</si>
  <si>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</si>
  <si>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</si>
  <si>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</si>
  <si>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</si>
  <si>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</si>
  <si>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</si>
  <si>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</si>
  <si>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</si>
  <si>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</si>
  <si>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</si>
  <si>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</si>
  <si>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</si>
  <si>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</si>
  <si>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</si>
  <si>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</si>
  <si>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</si>
  <si>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</si>
  <si>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</si>
  <si>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</si>
  <si>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</si>
  <si>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</si>
  <si>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</si>
  <si>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</si>
  <si>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</si>
  <si>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</si>
  <si>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</si>
  <si>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</si>
  <si>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</si>
  <si>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</si>
  <si>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</si>
  <si>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</si>
  <si>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</si>
  <si>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</si>
  <si>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</si>
  <si>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</si>
  <si>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</si>
  <si>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</si>
  <si>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</si>
  <si>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</si>
  <si>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</si>
  <si>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</si>
  <si>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</si>
  <si>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</si>
  <si>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</si>
  <si>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</si>
  <si>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</si>
  <si>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</si>
  <si>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</si>
  <si>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</si>
  <si>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</si>
  <si>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</si>
  <si>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</si>
  <si>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</si>
  <si>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</si>
  <si>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</si>
  <si>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</si>
  <si>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</si>
  <si>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</si>
  <si>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</si>
  <si>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</si>
  <si>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</si>
  <si>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</si>
  <si>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</si>
  <si>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</si>
  <si>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</si>
  <si>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</si>
  <si>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</si>
  <si>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</si>
  <si>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</si>
  <si>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</si>
  <si>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</si>
  <si>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</si>
  <si>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</si>
  <si>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</si>
  <si>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</si>
  <si>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</si>
  <si>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</si>
  <si>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</si>
  <si>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</si>
  <si>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</si>
  <si>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</si>
  <si>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</si>
  <si>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</si>
  <si>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</si>
  <si>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</si>
  <si>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</si>
  <si>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</si>
  <si>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</si>
  <si>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</si>
  <si>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</si>
  <si>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</si>
  <si>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</si>
  <si>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</si>
  <si>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</si>
  <si>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</si>
  <si>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</si>
  <si>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</si>
  <si>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</si>
  <si>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</si>
  <si>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</si>
  <si>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</si>
  <si>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</si>
  <si>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</si>
  <si>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</si>
  <si>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</si>
  <si>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</si>
  <si>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</si>
  <si>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</si>
  <si>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</si>
  <si>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</si>
  <si>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</si>
  <si>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</si>
  <si>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</si>
  <si>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</si>
  <si>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</si>
  <si>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</si>
  <si>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</si>
  <si>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</si>
  <si>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</si>
  <si>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</si>
  <si>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</si>
  <si>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</si>
  <si>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</si>
  <si>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</si>
  <si>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</si>
  <si>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</si>
  <si>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</si>
  <si>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</si>
  <si>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</si>
  <si>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</si>
  <si>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</si>
  <si>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</si>
  <si>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</si>
  <si>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</si>
  <si>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</si>
  <si>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</si>
  <si>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</si>
  <si>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</si>
  <si>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</si>
  <si>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</si>
  <si>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</si>
  <si>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</si>
  <si>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</si>
  <si>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</si>
  <si>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</si>
  <si>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</si>
  <si>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</si>
  <si>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</si>
  <si>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</si>
  <si>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</si>
  <si>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</si>
  <si>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</si>
  <si>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</si>
  <si>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</si>
  <si>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</si>
  <si>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</si>
  <si>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</si>
  <si>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</si>
  <si>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</si>
  <si>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</si>
  <si>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</si>
  <si>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</si>
  <si>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</si>
  <si>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</si>
  <si>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</si>
  <si>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</si>
  <si>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</si>
  <si>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</si>
  <si>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</si>
  <si>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</si>
  <si>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</si>
  <si>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</si>
  <si>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</si>
  <si>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</si>
  <si>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</si>
  <si>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</si>
  <si>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</si>
  <si>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</si>
  <si>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</si>
  <si>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</si>
  <si>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</si>
  <si>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</si>
  <si>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</si>
  <si>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</si>
  <si>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</si>
  <si>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</si>
  <si>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</si>
  <si>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</si>
  <si>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</si>
  <si>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</si>
  <si>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</si>
  <si>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</si>
  <si>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</si>
  <si>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</si>
  <si>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</si>
  <si>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</si>
  <si>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</si>
  <si>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</si>
  <si>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</si>
  <si>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</si>
  <si>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</si>
  <si>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</si>
  <si>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</si>
  <si>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</si>
  <si>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</si>
  <si>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</si>
  <si>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</si>
  <si>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</si>
  <si>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</si>
  <si>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</si>
  <si>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</si>
  <si>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</si>
  <si>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</si>
  <si>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</si>
  <si>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</si>
  <si>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</si>
  <si>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</si>
  <si>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</si>
  <si>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</si>
  <si>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</si>
  <si>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</si>
  <si>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</si>
  <si>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</si>
  <si>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</si>
  <si>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</si>
  <si>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</si>
  <si>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</si>
  <si>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</si>
  <si>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</si>
  <si>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</si>
  <si>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</si>
  <si>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</si>
  <si>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</si>
  <si>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</si>
  <si>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</si>
  <si>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</si>
  <si>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</si>
  <si>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</si>
  <si>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</si>
  <si>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</si>
  <si>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</si>
  <si>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</si>
  <si>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</si>
  <si>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</si>
  <si>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</si>
  <si>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</si>
  <si>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</si>
  <si>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</si>
  <si>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</si>
  <si>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</si>
  <si>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</si>
  <si>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</si>
  <si>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</si>
  <si>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</si>
  <si>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</si>
  <si>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</si>
  <si>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</si>
  <si>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</si>
  <si>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</si>
  <si>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</si>
  <si>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</si>
  <si>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</si>
  <si>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</si>
  <si>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</si>
  <si>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</si>
  <si>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</si>
  <si>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</si>
  <si>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</si>
  <si>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</si>
  <si>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</si>
  <si>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</si>
  <si>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</si>
  <si>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</si>
  <si>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</si>
  <si>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</si>
  <si>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</si>
  <si>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</si>
  <si>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</si>
  <si>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</si>
  <si>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</si>
  <si>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</si>
  <si>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</si>
  <si>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</si>
  <si>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</si>
  <si>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</si>
  <si>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</si>
  <si>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</si>
  <si>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</si>
  <si>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</si>
  <si>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</si>
  <si>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</si>
  <si>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</si>
  <si>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</si>
  <si>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</si>
  <si>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</si>
  <si>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</si>
  <si>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</si>
  <si>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</si>
  <si>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</si>
  <si>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</si>
  <si>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</si>
  <si>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</si>
  <si>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</si>
  <si>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</si>
  <si>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</si>
  <si>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</si>
  <si>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</si>
  <si>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</si>
  <si>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</si>
  <si>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</si>
  <si>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</si>
  <si>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</si>
  <si>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</si>
  <si>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</si>
  <si>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</si>
  <si>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</si>
  <si>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</si>
  <si>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</si>
  <si>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</si>
  <si>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</si>
  <si>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</si>
  <si>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</si>
  <si>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</si>
  <si>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</si>
  <si>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</si>
  <si>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</si>
  <si>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</si>
  <si>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</si>
  <si>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</si>
  <si>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</si>
  <si>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</si>
  <si>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</si>
  <si>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</si>
  <si>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</si>
  <si>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</si>
  <si>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</si>
  <si>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</si>
  <si>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</si>
  <si>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</si>
  <si>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</si>
  <si>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</si>
  <si>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</si>
  <si>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</si>
  <si>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</si>
  <si>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</si>
  <si>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</si>
  <si>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</si>
  <si>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</si>
  <si>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</si>
  <si>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</si>
  <si>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</si>
  <si>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</si>
  <si>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</si>
  <si>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</si>
  <si>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</si>
  <si>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</si>
  <si>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</si>
  <si>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</si>
  <si>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</si>
  <si>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</si>
  <si>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</si>
  <si>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</si>
  <si>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</si>
  <si>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</si>
  <si>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</si>
  <si>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</si>
  <si>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</si>
  <si>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</si>
  <si>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</si>
  <si>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</si>
  <si>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</si>
  <si>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</si>
  <si>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</si>
  <si>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</si>
  <si>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</si>
  <si>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</si>
  <si>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</si>
  <si>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</si>
  <si>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</si>
  <si>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</si>
  <si>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</si>
  <si>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</si>
  <si>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</si>
  <si>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</si>
  <si>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</si>
  <si>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</si>
  <si>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</si>
  <si>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</si>
  <si>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</si>
  <si>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</si>
  <si>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</si>
  <si>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</si>
  <si>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</si>
  <si>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</si>
  <si>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</si>
  <si>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</si>
  <si>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</si>
  <si>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</si>
  <si>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</si>
  <si>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</si>
  <si>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</si>
  <si>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</si>
  <si>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</si>
  <si>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</si>
  <si>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</si>
  <si>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</si>
  <si>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</si>
  <si>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</si>
  <si>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</si>
  <si>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</si>
  <si>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</si>
  <si>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</si>
  <si>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</si>
  <si>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</si>
  <si>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</si>
  <si>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</si>
  <si>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</si>
  <si>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</si>
  <si>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</si>
  <si>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</si>
  <si>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</si>
  <si>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</si>
  <si>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</si>
  <si>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</si>
  <si>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</si>
  <si>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</si>
  <si>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</si>
  <si>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</si>
  <si>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</si>
  <si>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</si>
  <si>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</si>
  <si>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</si>
  <si>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</si>
  <si>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</si>
  <si>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</si>
  <si>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</si>
  <si>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</si>
  <si>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</si>
  <si>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</si>
  <si>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</si>
  <si>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</si>
  <si>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</si>
  <si>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</si>
  <si>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</si>
  <si>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</si>
  <si>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</si>
  <si>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</si>
  <si>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</si>
  <si>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</si>
  <si>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</si>
  <si>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</si>
  <si>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</si>
  <si>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</si>
  <si>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</si>
  <si>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</si>
  <si>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</si>
  <si>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</si>
  <si>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</si>
  <si>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</si>
  <si>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</si>
  <si>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</si>
  <si>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</si>
  <si>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</si>
  <si>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</si>
  <si>
    <t>The Valley</t>
  </si>
  <si>
    <t>Pago Pago</t>
  </si>
  <si>
    <t>Oranjestad</t>
  </si>
  <si>
    <t>Gustavia</t>
  </si>
  <si>
    <t>Kralendijk</t>
  </si>
  <si>
    <t>West Island</t>
  </si>
  <si>
    <t>Kinshasa</t>
  </si>
  <si>
    <t>Bangui</t>
  </si>
  <si>
    <t>Brazzaville</t>
  </si>
  <si>
    <t>Yamoussoukro</t>
  </si>
  <si>
    <t>Avarua</t>
  </si>
  <si>
    <t>Santiago</t>
  </si>
  <si>
    <t>Yaoundé</t>
  </si>
  <si>
    <t>Bogotá</t>
  </si>
  <si>
    <t>Havana</t>
  </si>
  <si>
    <t>Praia</t>
  </si>
  <si>
    <t>Willemstad</t>
  </si>
  <si>
    <t>Flying Fish Cove</t>
  </si>
  <si>
    <t>Roseau</t>
  </si>
  <si>
    <t>Santo Domingo</t>
  </si>
  <si>
    <t>Algiers</t>
  </si>
  <si>
    <t>Quito</t>
  </si>
  <si>
    <t>Tallinn</t>
  </si>
  <si>
    <t>Cairo</t>
  </si>
  <si>
    <t>Asmara</t>
  </si>
  <si>
    <t>Addis Ababa</t>
  </si>
  <si>
    <t>Suva</t>
  </si>
  <si>
    <t>Stanley</t>
  </si>
  <si>
    <t>Palikir</t>
  </si>
  <si>
    <t>Tórshavn</t>
  </si>
  <si>
    <t>Libreville</t>
  </si>
  <si>
    <t>St. George's</t>
  </si>
  <si>
    <t>Cayenne</t>
  </si>
  <si>
    <t>St Peter Port</t>
  </si>
  <si>
    <t>Accra</t>
  </si>
  <si>
    <t>Nuuk</t>
  </si>
  <si>
    <t>Banjul</t>
  </si>
  <si>
    <t>Conakry</t>
  </si>
  <si>
    <t>Basse-Terre</t>
  </si>
  <si>
    <t>Malabo</t>
  </si>
  <si>
    <t>Guatemala City</t>
  </si>
  <si>
    <t>Hagåtña</t>
  </si>
  <si>
    <t>Bissau</t>
  </si>
  <si>
    <t>Tegucigalpa</t>
  </si>
  <si>
    <t>Port-au-Prince</t>
  </si>
  <si>
    <t>Douglas</t>
  </si>
  <si>
    <t>New Delhi</t>
  </si>
  <si>
    <t>Baghdad</t>
  </si>
  <si>
    <t>Tehran</t>
  </si>
  <si>
    <t>Saint Helier</t>
  </si>
  <si>
    <t>Kingston</t>
  </si>
  <si>
    <t>Amman</t>
  </si>
  <si>
    <t>Nairobi</t>
  </si>
  <si>
    <t>Bishkek</t>
  </si>
  <si>
    <t>Tarawa</t>
  </si>
  <si>
    <t>Moroni</t>
  </si>
  <si>
    <t>Basseterre</t>
  </si>
  <si>
    <t>Pyongyang</t>
  </si>
  <si>
    <t>Kuwait City</t>
  </si>
  <si>
    <t>George Town</t>
  </si>
  <si>
    <t>Nur-Sultan</t>
  </si>
  <si>
    <t>Beirut</t>
  </si>
  <si>
    <t>Castries</t>
  </si>
  <si>
    <t>Colombo</t>
  </si>
  <si>
    <t>Monrovia</t>
  </si>
  <si>
    <t>Maseru</t>
  </si>
  <si>
    <t>Vilnius</t>
  </si>
  <si>
    <t>Riga</t>
  </si>
  <si>
    <t>Tripoli</t>
  </si>
  <si>
    <t>Marigot</t>
  </si>
  <si>
    <t>Antananarivo</t>
  </si>
  <si>
    <t>Majuro</t>
  </si>
  <si>
    <t>Skopje</t>
  </si>
  <si>
    <t>Bamako</t>
  </si>
  <si>
    <t>Nay Pyi Taw</t>
  </si>
  <si>
    <t>Ulaanbaatar</t>
  </si>
  <si>
    <t>Saipan</t>
  </si>
  <si>
    <t>Fort-de-France</t>
  </si>
  <si>
    <t>Nouakchott</t>
  </si>
  <si>
    <t>Plymouth</t>
  </si>
  <si>
    <t>Port Louis</t>
  </si>
  <si>
    <t>Malé</t>
  </si>
  <si>
    <t>Lilongwe</t>
  </si>
  <si>
    <t>Maputo</t>
  </si>
  <si>
    <t>Windhoek</t>
  </si>
  <si>
    <t>Noumea</t>
  </si>
  <si>
    <t>Niamey</t>
  </si>
  <si>
    <t>Abuja</t>
  </si>
  <si>
    <t>Managua</t>
  </si>
  <si>
    <t>Kathmandu</t>
  </si>
  <si>
    <t>Yaren District</t>
  </si>
  <si>
    <t>Alofi</t>
  </si>
  <si>
    <t>Muscat</t>
  </si>
  <si>
    <t>Lima</t>
  </si>
  <si>
    <t>Papeete</t>
  </si>
  <si>
    <t>Port Moresby</t>
  </si>
  <si>
    <t>Islamabad</t>
  </si>
  <si>
    <t>Saint-Pierre</t>
  </si>
  <si>
    <t>Adamstown</t>
  </si>
  <si>
    <t>San Juan</t>
  </si>
  <si>
    <t>Ngerulmud</t>
  </si>
  <si>
    <t>Asunción</t>
  </si>
  <si>
    <t>Doha</t>
  </si>
  <si>
    <t>Saint-Denis</t>
  </si>
  <si>
    <t>Kigali</t>
  </si>
  <si>
    <t>Riyadh</t>
  </si>
  <si>
    <t>Honiara</t>
  </si>
  <si>
    <t>Khartoum</t>
  </si>
  <si>
    <t>Jamestown</t>
  </si>
  <si>
    <t>Longyearbyen</t>
  </si>
  <si>
    <t>Freetown</t>
  </si>
  <si>
    <t>Dakar</t>
  </si>
  <si>
    <t>Mogadishu</t>
  </si>
  <si>
    <t>Paramaribo</t>
  </si>
  <si>
    <t>Juba</t>
  </si>
  <si>
    <t>São Tomé</t>
  </si>
  <si>
    <t>San Salvador</t>
  </si>
  <si>
    <t>Philipsburg</t>
  </si>
  <si>
    <t>Damascus</t>
  </si>
  <si>
    <t>Mbabane</t>
  </si>
  <si>
    <t>Cockburn Town</t>
  </si>
  <si>
    <t>N'Djamena</t>
  </si>
  <si>
    <t>Lomé</t>
  </si>
  <si>
    <t>Dushanbe</t>
  </si>
  <si>
    <t>Dili</t>
  </si>
  <si>
    <t>Ashgabat</t>
  </si>
  <si>
    <t>Tunis</t>
  </si>
  <si>
    <t>Nuku'alofa</t>
  </si>
  <si>
    <t>Port of Spain</t>
  </si>
  <si>
    <t>Funafuti</t>
  </si>
  <si>
    <t>Dodoma</t>
  </si>
  <si>
    <t>Kyiv</t>
  </si>
  <si>
    <t>Kampala</t>
  </si>
  <si>
    <t>Montevideo</t>
  </si>
  <si>
    <t>Tashkent</t>
  </si>
  <si>
    <t>Kingstown</t>
  </si>
  <si>
    <t>Caracas</t>
  </si>
  <si>
    <t>Road Town</t>
  </si>
  <si>
    <t>Charlotte Amalie</t>
  </si>
  <si>
    <t>Port Vila</t>
  </si>
  <si>
    <t>Mata-Utu</t>
  </si>
  <si>
    <t>Apia</t>
  </si>
  <si>
    <t>Sanaa</t>
  </si>
  <si>
    <t>Mamoudzou</t>
  </si>
  <si>
    <t>Pretoria</t>
  </si>
  <si>
    <t>Lusaka</t>
  </si>
  <si>
    <t>Harare</t>
  </si>
  <si>
    <t>Ramallah</t>
  </si>
  <si>
    <t>Tel Aviv</t>
  </si>
  <si>
    <t>DXB</t>
  </si>
  <si>
    <t>Map language:</t>
  </si>
  <si>
    <t>https://en.wikipedia.org/wiki/Dubai_International_Airport</t>
  </si>
  <si>
    <t>https://en.wikipedia.org/wiki/Afghanistan</t>
  </si>
  <si>
    <t>https://en.wikipedia.org/wiki/Albania</t>
  </si>
  <si>
    <t>https://en.wikipedia.org/wiki/Algeria</t>
  </si>
  <si>
    <t>https://en.wikipedia.org/wiki/American_Samoa</t>
  </si>
  <si>
    <t>https://en.wikipedia.org/wiki/Andorra</t>
  </si>
  <si>
    <t>https://en.wikipedia.org/wiki/Angola</t>
  </si>
  <si>
    <t>https://en.wikipedia.org/wiki/Anguilla</t>
  </si>
  <si>
    <t>https://en.wikipedia.org/wiki/Antarctica</t>
  </si>
  <si>
    <t>https://en.wikipedia.org/wiki/Antigua_and_Barbuda</t>
  </si>
  <si>
    <t>https://en.wikipedia.org/wiki/Argentina</t>
  </si>
  <si>
    <t>https://en.wikipedia.org/wiki/Armenia</t>
  </si>
  <si>
    <t>https://en.wikipedia.org/wiki/Aruba</t>
  </si>
  <si>
    <t>https://en.wikipedia.org/wiki/Australia</t>
  </si>
  <si>
    <t>https://en.wikipedia.org/wiki/Azerbaijan</t>
  </si>
  <si>
    <t>https://en.wikipedia.org/wiki/Bahamas</t>
  </si>
  <si>
    <t>https://en.wikipedia.org/wiki/Bahrain</t>
  </si>
  <si>
    <t>https://en.wikipedia.org/wiki/Bangladesh</t>
  </si>
  <si>
    <t>https://en.wikipedia.org/wiki/Barbados</t>
  </si>
  <si>
    <t>https://en.wikipedia.org/wiki/Belarus</t>
  </si>
  <si>
    <t>https://en.wikipedia.org/wiki/Belize</t>
  </si>
  <si>
    <t>https://en.wikipedia.org/wiki/Benin</t>
  </si>
  <si>
    <t>https://en.wikipedia.org/wiki/Bermuda</t>
  </si>
  <si>
    <t>https://en.wikipedia.org/wiki/Bhutan</t>
  </si>
  <si>
    <t>https://en.wikipedia.org/wiki/Bolivia</t>
  </si>
  <si>
    <t>https://en.wikipedia.org/wiki/Bosnia_and_Herzegovina</t>
  </si>
  <si>
    <t>https://en.wikipedia.org/wiki/Botswana</t>
  </si>
  <si>
    <t>https://en.wikipedia.org/wiki/Brazil</t>
  </si>
  <si>
    <t>https://en.wikipedia.org/wiki/British_Virgin_Islands</t>
  </si>
  <si>
    <t>https://en.wikipedia.org/wiki/Brunei</t>
  </si>
  <si>
    <t>https://en.wikipedia.org/wiki/Bulgaria</t>
  </si>
  <si>
    <t>https://en.wikipedia.org/wiki/Burkina_Faso</t>
  </si>
  <si>
    <t>https://en.wikipedia.org/wiki/Burundi</t>
  </si>
  <si>
    <t>https://en.wikipedia.org/wiki/Cabo_Verde</t>
  </si>
  <si>
    <t>https://en.wikipedia.org/wiki/Cameroon</t>
  </si>
  <si>
    <t>https://en.wikipedia.org/wiki/Caribbean_Netherlands</t>
  </si>
  <si>
    <t>https://en.wikipedia.org/wiki/Cayman_Islands</t>
  </si>
  <si>
    <t>https://en.wikipedia.org/wiki/Central_African_Republic</t>
  </si>
  <si>
    <t>https://en.wikipedia.org/wiki/Chad</t>
  </si>
  <si>
    <t>https://en.wikipedia.org/wiki/Chile</t>
  </si>
  <si>
    <t>https://en.wikipedia.org/wiki/Christmas_Island</t>
  </si>
  <si>
    <t>https://en.wikipedia.org/wiki/Cocos_(Keeling)_Islands</t>
  </si>
  <si>
    <t>https://en.wikipedia.org/wiki/Colombia</t>
  </si>
  <si>
    <t>https://en.wikipedia.org/wiki/Comoros</t>
  </si>
  <si>
    <t>https://en.wikipedia.org/wiki/Congo</t>
  </si>
  <si>
    <t>https://en.wikipedia.org/wiki/Cook_Islands</t>
  </si>
  <si>
    <t>https://en.wikipedia.org/wiki/Cuba</t>
  </si>
  <si>
    <t>https://en.wikipedia.org/wiki/Curaçao</t>
  </si>
  <si>
    <t>https://en.wikipedia.org/wiki/Czechia</t>
  </si>
  <si>
    <t>https://en.wikipedia.org/wiki/Djibouti</t>
  </si>
  <si>
    <t>https://en.wikipedia.org/wiki/Dominica</t>
  </si>
  <si>
    <t>https://en.wikipedia.org/wiki/Dominican_Republic</t>
  </si>
  <si>
    <t>https://en.wikipedia.org/wiki/DRC</t>
  </si>
  <si>
    <t>https://en.wikipedia.org/wiki/Ecuador</t>
  </si>
  <si>
    <t>https://en.wikipedia.org/wiki/Egypt</t>
  </si>
  <si>
    <t>https://en.wikipedia.org/wiki/El_Salvador</t>
  </si>
  <si>
    <t>https://en.wikipedia.org/wiki/Equatorial_Guinea</t>
  </si>
  <si>
    <t>https://en.wikipedia.org/wiki/Eritrea</t>
  </si>
  <si>
    <t>https://en.wikipedia.org/wiki/Estonia</t>
  </si>
  <si>
    <t>https://en.wikipedia.org/wiki/Eswatini</t>
  </si>
  <si>
    <t>https://en.wikipedia.org/wiki/Ethiopia</t>
  </si>
  <si>
    <t>https://en.wikipedia.org/wiki/Falkland_Islands</t>
  </si>
  <si>
    <t>https://en.wikipedia.org/wiki/Faroe_Islands</t>
  </si>
  <si>
    <t>https://en.wikipedia.org/wiki/Fiji</t>
  </si>
  <si>
    <t>https://en.wikipedia.org/wiki/Finland</t>
  </si>
  <si>
    <t>https://en.wikipedia.org/wiki/French_Guiana</t>
  </si>
  <si>
    <t>https://en.wikipedia.org/wiki/French_Polynesia</t>
  </si>
  <si>
    <t>https://en.wikipedia.org/wiki/Gabon</t>
  </si>
  <si>
    <t>https://en.wikipedia.org/wiki/Gambia</t>
  </si>
  <si>
    <t>https://en.wikipedia.org/wiki/Georgia</t>
  </si>
  <si>
    <t>https://en.wikipedia.org/wiki/Ghana</t>
  </si>
  <si>
    <t>https://en.wikipedia.org/wiki/Greenland</t>
  </si>
  <si>
    <t>https://en.wikipedia.org/wiki/Grenada</t>
  </si>
  <si>
    <t>https://en.wikipedia.org/wiki/Guadeloupe</t>
  </si>
  <si>
    <t>https://en.wikipedia.org/wiki/Guam</t>
  </si>
  <si>
    <t>https://en.wikipedia.org/wiki/Guatemala</t>
  </si>
  <si>
    <t>https://en.wikipedia.org/wiki/Guernsey</t>
  </si>
  <si>
    <t>https://en.wikipedia.org/wiki/Guinea</t>
  </si>
  <si>
    <t>https://en.wikipedia.org/wiki/Guinea-Bissau</t>
  </si>
  <si>
    <t>https://en.wikipedia.org/wiki/Guyana</t>
  </si>
  <si>
    <t>https://en.wikipedia.org/wiki/Haiti</t>
  </si>
  <si>
    <t>https://en.wikipedia.org/wiki/Honduras</t>
  </si>
  <si>
    <t>https://en.wikipedia.org/wiki/India</t>
  </si>
  <si>
    <t>https://en.wikipedia.org/wiki/Iran</t>
  </si>
  <si>
    <t>https://en.wikipedia.org/wiki/Iraq</t>
  </si>
  <si>
    <t>https://en.wikipedia.org/wiki/Isle_of_Man</t>
  </si>
  <si>
    <t>https://en.wikipedia.org/wiki/Israel</t>
  </si>
  <si>
    <t>https://en.wikipedia.org/wiki/Ivory_Coast</t>
  </si>
  <si>
    <t>https://en.wikipedia.org/wiki/Jamaica</t>
  </si>
  <si>
    <t>https://en.wikipedia.org/wiki/Jersey</t>
  </si>
  <si>
    <t>https://en.wikipedia.org/wiki/Jordan</t>
  </si>
  <si>
    <t>https://en.wikipedia.org/wiki/Kazakhstan</t>
  </si>
  <si>
    <t>https://en.wikipedia.org/wiki/Kenya</t>
  </si>
  <si>
    <t>https://en.wikipedia.org/wiki/Kiribati</t>
  </si>
  <si>
    <t>https://en.wikipedia.org/wiki/Kuwait</t>
  </si>
  <si>
    <t>https://en.wikipedia.org/wiki/Kyrgyzstan</t>
  </si>
  <si>
    <t>https://en.wikipedia.org/wiki/Latvia</t>
  </si>
  <si>
    <t>https://en.wikipedia.org/wiki/Lebanon</t>
  </si>
  <si>
    <t>https://en.wikipedia.org/wiki/Lesotho</t>
  </si>
  <si>
    <t>https://en.wikipedia.org/wiki/Liberia</t>
  </si>
  <si>
    <t>https://en.wikipedia.org/wiki/Libya</t>
  </si>
  <si>
    <t>https://en.wikipedia.org/wiki/Lithuania</t>
  </si>
  <si>
    <t>https://en.wikipedia.org/wiki/Madagascar</t>
  </si>
  <si>
    <t>https://en.wikipedia.org/wiki/Malawi</t>
  </si>
  <si>
    <t>https://en.wikipedia.org/wiki/Maldives</t>
  </si>
  <si>
    <t>https://en.wikipedia.org/wiki/Mali</t>
  </si>
  <si>
    <t>https://en.wikipedia.org/wiki/Marshall_Islands</t>
  </si>
  <si>
    <t>https://en.wikipedia.org/wiki/Martinique</t>
  </si>
  <si>
    <t>https://en.wikipedia.org/wiki/Mauritania</t>
  </si>
  <si>
    <t>https://en.wikipedia.org/wiki/Mauritius</t>
  </si>
  <si>
    <t>https://en.wikipedia.org/wiki/Mayotte</t>
  </si>
  <si>
    <t>https://en.wikipedia.org/wiki/Micronesia</t>
  </si>
  <si>
    <t>https://en.wikipedia.org/wiki/Mongolia</t>
  </si>
  <si>
    <t>https://en.wikipedia.org/wiki/Montserrat</t>
  </si>
  <si>
    <t>https://en.wikipedia.org/wiki/Morocco</t>
  </si>
  <si>
    <t>https://en.wikipedia.org/wiki/Mozambique</t>
  </si>
  <si>
    <t>https://en.wikipedia.org/wiki/Myanmar</t>
  </si>
  <si>
    <t>https://en.wikipedia.org/wiki/Namibia</t>
  </si>
  <si>
    <t>https://en.wikipedia.org/wiki/Nauru</t>
  </si>
  <si>
    <t>https://en.wikipedia.org/wiki/Nepal</t>
  </si>
  <si>
    <t>https://en.wikipedia.org/wiki/New_Caledonia</t>
  </si>
  <si>
    <t>https://en.wikipedia.org/wiki/Nicaragua</t>
  </si>
  <si>
    <t>https://en.wikipedia.org/wiki/Niger</t>
  </si>
  <si>
    <t>https://en.wikipedia.org/wiki/Nigeria</t>
  </si>
  <si>
    <t>https://en.wikipedia.org/wiki/Niue</t>
  </si>
  <si>
    <t>https://en.wikipedia.org/wiki/Norfolk_Island</t>
  </si>
  <si>
    <t>https://en.wikipedia.org/wiki/North_Korea</t>
  </si>
  <si>
    <t>https://en.wikipedia.org/wiki/North_Macedonia</t>
  </si>
  <si>
    <t>https://en.wikipedia.org/wiki/Northern_Mariana_Islands</t>
  </si>
  <si>
    <t>https://en.wikipedia.org/wiki/Oman</t>
  </si>
  <si>
    <t>https://en.wikipedia.org/wiki/Pakistan</t>
  </si>
  <si>
    <t>https://en.wikipedia.org/wiki/Palau</t>
  </si>
  <si>
    <t>https://en.wikipedia.org/wiki/Palestine</t>
  </si>
  <si>
    <t>https://en.wikipedia.org/wiki/Papua_New_Guinea</t>
  </si>
  <si>
    <t>https://en.wikipedia.org/wiki/Paraguay</t>
  </si>
  <si>
    <t>https://en.wikipedia.org/wiki/Peru</t>
  </si>
  <si>
    <t>https://en.wikipedia.org/wiki/Pitcairn_Islands</t>
  </si>
  <si>
    <t>https://en.wikipedia.org/wiki/Puerto_Rico</t>
  </si>
  <si>
    <t>https://en.wikipedia.org/wiki/Qatar</t>
  </si>
  <si>
    <t>https://en.wikipedia.org/wiki/Réunion</t>
  </si>
  <si>
    <t>https://en.wikipedia.org/wiki/Rwanda</t>
  </si>
  <si>
    <t>https://en.wikipedia.org/wiki/Saint_Barthélemy</t>
  </si>
  <si>
    <t>https://en.wikipedia.org/wiki/Saint_Helena,_Ascension_and_Tristan_da_Cunha</t>
  </si>
  <si>
    <t>https://en.wikipedia.org/wiki/Saint_Kitts_and_Nevis</t>
  </si>
  <si>
    <t>https://en.wikipedia.org/wiki/Saint_Lucia</t>
  </si>
  <si>
    <t>https://en.wikipedia.org/wiki/Saint_Martin</t>
  </si>
  <si>
    <t>https://en.wikipedia.org/wiki/Saint_Pierre_and_Miquelon</t>
  </si>
  <si>
    <t>https://en.wikipedia.org/wiki/Saint_Vincent_and_the_Grenadines</t>
  </si>
  <si>
    <t>https://en.wikipedia.org/wiki/Samoa</t>
  </si>
  <si>
    <t>https://en.wikipedia.org/wiki/São_Tomé_and_Príncipe</t>
  </si>
  <si>
    <t>https://en.wikipedia.org/wiki/Saudi_Arabia</t>
  </si>
  <si>
    <t>https://en.wikipedia.org/wiki/Senegal</t>
  </si>
  <si>
    <t>https://en.wikipedia.org/wiki/Seychelles</t>
  </si>
  <si>
    <t>https://en.wikipedia.org/wiki/Sierra_Leone</t>
  </si>
  <si>
    <t>https://en.wikipedia.org/wiki/Sint_Maarten</t>
  </si>
  <si>
    <t>https://en.wikipedia.org/wiki/Solomon_Islands</t>
  </si>
  <si>
    <t>https://en.wikipedia.org/wiki/Somalia</t>
  </si>
  <si>
    <t>https://en.wikipedia.org/wiki/South_Africa</t>
  </si>
  <si>
    <t>https://en.wikipedia.org/wiki/South_Sudan</t>
  </si>
  <si>
    <t>https://en.wikipedia.org/wiki/Sri_Lanka</t>
  </si>
  <si>
    <t>https://en.wikipedia.org/wiki/Sudan</t>
  </si>
  <si>
    <t>https://en.wikipedia.org/wiki/Suriname</t>
  </si>
  <si>
    <t>https://en.wikipedia.org/wiki/Svalbard_and_Jan_Mayen</t>
  </si>
  <si>
    <t>https://en.wikipedia.org/wiki/Syria</t>
  </si>
  <si>
    <t>https://en.wikipedia.org/wiki/Tajikistan</t>
  </si>
  <si>
    <t>https://en.wikipedia.org/wiki/Tanzania</t>
  </si>
  <si>
    <t>https://en.wikipedia.org/wiki/Timor-Leste</t>
  </si>
  <si>
    <t>https://en.wikipedia.org/wiki/Togo</t>
  </si>
  <si>
    <t>https://en.wikipedia.org/wiki/Tokelau</t>
  </si>
  <si>
    <t>https://en.wikipedia.org/wiki/Tonga</t>
  </si>
  <si>
    <t>https://en.wikipedia.org/wiki/Trinidad_and_Tobago</t>
  </si>
  <si>
    <t>https://en.wikipedia.org/wiki/Tunisia</t>
  </si>
  <si>
    <t>https://en.wikipedia.org/wiki/Turkmenistan</t>
  </si>
  <si>
    <t>https://en.wikipedia.org/wiki/Turks_and_Caicos_Islands</t>
  </si>
  <si>
    <t>https://en.wikipedia.org/wiki/Tuvalu</t>
  </si>
  <si>
    <t>https://en.wikipedia.org/wiki/Uganda</t>
  </si>
  <si>
    <t>https://en.wikipedia.org/wiki/Ukraine</t>
  </si>
  <si>
    <t>https://en.wikipedia.org/wiki/United_States_Virgin_Islands</t>
  </si>
  <si>
    <t>https://en.wikipedia.org/wiki/Uruguay</t>
  </si>
  <si>
    <t>https://en.wikipedia.org/wiki/Uzbekistan</t>
  </si>
  <si>
    <t>https://en.wikipedia.org/wiki/Vanuatu</t>
  </si>
  <si>
    <t>https://en.wikipedia.org/wiki/Vatican</t>
  </si>
  <si>
    <t>https://en.wikipedia.org/wiki/Venezuela</t>
  </si>
  <si>
    <t>https://en.wikipedia.org/wiki/Wallis_and_Futuna</t>
  </si>
  <si>
    <t>https://en.wikipedia.org/wiki/Western_Sahara</t>
  </si>
  <si>
    <t>https://en.wikipedia.org/wiki/Yemen</t>
  </si>
  <si>
    <t>https://en.wikipedia.org/wiki/Zambia</t>
  </si>
  <si>
    <t>https://en.wikipedia.org/wiki/Zimbabwe</t>
  </si>
  <si>
    <t>珠海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</si>
</sst>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  <numFmt numFmtId="167" formatCode="_-* #,##0.0_-;\-* #,##0.0_-;_-* &quot;-&quot;??_-;_-@_-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167" fontId="0" fillId="0" borderId="0" xfId="1" applyNumberFormat="1" applyFont="1" applyAlignment="1">
      <alignment horizontal="center" vertical="center"/>
    </xf>
  </cellXfs>
  <cellStyles count="3">
    <cellStyle name="Komma" xfId="1" builtinId="3"/>
    <cellStyle name="Link" xfId="2" builtinId="8"/>
    <cellStyle name="Standard" xfId="0" builtinId="0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rgb="FFC00000"/>
        </patternFill>
      </fill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noThreeD="1" sel="1" val="0">
  <itemLst>
    <item val="English"/>
    <item val="Chinese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</xdr:row>
          <xdr:rowOff>9525</xdr:rowOff>
        </xdr:from>
        <xdr:to>
          <xdr:col>7</xdr:col>
          <xdr:colOff>752475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752475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5</xdr:row>
          <xdr:rowOff>9525</xdr:rowOff>
        </xdr:from>
        <xdr:to>
          <xdr:col>8</xdr:col>
          <xdr:colOff>9525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152400</xdr:rowOff>
        </xdr:from>
        <xdr:to>
          <xdr:col>4</xdr:col>
          <xdr:colOff>9525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9</xdr:row>
          <xdr:rowOff>152400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3321" name="LangCodeDropdown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DM/flat/64.png" TargetMode="External"/><Relationship Id="rId299" Type="http://schemas.openxmlformats.org/officeDocument/2006/relationships/image" Target="../media/image149.png"/><Relationship Id="rId21" Type="http://schemas.openxmlformats.org/officeDocument/2006/relationships/hyperlink" Target="https://flagsapi.com/AM/flat/64.png" TargetMode="External"/><Relationship Id="rId63" Type="http://schemas.openxmlformats.org/officeDocument/2006/relationships/hyperlink" Target="https://flagsapi.com/BG/flat/64.png" TargetMode="External"/><Relationship Id="rId159" Type="http://schemas.openxmlformats.org/officeDocument/2006/relationships/hyperlink" Target="https://flagsapi.com/DE/flat/64.png" TargetMode="External"/><Relationship Id="rId324" Type="http://schemas.openxmlformats.org/officeDocument/2006/relationships/hyperlink" Target="https://flagsapi.com/OM/flat/64.png" TargetMode="External"/><Relationship Id="rId366" Type="http://schemas.openxmlformats.org/officeDocument/2006/relationships/hyperlink" Target="https://flagsapi.com/LC/flat/64.png" TargetMode="External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image" Target="../media/image216.png"/><Relationship Id="rId268" Type="http://schemas.openxmlformats.org/officeDocument/2006/relationships/image" Target="../media/image134.png"/><Relationship Id="rId475" Type="http://schemas.openxmlformats.org/officeDocument/2006/relationships/image" Target="../media/image237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image" Target="../media/image167.png"/><Relationship Id="rId377" Type="http://schemas.openxmlformats.org/officeDocument/2006/relationships/image" Target="../media/image188.png"/><Relationship Id="rId5" Type="http://schemas.openxmlformats.org/officeDocument/2006/relationships/hyperlink" Target="https://flagsapi.com/DZ/flat/64.png" TargetMode="External"/><Relationship Id="rId181" Type="http://schemas.openxmlformats.org/officeDocument/2006/relationships/hyperlink" Target="https://flagsapi.com/GW/flat/64.png" TargetMode="External"/><Relationship Id="rId237" Type="http://schemas.openxmlformats.org/officeDocument/2006/relationships/hyperlink" Target="https://flagsapi.com/LS/flat/64.png" TargetMode="External"/><Relationship Id="rId402" Type="http://schemas.openxmlformats.org/officeDocument/2006/relationships/hyperlink" Target="https://flagsapi.com/ZA/flat/64.png" TargetMode="External"/><Relationship Id="rId279" Type="http://schemas.openxmlformats.org/officeDocument/2006/relationships/hyperlink" Target="https://flagsapi.com/MC/flat/64.png" TargetMode="External"/><Relationship Id="rId444" Type="http://schemas.openxmlformats.org/officeDocument/2006/relationships/hyperlink" Target="https://flagsapi.com/TR/flat/64.png" TargetMode="External"/><Relationship Id="rId43" Type="http://schemas.openxmlformats.org/officeDocument/2006/relationships/hyperlink" Target="https://flagsapi.com/BZ/flat/64.png" TargetMode="External"/><Relationship Id="rId139" Type="http://schemas.openxmlformats.org/officeDocument/2006/relationships/hyperlink" Target="https://flagsapi.com/FK/flat/64.png" TargetMode="External"/><Relationship Id="rId290" Type="http://schemas.openxmlformats.org/officeDocument/2006/relationships/hyperlink" Target="https://flagsapi.com/MM/flat/64.png" TargetMode="External"/><Relationship Id="rId304" Type="http://schemas.openxmlformats.org/officeDocument/2006/relationships/hyperlink" Target="https://flagsapi.com/NI/flat/64.png" TargetMode="External"/><Relationship Id="rId346" Type="http://schemas.openxmlformats.org/officeDocument/2006/relationships/hyperlink" Target="https://flagsapi.com/PT/flat/64.png" TargetMode="External"/><Relationship Id="rId388" Type="http://schemas.openxmlformats.org/officeDocument/2006/relationships/hyperlink" Target="https://flagsapi.com/SL/flat/64.png" TargetMode="External"/><Relationship Id="rId85" Type="http://schemas.openxmlformats.org/officeDocument/2006/relationships/hyperlink" Target="https://flagsapi.com/CL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image" Target="../media/image206.png"/><Relationship Id="rId248" Type="http://schemas.openxmlformats.org/officeDocument/2006/relationships/image" Target="../media/image124.png"/><Relationship Id="rId455" Type="http://schemas.openxmlformats.org/officeDocument/2006/relationships/image" Target="../media/image227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image" Target="../media/image157.png"/><Relationship Id="rId357" Type="http://schemas.openxmlformats.org/officeDocument/2006/relationships/image" Target="../media/image178.png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GH/flat/64.png" TargetMode="External"/><Relationship Id="rId217" Type="http://schemas.openxmlformats.org/officeDocument/2006/relationships/hyperlink" Target="https://flagsapi.com/JE/flat/64.png" TargetMode="External"/><Relationship Id="rId399" Type="http://schemas.openxmlformats.org/officeDocument/2006/relationships/image" Target="../media/image199.png"/><Relationship Id="rId259" Type="http://schemas.openxmlformats.org/officeDocument/2006/relationships/hyperlink" Target="https://flagsapi.com/ML/flat/64.png" TargetMode="External"/><Relationship Id="rId424" Type="http://schemas.openxmlformats.org/officeDocument/2006/relationships/hyperlink" Target="https://flagsapi.com/TW/flat/64.png" TargetMode="External"/><Relationship Id="rId466" Type="http://schemas.openxmlformats.org/officeDocument/2006/relationships/hyperlink" Target="https://flagsapi.com/UZ/flat/64.png" TargetMode="External"/><Relationship Id="rId23" Type="http://schemas.openxmlformats.org/officeDocument/2006/relationships/hyperlink" Target="https://flagsapi.com/AW/flat/64.png" TargetMode="External"/><Relationship Id="rId119" Type="http://schemas.openxmlformats.org/officeDocument/2006/relationships/hyperlink" Target="https://flagsapi.com/DO/flat/64.png" TargetMode="External"/><Relationship Id="rId270" Type="http://schemas.openxmlformats.org/officeDocument/2006/relationships/image" Target="../media/image135.png"/><Relationship Id="rId326" Type="http://schemas.openxmlformats.org/officeDocument/2006/relationships/hyperlink" Target="https://flagsapi.com/PK/flat/64.png" TargetMode="External"/><Relationship Id="rId65" Type="http://schemas.openxmlformats.org/officeDocument/2006/relationships/hyperlink" Target="https://flagsapi.com/BF/flat/64.png" TargetMode="External"/><Relationship Id="rId130" Type="http://schemas.openxmlformats.org/officeDocument/2006/relationships/image" Target="../media/image65.png"/><Relationship Id="rId368" Type="http://schemas.openxmlformats.org/officeDocument/2006/relationships/hyperlink" Target="https://flagsapi.com/MF/flat/64.png" TargetMode="External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image" Target="../media/image217.png"/><Relationship Id="rId477" Type="http://schemas.openxmlformats.org/officeDocument/2006/relationships/image" Target="../media/image238.png"/><Relationship Id="rId281" Type="http://schemas.openxmlformats.org/officeDocument/2006/relationships/image" Target="../media/image140.png"/><Relationship Id="rId337" Type="http://schemas.openxmlformats.org/officeDocument/2006/relationships/image" Target="../media/image168.png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FO/flat/64.png" TargetMode="External"/><Relationship Id="rId379" Type="http://schemas.openxmlformats.org/officeDocument/2006/relationships/image" Target="../media/image189.png"/><Relationship Id="rId7" Type="http://schemas.openxmlformats.org/officeDocument/2006/relationships/hyperlink" Target="https://flagsapi.com/AS/flat/64.png" TargetMode="External"/><Relationship Id="rId183" Type="http://schemas.openxmlformats.org/officeDocument/2006/relationships/hyperlink" Target="https://flagsapi.com/GY/flat/64.png" TargetMode="External"/><Relationship Id="rId239" Type="http://schemas.openxmlformats.org/officeDocument/2006/relationships/hyperlink" Target="https://flagsapi.com/LR/flat/64.png" TargetMode="External"/><Relationship Id="rId390" Type="http://schemas.openxmlformats.org/officeDocument/2006/relationships/hyperlink" Target="https://flagsapi.com/SG/flat/64.png" TargetMode="External"/><Relationship Id="rId404" Type="http://schemas.openxmlformats.org/officeDocument/2006/relationships/hyperlink" Target="https://flagsapi.com/KR/flat/64.png" TargetMode="External"/><Relationship Id="rId446" Type="http://schemas.openxmlformats.org/officeDocument/2006/relationships/hyperlink" Target="https://flagsapi.com/TM/flat/64.png" TargetMode="External"/><Relationship Id="rId250" Type="http://schemas.openxmlformats.org/officeDocument/2006/relationships/image" Target="../media/image125.png"/><Relationship Id="rId292" Type="http://schemas.openxmlformats.org/officeDocument/2006/relationships/hyperlink" Target="https://flagsapi.com/NA/flat/64.png" TargetMode="External"/><Relationship Id="rId306" Type="http://schemas.openxmlformats.org/officeDocument/2006/relationships/hyperlink" Target="https://flagsapi.com/NE/flat/64.png" TargetMode="External"/><Relationship Id="rId45" Type="http://schemas.openxmlformats.org/officeDocument/2006/relationships/hyperlink" Target="https://flagsapi.com/BJ/flat/64.png" TargetMode="External"/><Relationship Id="rId87" Type="http://schemas.openxmlformats.org/officeDocument/2006/relationships/hyperlink" Target="https://flagsapi.com/CN/flat/64.png" TargetMode="External"/><Relationship Id="rId110" Type="http://schemas.openxmlformats.org/officeDocument/2006/relationships/image" Target="../media/image55.png"/><Relationship Id="rId348" Type="http://schemas.openxmlformats.org/officeDocument/2006/relationships/hyperlink" Target="https://flagsapi.com/PR/flat/64.png" TargetMode="External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image" Target="../media/image207.png"/><Relationship Id="rId457" Type="http://schemas.openxmlformats.org/officeDocument/2006/relationships/image" Target="../media/image228.png"/><Relationship Id="rId261" Type="http://schemas.openxmlformats.org/officeDocument/2006/relationships/hyperlink" Target="https://flagsapi.com/MT/flat/64.png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image" Target="../media/image158.png"/><Relationship Id="rId359" Type="http://schemas.openxmlformats.org/officeDocument/2006/relationships/image" Target="../media/image179.png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CD/flat/64.png" TargetMode="External"/><Relationship Id="rId163" Type="http://schemas.openxmlformats.org/officeDocument/2006/relationships/hyperlink" Target="https://flagsapi.com/GI/flat/64.png" TargetMode="External"/><Relationship Id="rId219" Type="http://schemas.openxmlformats.org/officeDocument/2006/relationships/hyperlink" Target="https://flagsapi.com/JO/flat/64.png" TargetMode="External"/><Relationship Id="rId370" Type="http://schemas.openxmlformats.org/officeDocument/2006/relationships/hyperlink" Target="https://thumb.wikimedia.org/wikipedia/commons/thumb/7/74/Flag_of_Saint-Pierre_and_Miquelon.svg/1280px-Flag_of_Saint-Pierre_and_Miquelon.svg.png" TargetMode="External"/><Relationship Id="rId426" Type="http://schemas.openxmlformats.org/officeDocument/2006/relationships/hyperlink" Target="https://flagsapi.com/TJ/flat/64.png" TargetMode="External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VU/flat/64.png" TargetMode="External"/><Relationship Id="rId25" Type="http://schemas.openxmlformats.org/officeDocument/2006/relationships/hyperlink" Target="https://flagsapi.com/AU/flat/64.png" TargetMode="External"/><Relationship Id="rId67" Type="http://schemas.openxmlformats.org/officeDocument/2006/relationships/hyperlink" Target="https://flagsapi.com/BI/flat/64.png" TargetMode="External"/><Relationship Id="rId272" Type="http://schemas.openxmlformats.org/officeDocument/2006/relationships/image" Target="../media/image136.png"/><Relationship Id="rId328" Type="http://schemas.openxmlformats.org/officeDocument/2006/relationships/hyperlink" Target="https://flagsapi.com/PW/flat/64.png" TargetMode="External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image" Target="../media/image190.png"/><Relationship Id="rId241" Type="http://schemas.openxmlformats.org/officeDocument/2006/relationships/hyperlink" Target="https://flagsapi.com/LY/flat/64.png" TargetMode="External"/><Relationship Id="rId437" Type="http://schemas.openxmlformats.org/officeDocument/2006/relationships/image" Target="../media/image218.png"/><Relationship Id="rId479" Type="http://schemas.openxmlformats.org/officeDocument/2006/relationships/image" Target="../media/image239.png"/><Relationship Id="rId36" Type="http://schemas.openxmlformats.org/officeDocument/2006/relationships/image" Target="../media/image18.png"/><Relationship Id="rId283" Type="http://schemas.openxmlformats.org/officeDocument/2006/relationships/image" Target="../media/image141.png"/><Relationship Id="rId339" Type="http://schemas.openxmlformats.org/officeDocument/2006/relationships/image" Target="../media/image169.png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CR/flat/64.png" TargetMode="External"/><Relationship Id="rId143" Type="http://schemas.openxmlformats.org/officeDocument/2006/relationships/hyperlink" Target="https://flagsapi.com/FJ/flat/64.png" TargetMode="External"/><Relationship Id="rId185" Type="http://schemas.openxmlformats.org/officeDocument/2006/relationships/hyperlink" Target="https://flagsapi.com/HT/flat/64.png" TargetMode="External"/><Relationship Id="rId350" Type="http://schemas.openxmlformats.org/officeDocument/2006/relationships/hyperlink" Target="https://flagsapi.com/QA/flat/64.png" TargetMode="External"/><Relationship Id="rId406" Type="http://schemas.openxmlformats.org/officeDocument/2006/relationships/hyperlink" Target="https://flagsapi.com/SS/flat/64.png" TargetMode="External"/><Relationship Id="rId9" Type="http://schemas.openxmlformats.org/officeDocument/2006/relationships/hyperlink" Target="https://flagsapi.com/AD/flat/64.png" TargetMode="External"/><Relationship Id="rId210" Type="http://schemas.openxmlformats.org/officeDocument/2006/relationships/image" Target="../media/image105.png"/><Relationship Id="rId392" Type="http://schemas.openxmlformats.org/officeDocument/2006/relationships/hyperlink" Target="https://thumb.wikimedia.org/wikipedia/commons/thumb/d/d3/Flag_of_Sint_Maarten.svg/1280px-Flag_of_Sint_Maarten.svg.png" TargetMode="External"/><Relationship Id="rId448" Type="http://schemas.openxmlformats.org/officeDocument/2006/relationships/hyperlink" Target="https://flagsapi.com/TC/flat/64.png" TargetMode="External"/><Relationship Id="rId252" Type="http://schemas.openxmlformats.org/officeDocument/2006/relationships/image" Target="../media/image126.png"/><Relationship Id="rId294" Type="http://schemas.openxmlformats.org/officeDocument/2006/relationships/hyperlink" Target="https://flagsapi.com/NR/flat/64.png" TargetMode="External"/><Relationship Id="rId308" Type="http://schemas.openxmlformats.org/officeDocument/2006/relationships/hyperlink" Target="https://flagsapi.com/NG/flat/64.png" TargetMode="External"/><Relationship Id="rId47" Type="http://schemas.openxmlformats.org/officeDocument/2006/relationships/hyperlink" Target="https://flagsapi.com/BM/flat/64.png" TargetMode="External"/><Relationship Id="rId89" Type="http://schemas.openxmlformats.org/officeDocument/2006/relationships/hyperlink" Target="https://flagsapi.com/CX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image" Target="../media/image180.png"/><Relationship Id="rId196" Type="http://schemas.openxmlformats.org/officeDocument/2006/relationships/image" Target="../media/image98.png"/><Relationship Id="rId417" Type="http://schemas.openxmlformats.org/officeDocument/2006/relationships/image" Target="../media/image208.png"/><Relationship Id="rId459" Type="http://schemas.openxmlformats.org/officeDocument/2006/relationships/image" Target="../media/image229.png"/><Relationship Id="rId16" Type="http://schemas.openxmlformats.org/officeDocument/2006/relationships/image" Target="../media/image8.png"/><Relationship Id="rId221" Type="http://schemas.openxmlformats.org/officeDocument/2006/relationships/hyperlink" Target="https://flagsapi.com/KZ/flat/64.png" TargetMode="External"/><Relationship Id="rId263" Type="http://schemas.openxmlformats.org/officeDocument/2006/relationships/hyperlink" Target="https://flagsapi.com/MH/flat/64.png" TargetMode="External"/><Relationship Id="rId319" Type="http://schemas.openxmlformats.org/officeDocument/2006/relationships/image" Target="../media/image159.png"/><Relationship Id="rId470" Type="http://schemas.openxmlformats.org/officeDocument/2006/relationships/hyperlink" Target="https://flagsapi.com/VA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EC/flat/64.png" TargetMode="External"/><Relationship Id="rId330" Type="http://schemas.openxmlformats.org/officeDocument/2006/relationships/hyperlink" Target="https://flagsapi.com/PS/flat/64.png" TargetMode="External"/><Relationship Id="rId165" Type="http://schemas.openxmlformats.org/officeDocument/2006/relationships/hyperlink" Target="https://flagsapi.com/GR/flat/64.png" TargetMode="External"/><Relationship Id="rId372" Type="http://schemas.openxmlformats.org/officeDocument/2006/relationships/hyperlink" Target="https://flagsapi.com/VC/flat/64.png" TargetMode="External"/><Relationship Id="rId428" Type="http://schemas.openxmlformats.org/officeDocument/2006/relationships/hyperlink" Target="https://flagsapi.com/TZ/flat/64.png" TargetMode="External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481" Type="http://schemas.openxmlformats.org/officeDocument/2006/relationships/image" Target="../media/image240.png"/><Relationship Id="rId27" Type="http://schemas.openxmlformats.org/officeDocument/2006/relationships/hyperlink" Target="https://flagsapi.com/AT/flat/64.png" TargetMode="External"/><Relationship Id="rId69" Type="http://schemas.openxmlformats.org/officeDocument/2006/relationships/hyperlink" Target="https://flagsapi.com/CV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image" Target="../media/image170.png"/><Relationship Id="rId383" Type="http://schemas.openxmlformats.org/officeDocument/2006/relationships/image" Target="../media/image191.png"/><Relationship Id="rId439" Type="http://schemas.openxmlformats.org/officeDocument/2006/relationships/image" Target="../media/image219.png"/><Relationship Id="rId201" Type="http://schemas.openxmlformats.org/officeDocument/2006/relationships/hyperlink" Target="https://flagsapi.com/IQ/flat/64.png" TargetMode="External"/><Relationship Id="rId243" Type="http://schemas.openxmlformats.org/officeDocument/2006/relationships/hyperlink" Target="https://flagsapi.com/LI/flat/64.png" TargetMode="External"/><Relationship Id="rId285" Type="http://schemas.openxmlformats.org/officeDocument/2006/relationships/image" Target="../media/image142.png"/><Relationship Id="rId450" Type="http://schemas.openxmlformats.org/officeDocument/2006/relationships/hyperlink" Target="https://flagsapi.com/TV/flat/64.png" TargetMode="External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HR/flat/64.png" TargetMode="External"/><Relationship Id="rId310" Type="http://schemas.openxmlformats.org/officeDocument/2006/relationships/hyperlink" Target="https://flagsapi.com/NU/flat/64.png" TargetMode="External"/><Relationship Id="rId91" Type="http://schemas.openxmlformats.org/officeDocument/2006/relationships/hyperlink" Target="https://flagsapi.com/CC/flat/64.png" TargetMode="External"/><Relationship Id="rId145" Type="http://schemas.openxmlformats.org/officeDocument/2006/relationships/hyperlink" Target="https://flagsapi.com/FI/flat/64.png" TargetMode="External"/><Relationship Id="rId187" Type="http://schemas.openxmlformats.org/officeDocument/2006/relationships/hyperlink" Target="https://flagsapi.com/HN/flat/64.png" TargetMode="External"/><Relationship Id="rId352" Type="http://schemas.openxmlformats.org/officeDocument/2006/relationships/hyperlink" Target="https://flagsapi.com/RE/flat/64.png" TargetMode="External"/><Relationship Id="rId394" Type="http://schemas.openxmlformats.org/officeDocument/2006/relationships/hyperlink" Target="https://flagsapi.com/SK/flat/64.png" TargetMode="External"/><Relationship Id="rId408" Type="http://schemas.openxmlformats.org/officeDocument/2006/relationships/hyperlink" Target="https://flagsapi.com/ES/flat/64.png" TargetMode="External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BT/flat/64.png" TargetMode="External"/><Relationship Id="rId114" Type="http://schemas.openxmlformats.org/officeDocument/2006/relationships/image" Target="../media/image57.png"/><Relationship Id="rId296" Type="http://schemas.openxmlformats.org/officeDocument/2006/relationships/hyperlink" Target="https://flagsapi.com/NP/flat/64.png" TargetMode="External"/><Relationship Id="rId461" Type="http://schemas.openxmlformats.org/officeDocument/2006/relationships/image" Target="../media/image230.png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image" Target="../media/image160.png"/><Relationship Id="rId363" Type="http://schemas.openxmlformats.org/officeDocument/2006/relationships/image" Target="../media/image181.png"/><Relationship Id="rId419" Type="http://schemas.openxmlformats.org/officeDocument/2006/relationships/image" Target="../media/image209.png"/><Relationship Id="rId223" Type="http://schemas.openxmlformats.org/officeDocument/2006/relationships/hyperlink" Target="https://flagsapi.com/KE/flat/64.png" TargetMode="External"/><Relationship Id="rId430" Type="http://schemas.openxmlformats.org/officeDocument/2006/relationships/hyperlink" Target="https://flagsapi.com/TH/flat/64.png" TargetMode="External"/><Relationship Id="rId18" Type="http://schemas.openxmlformats.org/officeDocument/2006/relationships/image" Target="../media/image9.png"/><Relationship Id="rId265" Type="http://schemas.openxmlformats.org/officeDocument/2006/relationships/hyperlink" Target="https://flagsapi.com/MQ/flat/64.png" TargetMode="External"/><Relationship Id="rId472" Type="http://schemas.openxmlformats.org/officeDocument/2006/relationships/hyperlink" Target="https://flagsapi.com/VE/flat/64.png" TargetMode="External"/><Relationship Id="rId125" Type="http://schemas.openxmlformats.org/officeDocument/2006/relationships/hyperlink" Target="https://flagsapi.com/EG/flat/64.png" TargetMode="External"/><Relationship Id="rId167" Type="http://schemas.openxmlformats.org/officeDocument/2006/relationships/hyperlink" Target="https://flagsapi.com/GL/flat/64.png" TargetMode="External"/><Relationship Id="rId332" Type="http://schemas.openxmlformats.org/officeDocument/2006/relationships/hyperlink" Target="https://flagsapi.com/PA/flat/64.png" TargetMode="External"/><Relationship Id="rId374" Type="http://schemas.openxmlformats.org/officeDocument/2006/relationships/hyperlink" Target="https://flagsapi.com/WS/flat/64.png" TargetMode="External"/><Relationship Id="rId71" Type="http://schemas.openxmlformats.org/officeDocument/2006/relationships/hyperlink" Target="https://flagsapi.com/KH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AZ/flat/64.png" TargetMode="External"/><Relationship Id="rId276" Type="http://schemas.openxmlformats.org/officeDocument/2006/relationships/image" Target="../media/image138.png"/><Relationship Id="rId441" Type="http://schemas.openxmlformats.org/officeDocument/2006/relationships/image" Target="../media/image220.png"/><Relationship Id="rId483" Type="http://schemas.openxmlformats.org/officeDocument/2006/relationships/image" Target="../media/image241.png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image" Target="../media/image150.png"/><Relationship Id="rId343" Type="http://schemas.openxmlformats.org/officeDocument/2006/relationships/image" Target="../media/image171.png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IE/flat/64.png" TargetMode="External"/><Relationship Id="rId385" Type="http://schemas.openxmlformats.org/officeDocument/2006/relationships/image" Target="../media/image192.png"/><Relationship Id="rId245" Type="http://schemas.openxmlformats.org/officeDocument/2006/relationships/hyperlink" Target="https://flagsapi.com/LT/flat/64.png" TargetMode="External"/><Relationship Id="rId287" Type="http://schemas.openxmlformats.org/officeDocument/2006/relationships/image" Target="../media/image143.png"/><Relationship Id="rId410" Type="http://schemas.openxmlformats.org/officeDocument/2006/relationships/hyperlink" Target="https://flagsapi.com/LK/flat/64.png" TargetMode="External"/><Relationship Id="rId452" Type="http://schemas.openxmlformats.org/officeDocument/2006/relationships/hyperlink" Target="https://flagsapi.com/UG/flat/64.png" TargetMode="External"/><Relationship Id="rId105" Type="http://schemas.openxmlformats.org/officeDocument/2006/relationships/hyperlink" Target="https://flagsapi.com/CU/flat/64.png" TargetMode="External"/><Relationship Id="rId147" Type="http://schemas.openxmlformats.org/officeDocument/2006/relationships/hyperlink" Target="https://flagsapi.com/FR/flat/64.png" TargetMode="External"/><Relationship Id="rId312" Type="http://schemas.openxmlformats.org/officeDocument/2006/relationships/hyperlink" Target="https://flagsapi.com/NF/flat/64.png" TargetMode="External"/><Relationship Id="rId354" Type="http://schemas.openxmlformats.org/officeDocument/2006/relationships/hyperlink" Target="https://flagsapi.com/RO/flat/64.png" TargetMode="External"/><Relationship Id="rId51" Type="http://schemas.openxmlformats.org/officeDocument/2006/relationships/hyperlink" Target="https://flagsapi.com/BO/flat/64.png" TargetMode="External"/><Relationship Id="rId93" Type="http://schemas.openxmlformats.org/officeDocument/2006/relationships/hyperlink" Target="https://flagsapi.com/CO/flat/64.png" TargetMode="External"/><Relationship Id="rId189" Type="http://schemas.openxmlformats.org/officeDocument/2006/relationships/hyperlink" Target="https://flagsapi.com/HK/flat/64.png" TargetMode="External"/><Relationship Id="rId396" Type="http://schemas.openxmlformats.org/officeDocument/2006/relationships/hyperlink" Target="https://flagsapi.com/SI/flat/64.png" TargetMode="External"/><Relationship Id="rId214" Type="http://schemas.openxmlformats.org/officeDocument/2006/relationships/image" Target="../media/image107.png"/><Relationship Id="rId256" Type="http://schemas.openxmlformats.org/officeDocument/2006/relationships/image" Target="../media/image128.png"/><Relationship Id="rId298" Type="http://schemas.openxmlformats.org/officeDocument/2006/relationships/hyperlink" Target="https://flagsapi.com/NL/flat/64.png" TargetMode="External"/><Relationship Id="rId421" Type="http://schemas.openxmlformats.org/officeDocument/2006/relationships/image" Target="../media/image210.png"/><Relationship Id="rId463" Type="http://schemas.openxmlformats.org/officeDocument/2006/relationships/image" Target="../media/image231.png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ET/flat/64.png" TargetMode="External"/><Relationship Id="rId158" Type="http://schemas.openxmlformats.org/officeDocument/2006/relationships/image" Target="../media/image79.png"/><Relationship Id="rId302" Type="http://schemas.openxmlformats.org/officeDocument/2006/relationships/hyperlink" Target="https://flagsapi.com/NZ/flat/64.png" TargetMode="External"/><Relationship Id="rId323" Type="http://schemas.openxmlformats.org/officeDocument/2006/relationships/image" Target="../media/image161.png"/><Relationship Id="rId344" Type="http://schemas.openxmlformats.org/officeDocument/2006/relationships/hyperlink" Target="https://flagsapi.com/PL/flat/64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flagsapi.com/BE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TD/flat/64.png" TargetMode="External"/><Relationship Id="rId179" Type="http://schemas.openxmlformats.org/officeDocument/2006/relationships/hyperlink" Target="https://flagsapi.com/GN/flat/64.png" TargetMode="External"/><Relationship Id="rId365" Type="http://schemas.openxmlformats.org/officeDocument/2006/relationships/image" Target="../media/image182.png"/><Relationship Id="rId386" Type="http://schemas.openxmlformats.org/officeDocument/2006/relationships/hyperlink" Target="https://flagsapi.com/SC/flat/64.png" TargetMode="Externa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KI/flat/64.png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flagsapi.com/MR/flat/64.png" TargetMode="External"/><Relationship Id="rId288" Type="http://schemas.openxmlformats.org/officeDocument/2006/relationships/hyperlink" Target="https://flagsapi.com/MZ/flat/64.png" TargetMode="External"/><Relationship Id="rId411" Type="http://schemas.openxmlformats.org/officeDocument/2006/relationships/image" Target="../media/image205.png"/><Relationship Id="rId432" Type="http://schemas.openxmlformats.org/officeDocument/2006/relationships/hyperlink" Target="https://flagsapi.com/TL/flat/64.png" TargetMode="External"/><Relationship Id="rId453" Type="http://schemas.openxmlformats.org/officeDocument/2006/relationships/image" Target="../media/image226.png"/><Relationship Id="rId474" Type="http://schemas.openxmlformats.org/officeDocument/2006/relationships/hyperlink" Target="https://flagsapi.com/VN/flat/64.png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SV/flat/64.png" TargetMode="External"/><Relationship Id="rId313" Type="http://schemas.openxmlformats.org/officeDocument/2006/relationships/image" Target="../media/image156.png"/><Relationship Id="rId10" Type="http://schemas.openxmlformats.org/officeDocument/2006/relationships/image" Target="../media/image5.png"/><Relationship Id="rId31" Type="http://schemas.openxmlformats.org/officeDocument/2006/relationships/hyperlink" Target="https://flagsapi.com/BS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CM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D/flat/64.png" TargetMode="External"/><Relationship Id="rId334" Type="http://schemas.openxmlformats.org/officeDocument/2006/relationships/hyperlink" Target="https://flagsapi.com/PG/flat/64.png" TargetMode="External"/><Relationship Id="rId355" Type="http://schemas.openxmlformats.org/officeDocument/2006/relationships/image" Target="../media/image177.png"/><Relationship Id="rId376" Type="http://schemas.openxmlformats.org/officeDocument/2006/relationships/hyperlink" Target="https://flagsapi.com/SM/flat/64.png" TargetMode="External"/><Relationship Id="rId397" Type="http://schemas.openxmlformats.org/officeDocument/2006/relationships/image" Target="../media/image198.png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JP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MV/flat/64.png" TargetMode="External"/><Relationship Id="rId278" Type="http://schemas.openxmlformats.org/officeDocument/2006/relationships/image" Target="../media/image139.png"/><Relationship Id="rId401" Type="http://schemas.openxmlformats.org/officeDocument/2006/relationships/image" Target="../media/image200.png"/><Relationship Id="rId422" Type="http://schemas.openxmlformats.org/officeDocument/2006/relationships/hyperlink" Target="https://flagsapi.com/SY/flat/64.png" TargetMode="External"/><Relationship Id="rId443" Type="http://schemas.openxmlformats.org/officeDocument/2006/relationships/image" Target="../media/image221.png"/><Relationship Id="rId464" Type="http://schemas.openxmlformats.org/officeDocument/2006/relationships/hyperlink" Target="https://flagsapi.com/UY/flat/64.png" TargetMode="External"/><Relationship Id="rId303" Type="http://schemas.openxmlformats.org/officeDocument/2006/relationships/image" Target="../media/image151.png"/><Relationship Id="rId485" Type="http://schemas.openxmlformats.org/officeDocument/2006/relationships/image" Target="../media/image242.png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image" Target="../media/image172.png"/><Relationship Id="rId387" Type="http://schemas.openxmlformats.org/officeDocument/2006/relationships/image" Target="../media/image193.png"/><Relationship Id="rId191" Type="http://schemas.openxmlformats.org/officeDocument/2006/relationships/hyperlink" Target="https://flagsapi.com/HU/flat/64.png" TargetMode="External"/><Relationship Id="rId205" Type="http://schemas.openxmlformats.org/officeDocument/2006/relationships/hyperlink" Target="https://flagsapi.com/IM/flat/64.png" TargetMode="External"/><Relationship Id="rId247" Type="http://schemas.openxmlformats.org/officeDocument/2006/relationships/hyperlink" Target="https://flagsapi.com/LU/flat/64.png" TargetMode="External"/><Relationship Id="rId412" Type="http://schemas.openxmlformats.org/officeDocument/2006/relationships/hyperlink" Target="https://flagsapi.com/SD/flat/64.png" TargetMode="External"/><Relationship Id="rId107" Type="http://schemas.openxmlformats.org/officeDocument/2006/relationships/hyperlink" Target="https://flagsapi.com/CW/flat/64.png" TargetMode="External"/><Relationship Id="rId289" Type="http://schemas.openxmlformats.org/officeDocument/2006/relationships/image" Target="../media/image144.png"/><Relationship Id="rId454" Type="http://schemas.openxmlformats.org/officeDocument/2006/relationships/hyperlink" Target="https://flagsapi.com/UA/flat/64.png" TargetMode="External"/><Relationship Id="rId11" Type="http://schemas.openxmlformats.org/officeDocument/2006/relationships/hyperlink" Target="https://flagsapi.com/AO/flat/64.png" TargetMode="External"/><Relationship Id="rId53" Type="http://schemas.openxmlformats.org/officeDocument/2006/relationships/hyperlink" Target="https://flagsapi.com/BA/flat/64.png" TargetMode="External"/><Relationship Id="rId149" Type="http://schemas.openxmlformats.org/officeDocument/2006/relationships/hyperlink" Target="https://thumb.wikimedia.org/wikipedia/commons/thumb/2/29/Flag_of_French_Guiana.svg/1280px-Flag_of_French_Guiana.svg.png" TargetMode="External"/><Relationship Id="rId314" Type="http://schemas.openxmlformats.org/officeDocument/2006/relationships/hyperlink" Target="https://flagsapi.com/KP/flat/64.png" TargetMode="External"/><Relationship Id="rId356" Type="http://schemas.openxmlformats.org/officeDocument/2006/relationships/hyperlink" Target="https://flagsapi.com/RU/flat/64.png" TargetMode="External"/><Relationship Id="rId398" Type="http://schemas.openxmlformats.org/officeDocument/2006/relationships/hyperlink" Target="https://flagsapi.com/SB/flat/64.png" TargetMode="External"/><Relationship Id="rId95" Type="http://schemas.openxmlformats.org/officeDocument/2006/relationships/hyperlink" Target="https://flagsapi.com/KM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image" Target="../media/image211.png"/><Relationship Id="rId258" Type="http://schemas.openxmlformats.org/officeDocument/2006/relationships/image" Target="../media/image129.png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image" Target="../media/image162.png"/><Relationship Id="rId367" Type="http://schemas.openxmlformats.org/officeDocument/2006/relationships/image" Target="../media/image183.png"/><Relationship Id="rId171" Type="http://schemas.openxmlformats.org/officeDocument/2006/relationships/hyperlink" Target="https://thumb.wikimedia.org/wikipedia/commons/thumb/c/c3/Flag_of_France.svg/1280px-Flag_of_France.svg.png" TargetMode="External"/><Relationship Id="rId227" Type="http://schemas.openxmlformats.org/officeDocument/2006/relationships/hyperlink" Target="https://flagsapi.com/KW/flat/64.png" TargetMode="External"/><Relationship Id="rId269" Type="http://schemas.openxmlformats.org/officeDocument/2006/relationships/hyperlink" Target="https://flagsapi.com/MU/flat/64.png" TargetMode="External"/><Relationship Id="rId434" Type="http://schemas.openxmlformats.org/officeDocument/2006/relationships/hyperlink" Target="https://flagsapi.com/TG/flat/64.png" TargetMode="External"/><Relationship Id="rId476" Type="http://schemas.openxmlformats.org/officeDocument/2006/relationships/hyperlink" Target="https://flagsapi.com/WF/flat/64.png" TargetMode="External"/><Relationship Id="rId33" Type="http://schemas.openxmlformats.org/officeDocument/2006/relationships/hyperlink" Target="https://flagsapi.com/BH/flat/64.png" TargetMode="External"/><Relationship Id="rId129" Type="http://schemas.openxmlformats.org/officeDocument/2006/relationships/hyperlink" Target="https://flagsapi.com/GQ/flat/64.png" TargetMode="External"/><Relationship Id="rId280" Type="http://schemas.openxmlformats.org/officeDocument/2006/relationships/hyperlink" Target="https://flagsapi.com/MN/flat/64.png" TargetMode="External"/><Relationship Id="rId336" Type="http://schemas.openxmlformats.org/officeDocument/2006/relationships/hyperlink" Target="https://flagsapi.com/PY/flat/64.png" TargetMode="External"/><Relationship Id="rId75" Type="http://schemas.openxmlformats.org/officeDocument/2006/relationships/hyperlink" Target="https://flagsapi.com/CA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hyperlink" Target="https://flagsapi.com/ST/flat/64.png" TargetMode="External"/><Relationship Id="rId403" Type="http://schemas.openxmlformats.org/officeDocument/2006/relationships/image" Target="../media/image201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image" Target="../media/image222.png"/><Relationship Id="rId291" Type="http://schemas.openxmlformats.org/officeDocument/2006/relationships/image" Target="../media/image145.png"/><Relationship Id="rId305" Type="http://schemas.openxmlformats.org/officeDocument/2006/relationships/image" Target="../media/image152.png"/><Relationship Id="rId347" Type="http://schemas.openxmlformats.org/officeDocument/2006/relationships/image" Target="../media/image173.png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PF/flat/64.png" TargetMode="External"/><Relationship Id="rId389" Type="http://schemas.openxmlformats.org/officeDocument/2006/relationships/image" Target="../media/image194.png"/><Relationship Id="rId193" Type="http://schemas.openxmlformats.org/officeDocument/2006/relationships/hyperlink" Target="https://flagsapi.com/IS/flat/64.png" TargetMode="External"/><Relationship Id="rId207" Type="http://schemas.openxmlformats.org/officeDocument/2006/relationships/hyperlink" Target="https://flagsapi.com/IL/flat/64.png" TargetMode="External"/><Relationship Id="rId249" Type="http://schemas.openxmlformats.org/officeDocument/2006/relationships/hyperlink" Target="https://flagsapi.com/MO/flat/64.png" TargetMode="External"/><Relationship Id="rId414" Type="http://schemas.openxmlformats.org/officeDocument/2006/relationships/hyperlink" Target="https://flagsapi.com/SR/flat/64.png" TargetMode="External"/><Relationship Id="rId456" Type="http://schemas.openxmlformats.org/officeDocument/2006/relationships/hyperlink" Target="https://flagsapi.com/AE/flat/64.png" TargetMode="External"/><Relationship Id="rId13" Type="http://schemas.openxmlformats.org/officeDocument/2006/relationships/hyperlink" Target="https://flagsapi.com/AI/flat/64.png" TargetMode="External"/><Relationship Id="rId109" Type="http://schemas.openxmlformats.org/officeDocument/2006/relationships/hyperlink" Target="https://flagsapi.com/CY/flat/64.png" TargetMode="External"/><Relationship Id="rId260" Type="http://schemas.openxmlformats.org/officeDocument/2006/relationships/image" Target="../media/image130.png"/><Relationship Id="rId316" Type="http://schemas.openxmlformats.org/officeDocument/2006/relationships/hyperlink" Target="https://flagsapi.com/MK/flat/64.png" TargetMode="External"/><Relationship Id="rId55" Type="http://schemas.openxmlformats.org/officeDocument/2006/relationships/hyperlink" Target="https://flagsapi.com/BW/flat/64.png" TargetMode="External"/><Relationship Id="rId97" Type="http://schemas.openxmlformats.org/officeDocument/2006/relationships/hyperlink" Target="https://flagsapi.com/CG/flat/64.png" TargetMode="External"/><Relationship Id="rId120" Type="http://schemas.openxmlformats.org/officeDocument/2006/relationships/image" Target="../media/image60.png"/><Relationship Id="rId358" Type="http://schemas.openxmlformats.org/officeDocument/2006/relationships/hyperlink" Target="https://flagsapi.com/RW/flat/64.png" TargetMode="External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image" Target="../media/image212.png"/><Relationship Id="rId467" Type="http://schemas.openxmlformats.org/officeDocument/2006/relationships/image" Target="../media/image233.png"/><Relationship Id="rId271" Type="http://schemas.openxmlformats.org/officeDocument/2006/relationships/hyperlink" Target="https://flagsapi.com/YT/flat/64.pn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ER/flat/64.png" TargetMode="External"/><Relationship Id="rId327" Type="http://schemas.openxmlformats.org/officeDocument/2006/relationships/image" Target="../media/image163.png"/><Relationship Id="rId369" Type="http://schemas.openxmlformats.org/officeDocument/2006/relationships/image" Target="../media/image184.png"/><Relationship Id="rId173" Type="http://schemas.openxmlformats.org/officeDocument/2006/relationships/hyperlink" Target="https://flagsapi.com/GU/flat/64.png" TargetMode="External"/><Relationship Id="rId229" Type="http://schemas.openxmlformats.org/officeDocument/2006/relationships/hyperlink" Target="https://flagsapi.com/KG/flat/64.png" TargetMode="External"/><Relationship Id="rId380" Type="http://schemas.openxmlformats.org/officeDocument/2006/relationships/hyperlink" Target="https://flagsapi.com/SA/flat/64.png" TargetMode="External"/><Relationship Id="rId436" Type="http://schemas.openxmlformats.org/officeDocument/2006/relationships/hyperlink" Target="https://flagsapi.com/TK/flat/64.png" TargetMode="External"/><Relationship Id="rId240" Type="http://schemas.openxmlformats.org/officeDocument/2006/relationships/image" Target="../media/image120.png"/><Relationship Id="rId478" Type="http://schemas.openxmlformats.org/officeDocument/2006/relationships/hyperlink" Target="https://flagsapi.com/EH/flat/64.png" TargetMode="External"/><Relationship Id="rId35" Type="http://schemas.openxmlformats.org/officeDocument/2006/relationships/hyperlink" Target="https://flagsapi.com/BD/flat/64.png" TargetMode="External"/><Relationship Id="rId77" Type="http://schemas.openxmlformats.org/officeDocument/2006/relationships/hyperlink" Target="https://thumb.wikimedia.org/wikipedia/commons/thumb/2/20/Flag_of_the_Netherlands.svg/1280px-Flag_of_the_Netherlands.svg.png" TargetMode="External"/><Relationship Id="rId100" Type="http://schemas.openxmlformats.org/officeDocument/2006/relationships/image" Target="../media/image50.png"/><Relationship Id="rId282" Type="http://schemas.openxmlformats.org/officeDocument/2006/relationships/hyperlink" Target="https://flagsapi.com/ME/flat/64.png" TargetMode="External"/><Relationship Id="rId338" Type="http://schemas.openxmlformats.org/officeDocument/2006/relationships/hyperlink" Target="https://flagsapi.com/PE/flat/64.png" TargetMode="External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image" Target="../media/image195.png"/><Relationship Id="rId405" Type="http://schemas.openxmlformats.org/officeDocument/2006/relationships/image" Target="../media/image202.png"/><Relationship Id="rId447" Type="http://schemas.openxmlformats.org/officeDocument/2006/relationships/image" Target="../media/image223.png"/><Relationship Id="rId251" Type="http://schemas.openxmlformats.org/officeDocument/2006/relationships/hyperlink" Target="https://flagsapi.com/MG/flat/64.png" TargetMode="External"/><Relationship Id="rId46" Type="http://schemas.openxmlformats.org/officeDocument/2006/relationships/image" Target="../media/image23.png"/><Relationship Id="rId293" Type="http://schemas.openxmlformats.org/officeDocument/2006/relationships/image" Target="../media/image146.png"/><Relationship Id="rId307" Type="http://schemas.openxmlformats.org/officeDocument/2006/relationships/image" Target="../media/image153.png"/><Relationship Id="rId349" Type="http://schemas.openxmlformats.org/officeDocument/2006/relationships/image" Target="../media/image174.png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CZ/flat/64.png" TargetMode="External"/><Relationship Id="rId153" Type="http://schemas.openxmlformats.org/officeDocument/2006/relationships/hyperlink" Target="https://flagsapi.com/GA/flat/64.png" TargetMode="External"/><Relationship Id="rId195" Type="http://schemas.openxmlformats.org/officeDocument/2006/relationships/hyperlink" Target="https://flagsapi.com/IN/flat/64.png" TargetMode="External"/><Relationship Id="rId209" Type="http://schemas.openxmlformats.org/officeDocument/2006/relationships/hyperlink" Target="https://flagsapi.com/IT/flat/64.png" TargetMode="External"/><Relationship Id="rId360" Type="http://schemas.openxmlformats.org/officeDocument/2006/relationships/hyperlink" Target="https://thumb.wikimedia.org/wikipedia/commons/thumb/b/b4/Flag_of_Saint_Barth%C3%A9lemy_%28local%29.svg/1280px-Flag_of_Saint_Barth%C3%A9lemy_%28local%29.svg.png" TargetMode="External"/><Relationship Id="rId416" Type="http://schemas.openxmlformats.org/officeDocument/2006/relationships/hyperlink" Target="https://thumb.wikimedia.org/wikipedia/commons/thumb/d/d9/Flag_of_Norway.svg/1280px-Flag_of_Norway.svg.png" TargetMode="External"/><Relationship Id="rId220" Type="http://schemas.openxmlformats.org/officeDocument/2006/relationships/image" Target="../media/image110.png"/><Relationship Id="rId458" Type="http://schemas.openxmlformats.org/officeDocument/2006/relationships/hyperlink" Target="https://flagsapi.com/GB/flat/64.png" TargetMode="External"/><Relationship Id="rId15" Type="http://schemas.openxmlformats.org/officeDocument/2006/relationships/hyperlink" Target="https://flagsapi.com/AQ/flat/64.png" TargetMode="External"/><Relationship Id="rId57" Type="http://schemas.openxmlformats.org/officeDocument/2006/relationships/hyperlink" Target="https://flagsapi.com/BR/flat/64.png" TargetMode="External"/><Relationship Id="rId262" Type="http://schemas.openxmlformats.org/officeDocument/2006/relationships/image" Target="../media/image131.png"/><Relationship Id="rId318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99" Type="http://schemas.openxmlformats.org/officeDocument/2006/relationships/hyperlink" Target="https://flagsapi.com/CK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image" Target="../media/image185.png"/><Relationship Id="rId427" Type="http://schemas.openxmlformats.org/officeDocument/2006/relationships/image" Target="../media/image213.png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LA/flat/64.png" TargetMode="External"/><Relationship Id="rId273" Type="http://schemas.openxmlformats.org/officeDocument/2006/relationships/hyperlink" Target="https://flagsapi.com/MX/flat/64.png" TargetMode="External"/><Relationship Id="rId329" Type="http://schemas.openxmlformats.org/officeDocument/2006/relationships/image" Target="../media/image164.png"/><Relationship Id="rId480" Type="http://schemas.openxmlformats.org/officeDocument/2006/relationships/hyperlink" Target="https://flagsapi.com/YE/flat/64.png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EE/flat/64.png" TargetMode="External"/><Relationship Id="rId175" Type="http://schemas.openxmlformats.org/officeDocument/2006/relationships/hyperlink" Target="https://flagsapi.com/GT/flat/64.png" TargetMode="External"/><Relationship Id="rId340" Type="http://schemas.openxmlformats.org/officeDocument/2006/relationships/hyperlink" Target="https://flagsapi.com/PH/flat/64.png" TargetMode="External"/><Relationship Id="rId200" Type="http://schemas.openxmlformats.org/officeDocument/2006/relationships/image" Target="../media/image100.png"/><Relationship Id="rId382" Type="http://schemas.openxmlformats.org/officeDocument/2006/relationships/hyperlink" Target="https://flagsapi.com/SN/flat/64.png" TargetMode="External"/><Relationship Id="rId438" Type="http://schemas.openxmlformats.org/officeDocument/2006/relationships/hyperlink" Target="https://flagsapi.com/TO/flat/64.png" TargetMode="External"/><Relationship Id="rId242" Type="http://schemas.openxmlformats.org/officeDocument/2006/relationships/image" Target="../media/image121.png"/><Relationship Id="rId284" Type="http://schemas.openxmlformats.org/officeDocument/2006/relationships/hyperlink" Target="https://flagsapi.com/MS/flat/64.png" TargetMode="External"/><Relationship Id="rId37" Type="http://schemas.openxmlformats.org/officeDocument/2006/relationships/hyperlink" Target="https://flagsapi.com/BB/flat/64.png" TargetMode="External"/><Relationship Id="rId79" Type="http://schemas.openxmlformats.org/officeDocument/2006/relationships/hyperlink" Target="https://flagsapi.com/KY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image" Target="../media/image175.png"/><Relationship Id="rId393" Type="http://schemas.openxmlformats.org/officeDocument/2006/relationships/image" Target="../media/image196.png"/><Relationship Id="rId407" Type="http://schemas.openxmlformats.org/officeDocument/2006/relationships/image" Target="../media/image203.png"/><Relationship Id="rId449" Type="http://schemas.openxmlformats.org/officeDocument/2006/relationships/image" Target="../media/image224.png"/><Relationship Id="rId211" Type="http://schemas.openxmlformats.org/officeDocument/2006/relationships/hyperlink" Target="https://flagsapi.com/CI/flat/64.png" TargetMode="External"/><Relationship Id="rId253" Type="http://schemas.openxmlformats.org/officeDocument/2006/relationships/hyperlink" Target="https://flagsapi.com/MW/flat/64.png" TargetMode="External"/><Relationship Id="rId295" Type="http://schemas.openxmlformats.org/officeDocument/2006/relationships/image" Target="../media/image147.png"/><Relationship Id="rId309" Type="http://schemas.openxmlformats.org/officeDocument/2006/relationships/image" Target="../media/image154.png"/><Relationship Id="rId460" Type="http://schemas.openxmlformats.org/officeDocument/2006/relationships/hyperlink" Target="https://flagsapi.com/US/flat/64.png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DK/flat/64.png" TargetMode="External"/><Relationship Id="rId320" Type="http://schemas.openxmlformats.org/officeDocument/2006/relationships/hyperlink" Target="https://flagsapi.com/MP/flat/64.png" TargetMode="External"/><Relationship Id="rId155" Type="http://schemas.openxmlformats.org/officeDocument/2006/relationships/hyperlink" Target="https://flagsapi.com/GM/flat/64.png" TargetMode="External"/><Relationship Id="rId197" Type="http://schemas.openxmlformats.org/officeDocument/2006/relationships/hyperlink" Target="https://flagsapi.com/ID/flat/64.png" TargetMode="External"/><Relationship Id="rId362" Type="http://schemas.openxmlformats.org/officeDocument/2006/relationships/hyperlink" Target="https://flagsapi.com/SH/flat/64.png" TargetMode="External"/><Relationship Id="rId418" Type="http://schemas.openxmlformats.org/officeDocument/2006/relationships/hyperlink" Target="https://flagsapi.com/SE/flat/64.png" TargetMode="External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G/flat/64.png" TargetMode="External"/><Relationship Id="rId59" Type="http://schemas.openxmlformats.org/officeDocument/2006/relationships/hyperlink" Target="https://flagsapi.com/VG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image" Target="../media/image165.png"/><Relationship Id="rId373" Type="http://schemas.openxmlformats.org/officeDocument/2006/relationships/image" Target="../media/image186.png"/><Relationship Id="rId429" Type="http://schemas.openxmlformats.org/officeDocument/2006/relationships/image" Target="../media/image214.png"/><Relationship Id="rId1" Type="http://schemas.openxmlformats.org/officeDocument/2006/relationships/hyperlink" Target="https://flagsapi.com/AF/flat/64.png" TargetMode="External"/><Relationship Id="rId233" Type="http://schemas.openxmlformats.org/officeDocument/2006/relationships/hyperlink" Target="https://flagsapi.com/LV/flat/64.png" TargetMode="External"/><Relationship Id="rId440" Type="http://schemas.openxmlformats.org/officeDocument/2006/relationships/hyperlink" Target="https://flagsapi.com/TT/flat/64.png" TargetMode="External"/><Relationship Id="rId28" Type="http://schemas.openxmlformats.org/officeDocument/2006/relationships/image" Target="../media/image14.png"/><Relationship Id="rId275" Type="http://schemas.openxmlformats.org/officeDocument/2006/relationships/hyperlink" Target="https://flagsapi.com/FM/flat/64.png" TargetMode="External"/><Relationship Id="rId300" Type="http://schemas.openxmlformats.org/officeDocument/2006/relationships/hyperlink" Target="https://flagsapi.com/NC/flat/64.png" TargetMode="External"/><Relationship Id="rId482" Type="http://schemas.openxmlformats.org/officeDocument/2006/relationships/hyperlink" Target="https://flagsapi.com/ZM/flat/64.png" TargetMode="External"/><Relationship Id="rId81" Type="http://schemas.openxmlformats.org/officeDocument/2006/relationships/hyperlink" Target="https://flagsapi.com/CF/flat/64.png" TargetMode="External"/><Relationship Id="rId135" Type="http://schemas.openxmlformats.org/officeDocument/2006/relationships/hyperlink" Target="https://flagsapi.com/SZ/flat/64.png" TargetMode="External"/><Relationship Id="rId177" Type="http://schemas.openxmlformats.org/officeDocument/2006/relationships/hyperlink" Target="https://flagsapi.com/GG/flat/64.png" TargetMode="External"/><Relationship Id="rId342" Type="http://schemas.openxmlformats.org/officeDocument/2006/relationships/hyperlink" Target="https://flagsapi.com/PN/flat/64.png" TargetMode="External"/><Relationship Id="rId384" Type="http://schemas.openxmlformats.org/officeDocument/2006/relationships/hyperlink" Target="https://flagsapi.com/RS/flat/64.png" TargetMode="External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BY/flat/64.png" TargetMode="External"/><Relationship Id="rId286" Type="http://schemas.openxmlformats.org/officeDocument/2006/relationships/hyperlink" Target="https://flagsapi.com/MA/flat/64.png" TargetMode="External"/><Relationship Id="rId451" Type="http://schemas.openxmlformats.org/officeDocument/2006/relationships/image" Target="../media/image225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image" Target="../media/image155.png"/><Relationship Id="rId353" Type="http://schemas.openxmlformats.org/officeDocument/2006/relationships/image" Target="../media/image176.png"/><Relationship Id="rId395" Type="http://schemas.openxmlformats.org/officeDocument/2006/relationships/image" Target="../media/image197.png"/><Relationship Id="rId409" Type="http://schemas.openxmlformats.org/officeDocument/2006/relationships/image" Target="../media/image204.png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JM/flat/64.png" TargetMode="External"/><Relationship Id="rId420" Type="http://schemas.openxmlformats.org/officeDocument/2006/relationships/hyperlink" Target="https://flagsapi.com/CH/flat/64.png" TargetMode="External"/><Relationship Id="rId255" Type="http://schemas.openxmlformats.org/officeDocument/2006/relationships/hyperlink" Target="https://flagsapi.com/MY/flat/64.png" TargetMode="External"/><Relationship Id="rId297" Type="http://schemas.openxmlformats.org/officeDocument/2006/relationships/image" Target="../media/image148.png"/><Relationship Id="rId462" Type="http://schemas.openxmlformats.org/officeDocument/2006/relationships/hyperlink" Target="https://flagsapi.com/VI/flat/64.png" TargetMode="External"/><Relationship Id="rId115" Type="http://schemas.openxmlformats.org/officeDocument/2006/relationships/hyperlink" Target="https://flagsapi.com/DJ/flat/64.png" TargetMode="External"/><Relationship Id="rId157" Type="http://schemas.openxmlformats.org/officeDocument/2006/relationships/hyperlink" Target="https://flagsapi.com/GE/flat/64.png" TargetMode="External"/><Relationship Id="rId322" Type="http://schemas.openxmlformats.org/officeDocument/2006/relationships/hyperlink" Target="https://flagsapi.com/NO/flat/64.png" TargetMode="External"/><Relationship Id="rId364" Type="http://schemas.openxmlformats.org/officeDocument/2006/relationships/hyperlink" Target="https://flagsapi.com/KN/flat/64.png" TargetMode="External"/><Relationship Id="rId61" Type="http://schemas.openxmlformats.org/officeDocument/2006/relationships/hyperlink" Target="https://flagsapi.com/BN/flat/64.png" TargetMode="External"/><Relationship Id="rId199" Type="http://schemas.openxmlformats.org/officeDocument/2006/relationships/hyperlink" Target="https://flagsapi.com/IR/flat/64.png" TargetMode="External"/><Relationship Id="rId19" Type="http://schemas.openxmlformats.org/officeDocument/2006/relationships/hyperlink" Target="https://flagsapi.com/AR/flat/64.png" TargetMode="External"/><Relationship Id="rId224" Type="http://schemas.openxmlformats.org/officeDocument/2006/relationships/image" Target="../media/image112.png"/><Relationship Id="rId266" Type="http://schemas.openxmlformats.org/officeDocument/2006/relationships/image" Target="../media/image133.png"/><Relationship Id="rId431" Type="http://schemas.openxmlformats.org/officeDocument/2006/relationships/image" Target="../media/image215.png"/><Relationship Id="rId473" Type="http://schemas.openxmlformats.org/officeDocument/2006/relationships/image" Target="../media/image236.png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168" Type="http://schemas.openxmlformats.org/officeDocument/2006/relationships/image" Target="../media/image84.png"/><Relationship Id="rId333" Type="http://schemas.openxmlformats.org/officeDocument/2006/relationships/image" Target="../media/image166.png"/><Relationship Id="rId72" Type="http://schemas.openxmlformats.org/officeDocument/2006/relationships/image" Target="../media/image36.png"/><Relationship Id="rId375" Type="http://schemas.openxmlformats.org/officeDocument/2006/relationships/image" Target="../media/image187.png"/><Relationship Id="rId3" Type="http://schemas.openxmlformats.org/officeDocument/2006/relationships/hyperlink" Target="https://flagsapi.com/AL/flat/64.png" TargetMode="External"/><Relationship Id="rId235" Type="http://schemas.openxmlformats.org/officeDocument/2006/relationships/hyperlink" Target="https://flagsapi.com/LB/flat/64.png" TargetMode="External"/><Relationship Id="rId277" Type="http://schemas.openxmlformats.org/officeDocument/2006/relationships/hyperlink" Target="https://flagsapi.com/MD/flat/64.png" TargetMode="External"/><Relationship Id="rId400" Type="http://schemas.openxmlformats.org/officeDocument/2006/relationships/hyperlink" Target="https://flagsapi.com/SO/flat/64.png" TargetMode="External"/><Relationship Id="rId442" Type="http://schemas.openxmlformats.org/officeDocument/2006/relationships/hyperlink" Target="https://flagsapi.com/TN/flat/64.png" TargetMode="External"/><Relationship Id="rId484" Type="http://schemas.openxmlformats.org/officeDocument/2006/relationships/hyperlink" Target="https://flagsapi.com/ZW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198"/>
  </webImageSrd>
  <webImageSrd>
    <address r:id="rId280"/>
    <blip r:id="rId281"/>
  </webImageSrd>
  <webImageSrd>
    <address r:id="rId282"/>
    <blip r:id="rId283"/>
  </webImageSrd>
  <webImageSrd>
    <address r:id="rId284"/>
    <blip r:id="rId285"/>
  </webImageSrd>
  <webImageSrd>
    <address r:id="rId286"/>
    <blip r:id="rId287"/>
  </webImageSrd>
  <webImageSrd>
    <address r:id="rId288"/>
    <blip r:id="rId289"/>
  </webImageSrd>
  <webImageSrd>
    <address r:id="rId290"/>
    <blip r:id="rId291"/>
  </webImageSrd>
  <webImageSrd>
    <address r:id="rId292"/>
    <blip r:id="rId293"/>
  </webImageSrd>
  <webImageSrd>
    <address r:id="rId294"/>
    <blip r:id="rId295"/>
  </webImageSrd>
  <webImageSrd>
    <address r:id="rId296"/>
    <blip r:id="rId297"/>
  </webImageSrd>
  <webImageSrd>
    <address r:id="rId298"/>
    <blip r:id="rId299"/>
  </webImageSrd>
  <webImageSrd>
    <address r:id="rId300"/>
    <blip r:id="rId301"/>
  </webImageSrd>
  <webImageSrd>
    <address r:id="rId302"/>
    <blip r:id="rId303"/>
  </webImageSrd>
  <webImageSrd>
    <address r:id="rId304"/>
    <blip r:id="rId305"/>
  </webImageSrd>
  <webImageSrd>
    <address r:id="rId306"/>
    <blip r:id="rId307"/>
  </webImageSrd>
  <webImageSrd>
    <address r:id="rId308"/>
    <blip r:id="rId309"/>
  </webImageSrd>
  <webImageSrd>
    <address r:id="rId310"/>
    <blip r:id="rId311"/>
  </webImageSrd>
  <webImageSrd>
    <address r:id="rId312"/>
    <blip r:id="rId313"/>
  </webImageSrd>
  <webImageSrd>
    <address r:id="rId314"/>
    <blip r:id="rId315"/>
  </webImageSrd>
  <webImageSrd>
    <address r:id="rId316"/>
    <blip r:id="rId317"/>
  </webImageSrd>
  <webImageSrd>
    <address r:id="rId318"/>
    <blip r:id="rId319"/>
  </webImageSrd>
  <webImageSrd>
    <address r:id="rId320"/>
    <blip r:id="rId321"/>
  </webImageSrd>
  <webImageSrd>
    <address r:id="rId322"/>
    <blip r:id="rId323"/>
  </webImageSrd>
  <webImageSrd>
    <address r:id="rId324"/>
    <blip r:id="rId325"/>
  </webImageSrd>
  <webImageSrd>
    <address r:id="rId326"/>
    <blip r:id="rId327"/>
  </webImageSrd>
  <webImageSrd>
    <address r:id="rId328"/>
    <blip r:id="rId329"/>
  </webImageSrd>
  <webImageSrd>
    <address r:id="rId330"/>
    <blip r:id="rId331"/>
  </webImageSrd>
  <webImageSrd>
    <address r:id="rId332"/>
    <blip r:id="rId333"/>
  </webImageSrd>
  <webImageSrd>
    <address r:id="rId334"/>
    <blip r:id="rId335"/>
  </webImageSrd>
  <webImageSrd>
    <address r:id="rId336"/>
    <blip r:id="rId337"/>
  </webImageSrd>
  <webImageSrd>
    <address r:id="rId338"/>
    <blip r:id="rId339"/>
  </webImageSrd>
  <webImageSrd>
    <address r:id="rId340"/>
    <blip r:id="rId341"/>
  </webImageSrd>
  <webImageSrd>
    <address r:id="rId342"/>
    <blip r:id="rId343"/>
  </webImageSrd>
  <webImageSrd>
    <address r:id="rId344"/>
    <blip r:id="rId345"/>
  </webImageSrd>
  <webImageSrd>
    <address r:id="rId346"/>
    <blip r:id="rId347"/>
  </webImageSrd>
  <webImageSrd>
    <address r:id="rId348"/>
    <blip r:id="rId349"/>
  </webImageSrd>
  <webImageSrd>
    <address r:id="rId350"/>
    <blip r:id="rId351"/>
  </webImageSrd>
  <webImageSrd>
    <address r:id="rId352"/>
    <blip r:id="rId353"/>
  </webImageSrd>
  <webImageSrd>
    <address r:id="rId354"/>
    <blip r:id="rId355"/>
  </webImageSrd>
  <webImageSrd>
    <address r:id="rId356"/>
    <blip r:id="rId357"/>
  </webImageSrd>
  <webImageSrd>
    <address r:id="rId358"/>
    <blip r:id="rId359"/>
  </webImageSrd>
  <webImageSrd>
    <address r:id="rId360"/>
    <blip r:id="rId361"/>
  </webImageSrd>
  <webImageSrd>
    <address r:id="rId362"/>
    <blip r:id="rId363"/>
  </webImageSrd>
  <webImageSrd>
    <address r:id="rId364"/>
    <blip r:id="rId365"/>
  </webImageSrd>
  <webImageSrd>
    <address r:id="rId366"/>
    <blip r:id="rId367"/>
  </webImageSrd>
  <webImageSrd>
    <address r:id="rId368"/>
    <blip r:id="rId369"/>
  </webImageSrd>
  <webImageSrd>
    <address r:id="rId370"/>
    <blip r:id="rId371"/>
  </webImageSrd>
  <webImageSrd>
    <address r:id="rId372"/>
    <blip r:id="rId373"/>
  </webImageSrd>
  <webImageSrd>
    <address r:id="rId374"/>
    <blip r:id="rId375"/>
  </webImageSrd>
  <webImageSrd>
    <address r:id="rId376"/>
    <blip r:id="rId377"/>
  </webImageSrd>
  <webImageSrd>
    <address r:id="rId378"/>
    <blip r:id="rId379"/>
  </webImageSrd>
  <webImageSrd>
    <address r:id="rId380"/>
    <blip r:id="rId381"/>
  </webImageSrd>
  <webImageSrd>
    <address r:id="rId382"/>
    <blip r:id="rId383"/>
  </webImageSrd>
  <webImageSrd>
    <address r:id="rId384"/>
    <blip r:id="rId385"/>
  </webImageSrd>
  <webImageSrd>
    <address r:id="rId386"/>
    <blip r:id="rId387"/>
  </webImageSrd>
  <webImageSrd>
    <address r:id="rId388"/>
    <blip r:id="rId389"/>
  </webImageSrd>
  <webImageSrd>
    <address r:id="rId390"/>
    <blip r:id="rId391"/>
  </webImageSrd>
  <webImageSrd>
    <address r:id="rId392"/>
    <blip r:id="rId393"/>
  </webImageSrd>
  <webImageSrd>
    <address r:id="rId394"/>
    <blip r:id="rId395"/>
  </webImageSrd>
  <webImageSrd>
    <address r:id="rId396"/>
    <blip r:id="rId397"/>
  </webImageSrd>
  <webImageSrd>
    <address r:id="rId398"/>
    <blip r:id="rId399"/>
  </webImageSrd>
  <webImageSrd>
    <address r:id="rId400"/>
    <blip r:id="rId401"/>
  </webImageSrd>
  <webImageSrd>
    <address r:id="rId402"/>
    <blip r:id="rId403"/>
  </webImageSrd>
  <webImageSrd>
    <address r:id="rId404"/>
    <blip r:id="rId405"/>
  </webImageSrd>
  <webImageSrd>
    <address r:id="rId406"/>
    <blip r:id="rId407"/>
  </webImageSrd>
  <webImageSrd>
    <address r:id="rId408"/>
    <blip r:id="rId409"/>
  </webImageSrd>
  <webImageSrd>
    <address r:id="rId410"/>
    <blip r:id="rId411"/>
  </webImageSrd>
  <webImageSrd>
    <address r:id="rId412"/>
    <blip r:id="rId413"/>
  </webImageSrd>
  <webImageSrd>
    <address r:id="rId414"/>
    <blip r:id="rId415"/>
  </webImageSrd>
  <webImageSrd>
    <address r:id="rId416"/>
    <blip r:id="rId417"/>
  </webImageSrd>
  <webImageSrd>
    <address r:id="rId418"/>
    <blip r:id="rId419"/>
  </webImageSrd>
  <webImageSrd>
    <address r:id="rId420"/>
    <blip r:id="rId421"/>
  </webImageSrd>
  <webImageSrd>
    <address r:id="rId422"/>
    <blip r:id="rId423"/>
  </webImageSrd>
  <webImageSrd>
    <address r:id="rId424"/>
    <blip r:id="rId425"/>
  </webImageSrd>
  <webImageSrd>
    <address r:id="rId426"/>
    <blip r:id="rId427"/>
  </webImageSrd>
  <webImageSrd>
    <address r:id="rId428"/>
    <blip r:id="rId429"/>
  </webImageSrd>
  <webImageSrd>
    <address r:id="rId430"/>
    <blip r:id="rId431"/>
  </webImageSrd>
  <webImageSrd>
    <address r:id="rId432"/>
    <blip r:id="rId433"/>
  </webImageSrd>
  <webImageSrd>
    <address r:id="rId434"/>
    <blip r:id="rId435"/>
  </webImageSrd>
  <webImageSrd>
    <address r:id="rId436"/>
    <blip r:id="rId437"/>
  </webImageSrd>
  <webImageSrd>
    <address r:id="rId438"/>
    <blip r:id="rId439"/>
  </webImageSrd>
  <webImageSrd>
    <address r:id="rId440"/>
    <blip r:id="rId441"/>
  </webImageSrd>
  <webImageSrd>
    <address r:id="rId442"/>
    <blip r:id="rId443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59"/>
  </webImageSrd>
  <webImageSrd>
    <address r:id="rId460"/>
    <blip r:id="rId461"/>
  </webImageSrd>
  <webImageSrd>
    <address r:id="rId462"/>
    <blip r:id="rId463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  <webImageSrd>
    <address r:id="rId472"/>
    <blip r:id="rId473"/>
  </webImageSrd>
  <webImageSrd>
    <address r:id="rId474"/>
    <blip r:id="rId475"/>
  </webImageSrd>
  <webImageSrd>
    <address r:id="rId476"/>
    <blip r:id="rId477"/>
  </webImageSrd>
  <webImageSrd>
    <address r:id="rId478"/>
    <blip r:id="rId479"/>
  </webImageSrd>
  <webImageSrd>
    <address r:id="rId480"/>
    <blip r:id="rId481"/>
  </webImageSrd>
  <webImageSrd>
    <address r:id="rId482"/>
    <blip r:id="rId483"/>
  </webImageSrd>
  <webImageSrd>
    <address r:id="rId484"/>
    <blip r:id="rId485"/>
  </webImageSrd>
</webImagesSrd>
</file>

<file path=xl/richData/rdrichvalue.xml><?xml version="1.0" encoding="utf-8"?>
<rvData xmlns="http://schemas.microsoft.com/office/spreadsheetml/2017/richdata" count="243">
  <rv s="0">
    <v>0</v>
    <v>1</v>
    <v>0</v>
    <v>0</v>
    <v>Flag of AF</v>
  </rv>
  <rv s="0">
    <v>1</v>
    <v>1</v>
    <v>0</v>
    <v>0</v>
    <v>Flag of AL</v>
  </rv>
  <rv s="0">
    <v>2</v>
    <v>1</v>
    <v>0</v>
    <v>0</v>
    <v>Flag of DZ</v>
  </rv>
  <rv s="0">
    <v>3</v>
    <v>1</v>
    <v>0</v>
    <v>0</v>
    <v>Flag of AS</v>
  </rv>
  <rv s="0">
    <v>4</v>
    <v>1</v>
    <v>0</v>
    <v>0</v>
    <v>Flag of AD</v>
  </rv>
  <rv s="0">
    <v>5</v>
    <v>1</v>
    <v>0</v>
    <v>0</v>
    <v>Flag of AO</v>
  </rv>
  <rv s="0">
    <v>6</v>
    <v>1</v>
    <v>0</v>
    <v>0</v>
    <v>Flag of AI</v>
  </rv>
  <rv s="0">
    <v>7</v>
    <v>1</v>
    <v>0</v>
    <v>0</v>
    <v>Flag of AQ</v>
  </rv>
  <rv s="0">
    <v>8</v>
    <v>1</v>
    <v>0</v>
    <v>0</v>
    <v>Flag of AG</v>
  </rv>
  <rv s="0">
    <v>9</v>
    <v>1</v>
    <v>0</v>
    <v>0</v>
    <v>Flag of AR</v>
  </rv>
  <rv s="0">
    <v>10</v>
    <v>1</v>
    <v>0</v>
    <v>0</v>
    <v>Flag of AM</v>
  </rv>
  <rv s="0">
    <v>11</v>
    <v>1</v>
    <v>0</v>
    <v>0</v>
    <v>Flag of AW</v>
  </rv>
  <rv s="0">
    <v>12</v>
    <v>1</v>
    <v>0</v>
    <v>0</v>
    <v>Flag of AU</v>
  </rv>
  <rv s="0">
    <v>13</v>
    <v>1</v>
    <v>0</v>
    <v>0</v>
    <v>Flag of AT</v>
  </rv>
  <rv s="0">
    <v>14</v>
    <v>1</v>
    <v>0</v>
    <v>0</v>
    <v>Flag of AZ</v>
  </rv>
  <rv s="0">
    <v>15</v>
    <v>1</v>
    <v>0</v>
    <v>0</v>
    <v>Flag of BS</v>
  </rv>
  <rv s="0">
    <v>16</v>
    <v>1</v>
    <v>0</v>
    <v>0</v>
    <v>Flag of BH</v>
  </rv>
  <rv s="0">
    <v>17</v>
    <v>1</v>
    <v>0</v>
    <v>0</v>
    <v>Flag of BD</v>
  </rv>
  <rv s="0">
    <v>18</v>
    <v>1</v>
    <v>0</v>
    <v>0</v>
    <v>Flag of BB</v>
  </rv>
  <rv s="0">
    <v>19</v>
    <v>1</v>
    <v>0</v>
    <v>0</v>
    <v>Flag of BY</v>
  </rv>
  <rv s="0">
    <v>20</v>
    <v>1</v>
    <v>0</v>
    <v>0</v>
    <v>Flag of BE</v>
  </rv>
  <rv s="0">
    <v>21</v>
    <v>1</v>
    <v>0</v>
    <v>0</v>
    <v>Flag of BZ</v>
  </rv>
  <rv s="0">
    <v>22</v>
    <v>1</v>
    <v>0</v>
    <v>0</v>
    <v>Flag of BJ</v>
  </rv>
  <rv s="0">
    <v>23</v>
    <v>1</v>
    <v>0</v>
    <v>0</v>
    <v>Flag of BM</v>
  </rv>
  <rv s="0">
    <v>24</v>
    <v>1</v>
    <v>0</v>
    <v>0</v>
    <v>Flag of BT</v>
  </rv>
  <rv s="0">
    <v>25</v>
    <v>1</v>
    <v>0</v>
    <v>0</v>
    <v>Flag of BO</v>
  </rv>
  <rv s="0">
    <v>26</v>
    <v>1</v>
    <v>0</v>
    <v>0</v>
    <v>Flag of BA</v>
  </rv>
  <rv s="0">
    <v>27</v>
    <v>1</v>
    <v>0</v>
    <v>0</v>
    <v>Flag of BW</v>
  </rv>
  <rv s="0">
    <v>28</v>
    <v>1</v>
    <v>0</v>
    <v>0</v>
    <v>Flag of BR</v>
  </rv>
  <rv s="0">
    <v>29</v>
    <v>1</v>
    <v>0</v>
    <v>0</v>
    <v>Flag of VG</v>
  </rv>
  <rv s="0">
    <v>30</v>
    <v>1</v>
    <v>0</v>
    <v>0</v>
    <v>Flag of BN</v>
  </rv>
  <rv s="0">
    <v>31</v>
    <v>1</v>
    <v>0</v>
    <v>0</v>
    <v>Flag of BG</v>
  </rv>
  <rv s="0">
    <v>32</v>
    <v>1</v>
    <v>0</v>
    <v>0</v>
    <v>Flag of BF</v>
  </rv>
  <rv s="0">
    <v>33</v>
    <v>1</v>
    <v>0</v>
    <v>0</v>
    <v>Flag of BI</v>
  </rv>
  <rv s="0">
    <v>34</v>
    <v>1</v>
    <v>0</v>
    <v>0</v>
    <v>Flag of CV</v>
  </rv>
  <rv s="0">
    <v>35</v>
    <v>1</v>
    <v>0</v>
    <v>0</v>
    <v>Flag of KH</v>
  </rv>
  <rv s="0">
    <v>36</v>
    <v>1</v>
    <v>0</v>
    <v>0</v>
    <v>Flag of CM</v>
  </rv>
  <rv s="0">
    <v>37</v>
    <v>1</v>
    <v>0</v>
    <v>0</v>
    <v>Flag of CA</v>
  </rv>
  <rv s="0">
    <v>38</v>
    <v>1</v>
    <v>0</v>
    <v>0</v>
    <v>Flag of BQ</v>
  </rv>
  <rv s="0">
    <v>39</v>
    <v>1</v>
    <v>0</v>
    <v>0</v>
    <v>Flag of KY</v>
  </rv>
  <rv s="0">
    <v>40</v>
    <v>1</v>
    <v>0</v>
    <v>0</v>
    <v>Flag of CF</v>
  </rv>
  <rv s="0">
    <v>41</v>
    <v>1</v>
    <v>0</v>
    <v>0</v>
    <v>Flag of TD</v>
  </rv>
  <rv s="0">
    <v>42</v>
    <v>1</v>
    <v>0</v>
    <v>0</v>
    <v>Flag of CL</v>
  </rv>
  <rv s="0">
    <v>43</v>
    <v>1</v>
    <v>0</v>
    <v>0</v>
    <v>Flag of CN</v>
  </rv>
  <rv s="0">
    <v>44</v>
    <v>1</v>
    <v>0</v>
    <v>0</v>
    <v>Flag of CX</v>
  </rv>
  <rv s="0">
    <v>45</v>
    <v>1</v>
    <v>0</v>
    <v>0</v>
    <v>Flag of CC</v>
  </rv>
  <rv s="0">
    <v>46</v>
    <v>1</v>
    <v>0</v>
    <v>0</v>
    <v>Flag of CO</v>
  </rv>
  <rv s="0">
    <v>47</v>
    <v>1</v>
    <v>0</v>
    <v>0</v>
    <v>Flag of KM</v>
  </rv>
  <rv s="0">
    <v>48</v>
    <v>1</v>
    <v>0</v>
    <v>0</v>
    <v>Flag of CG</v>
  </rv>
  <rv s="0">
    <v>49</v>
    <v>1</v>
    <v>0</v>
    <v>0</v>
    <v>Flag of CK</v>
  </rv>
  <rv s="0">
    <v>50</v>
    <v>1</v>
    <v>0</v>
    <v>0</v>
    <v>Flag of CR</v>
  </rv>
  <rv s="0">
    <v>51</v>
    <v>1</v>
    <v>0</v>
    <v>0</v>
    <v>Flag of HR</v>
  </rv>
  <rv s="0">
    <v>52</v>
    <v>1</v>
    <v>0</v>
    <v>0</v>
    <v>Flag of CU</v>
  </rv>
  <rv s="0">
    <v>53</v>
    <v>1</v>
    <v>0</v>
    <v>0</v>
    <v>Flag of CW</v>
  </rv>
  <rv s="0">
    <v>54</v>
    <v>1</v>
    <v>0</v>
    <v>0</v>
    <v>Flag of CY</v>
  </rv>
  <rv s="0">
    <v>55</v>
    <v>1</v>
    <v>0</v>
    <v>0</v>
    <v>Flag of CZ</v>
  </rv>
  <rv s="0">
    <v>56</v>
    <v>1</v>
    <v>0</v>
    <v>0</v>
    <v>Flag of DK</v>
  </rv>
  <rv s="0">
    <v>57</v>
    <v>1</v>
    <v>0</v>
    <v>0</v>
    <v>Flag of DJ</v>
  </rv>
  <rv s="0">
    <v>58</v>
    <v>1</v>
    <v>0</v>
    <v>0</v>
    <v>Flag of DM</v>
  </rv>
  <rv s="0">
    <v>59</v>
    <v>1</v>
    <v>0</v>
    <v>0</v>
    <v>Flag of DO</v>
  </rv>
  <rv s="0">
    <v>60</v>
    <v>1</v>
    <v>0</v>
    <v>0</v>
    <v>Flag of CD</v>
  </rv>
  <rv s="0">
    <v>61</v>
    <v>1</v>
    <v>0</v>
    <v>0</v>
    <v>Flag of EC</v>
  </rv>
  <rv s="0">
    <v>62</v>
    <v>1</v>
    <v>0</v>
    <v>0</v>
    <v>Flag of EG</v>
  </rv>
  <rv s="0">
    <v>63</v>
    <v>1</v>
    <v>0</v>
    <v>0</v>
    <v>Flag of SV</v>
  </rv>
  <rv s="0">
    <v>64</v>
    <v>1</v>
    <v>0</v>
    <v>0</v>
    <v>Flag of GQ</v>
  </rv>
  <rv s="0">
    <v>65</v>
    <v>1</v>
    <v>0</v>
    <v>0</v>
    <v>Flag of ER</v>
  </rv>
  <rv s="0">
    <v>66</v>
    <v>1</v>
    <v>0</v>
    <v>0</v>
    <v>Flag of EE</v>
  </rv>
  <rv s="0">
    <v>67</v>
    <v>1</v>
    <v>0</v>
    <v>0</v>
    <v>Flag of SZ</v>
  </rv>
  <rv s="0">
    <v>68</v>
    <v>1</v>
    <v>0</v>
    <v>0</v>
    <v>Flag of ET</v>
  </rv>
  <rv s="0">
    <v>69</v>
    <v>1</v>
    <v>0</v>
    <v>0</v>
    <v>Flag of FK</v>
  </rv>
  <rv s="0">
    <v>70</v>
    <v>1</v>
    <v>0</v>
    <v>0</v>
    <v>Flag of FO</v>
  </rv>
  <rv s="0">
    <v>71</v>
    <v>1</v>
    <v>0</v>
    <v>0</v>
    <v>Flag of FJ</v>
  </rv>
  <rv s="0">
    <v>72</v>
    <v>1</v>
    <v>0</v>
    <v>0</v>
    <v>Flag of FI</v>
  </rv>
  <rv s="0">
    <v>73</v>
    <v>1</v>
    <v>0</v>
    <v>0</v>
    <v>Flag of FR</v>
  </rv>
  <rv s="0">
    <v>74</v>
    <v>1</v>
    <v>0</v>
    <v>0</v>
    <v>Flag of GF</v>
  </rv>
  <rv s="0">
    <v>75</v>
    <v>1</v>
    <v>0</v>
    <v>0</v>
    <v>Flag of PF</v>
  </rv>
  <rv s="0">
    <v>76</v>
    <v>1</v>
    <v>0</v>
    <v>0</v>
    <v>Flag of GA</v>
  </rv>
  <rv s="0">
    <v>77</v>
    <v>1</v>
    <v>0</v>
    <v>0</v>
    <v>Flag of GM</v>
  </rv>
  <rv s="0">
    <v>78</v>
    <v>1</v>
    <v>0</v>
    <v>0</v>
    <v>Flag of GE</v>
  </rv>
  <rv s="0">
    <v>79</v>
    <v>1</v>
    <v>0</v>
    <v>0</v>
    <v>Flag of DE</v>
  </rv>
  <rv s="0">
    <v>80</v>
    <v>1</v>
    <v>0</v>
    <v>0</v>
    <v>Flag of GH</v>
  </rv>
  <rv s="0">
    <v>81</v>
    <v>1</v>
    <v>0</v>
    <v>0</v>
    <v>Flag of GI</v>
  </rv>
  <rv s="0">
    <v>82</v>
    <v>1</v>
    <v>0</v>
    <v>0</v>
    <v>Flag of GR</v>
  </rv>
  <rv s="0">
    <v>83</v>
    <v>1</v>
    <v>0</v>
    <v>0</v>
    <v>Flag of GL</v>
  </rv>
  <rv s="0">
    <v>84</v>
    <v>1</v>
    <v>0</v>
    <v>0</v>
    <v>Flag of GD</v>
  </rv>
  <rv s="0">
    <v>85</v>
    <v>1</v>
    <v>0</v>
    <v>0</v>
    <v>Flag of GP</v>
  </rv>
  <rv s="0">
    <v>86</v>
    <v>1</v>
    <v>0</v>
    <v>0</v>
    <v>Flag of GU</v>
  </rv>
  <rv s="0">
    <v>87</v>
    <v>1</v>
    <v>0</v>
    <v>0</v>
    <v>Flag of GT</v>
  </rv>
  <rv s="0">
    <v>88</v>
    <v>1</v>
    <v>0</v>
    <v>0</v>
    <v>Flag of GG</v>
  </rv>
  <rv s="0">
    <v>89</v>
    <v>1</v>
    <v>0</v>
    <v>0</v>
    <v>Flag of GN</v>
  </rv>
  <rv s="0">
    <v>90</v>
    <v>1</v>
    <v>0</v>
    <v>0</v>
    <v>Flag of GW</v>
  </rv>
  <rv s="0">
    <v>91</v>
    <v>1</v>
    <v>0</v>
    <v>0</v>
    <v>Flag of GY</v>
  </rv>
  <rv s="0">
    <v>92</v>
    <v>1</v>
    <v>0</v>
    <v>0</v>
    <v>Flag of HT</v>
  </rv>
  <rv s="0">
    <v>93</v>
    <v>1</v>
    <v>0</v>
    <v>0</v>
    <v>Flag of HN</v>
  </rv>
  <rv s="0">
    <v>94</v>
    <v>1</v>
    <v>0</v>
    <v>0</v>
    <v>Flag of HK</v>
  </rv>
  <rv s="0">
    <v>95</v>
    <v>1</v>
    <v>0</v>
    <v>0</v>
    <v>Flag of HU</v>
  </rv>
  <rv s="0">
    <v>96</v>
    <v>1</v>
    <v>0</v>
    <v>0</v>
    <v>Flag of IS</v>
  </rv>
  <rv s="0">
    <v>97</v>
    <v>1</v>
    <v>0</v>
    <v>0</v>
    <v>Flag of IN</v>
  </rv>
  <rv s="0">
    <v>98</v>
    <v>1</v>
    <v>0</v>
    <v>0</v>
    <v>Flag of ID</v>
  </rv>
  <rv s="0">
    <v>99</v>
    <v>1</v>
    <v>0</v>
    <v>0</v>
    <v>Flag of IR</v>
  </rv>
  <rv s="0">
    <v>100</v>
    <v>1</v>
    <v>0</v>
    <v>0</v>
    <v>Flag of IQ</v>
  </rv>
  <rv s="0">
    <v>101</v>
    <v>1</v>
    <v>0</v>
    <v>0</v>
    <v>Flag of IE</v>
  </rv>
  <rv s="0">
    <v>102</v>
    <v>1</v>
    <v>0</v>
    <v>0</v>
    <v>Flag of IM</v>
  </rv>
  <rv s="0">
    <v>103</v>
    <v>1</v>
    <v>0</v>
    <v>0</v>
    <v>Flag of IL</v>
  </rv>
  <rv s="0">
    <v>104</v>
    <v>1</v>
    <v>0</v>
    <v>0</v>
    <v>Flag of IT</v>
  </rv>
  <rv s="0">
    <v>105</v>
    <v>1</v>
    <v>0</v>
    <v>0</v>
    <v>Flag of CI</v>
  </rv>
  <rv s="0">
    <v>106</v>
    <v>1</v>
    <v>0</v>
    <v>0</v>
    <v>Flag of JM</v>
  </rv>
  <rv s="0">
    <v>107</v>
    <v>1</v>
    <v>0</v>
    <v>0</v>
    <v>Flag of JP</v>
  </rv>
  <rv s="0">
    <v>108</v>
    <v>1</v>
    <v>0</v>
    <v>0</v>
    <v>Flag of JE</v>
  </rv>
  <rv s="0">
    <v>109</v>
    <v>1</v>
    <v>0</v>
    <v>0</v>
    <v>Flag of JO</v>
  </rv>
  <rv s="0">
    <v>110</v>
    <v>1</v>
    <v>0</v>
    <v>0</v>
    <v>Flag of KZ</v>
  </rv>
  <rv s="0">
    <v>111</v>
    <v>1</v>
    <v>0</v>
    <v>0</v>
    <v>Flag of KE</v>
  </rv>
  <rv s="0">
    <v>112</v>
    <v>1</v>
    <v>0</v>
    <v>0</v>
    <v>Flag of KI</v>
  </rv>
  <rv s="0">
    <v>113</v>
    <v>1</v>
    <v>0</v>
    <v>0</v>
    <v>Flag of KW</v>
  </rv>
  <rv s="0">
    <v>114</v>
    <v>1</v>
    <v>0</v>
    <v>0</v>
    <v>Flag of KG</v>
  </rv>
  <rv s="0">
    <v>115</v>
    <v>1</v>
    <v>0</v>
    <v>0</v>
    <v>Flag of LA</v>
  </rv>
  <rv s="0">
    <v>116</v>
    <v>1</v>
    <v>0</v>
    <v>0</v>
    <v>Flag of LV</v>
  </rv>
  <rv s="0">
    <v>117</v>
    <v>1</v>
    <v>0</v>
    <v>0</v>
    <v>Flag of LB</v>
  </rv>
  <rv s="0">
    <v>118</v>
    <v>1</v>
    <v>0</v>
    <v>0</v>
    <v>Flag of LS</v>
  </rv>
  <rv s="0">
    <v>119</v>
    <v>1</v>
    <v>0</v>
    <v>0</v>
    <v>Flag of LR</v>
  </rv>
  <rv s="0">
    <v>120</v>
    <v>1</v>
    <v>0</v>
    <v>0</v>
    <v>Flag of LY</v>
  </rv>
  <rv s="0">
    <v>121</v>
    <v>1</v>
    <v>0</v>
    <v>0</v>
    <v>Flag of LI</v>
  </rv>
  <rv s="0">
    <v>122</v>
    <v>1</v>
    <v>0</v>
    <v>0</v>
    <v>Flag of LT</v>
  </rv>
  <rv s="0">
    <v>123</v>
    <v>1</v>
    <v>0</v>
    <v>0</v>
    <v>Flag of LU</v>
  </rv>
  <rv s="0">
    <v>124</v>
    <v>1</v>
    <v>0</v>
    <v>0</v>
    <v>Flag of MO</v>
  </rv>
  <rv s="0">
    <v>125</v>
    <v>1</v>
    <v>0</v>
    <v>0</v>
    <v>Flag of MG</v>
  </rv>
  <rv s="0">
    <v>126</v>
    <v>1</v>
    <v>0</v>
    <v>0</v>
    <v>Flag of MW</v>
  </rv>
  <rv s="0">
    <v>127</v>
    <v>1</v>
    <v>0</v>
    <v>0</v>
    <v>Flag of MY</v>
  </rv>
  <rv s="0">
    <v>128</v>
    <v>1</v>
    <v>0</v>
    <v>0</v>
    <v>Flag of MV</v>
  </rv>
  <rv s="0">
    <v>129</v>
    <v>1</v>
    <v>0</v>
    <v>0</v>
    <v>Flag of ML</v>
  </rv>
  <rv s="0">
    <v>130</v>
    <v>1</v>
    <v>0</v>
    <v>0</v>
    <v>Flag of MT</v>
  </rv>
  <rv s="0">
    <v>131</v>
    <v>1</v>
    <v>0</v>
    <v>0</v>
    <v>Flag of MH</v>
  </rv>
  <rv s="0">
    <v>132</v>
    <v>1</v>
    <v>0</v>
    <v>0</v>
    <v>Flag of MQ</v>
  </rv>
  <rv s="0">
    <v>133</v>
    <v>1</v>
    <v>0</v>
    <v>0</v>
    <v>Flag of MR</v>
  </rv>
  <rv s="0">
    <v>134</v>
    <v>1</v>
    <v>0</v>
    <v>0</v>
    <v>Flag of MU</v>
  </rv>
  <rv s="0">
    <v>135</v>
    <v>1</v>
    <v>0</v>
    <v>0</v>
    <v>Flag of YT</v>
  </rv>
  <rv s="0">
    <v>136</v>
    <v>1</v>
    <v>0</v>
    <v>0</v>
    <v>Flag of MX</v>
  </rv>
  <rv s="0">
    <v>137</v>
    <v>1</v>
    <v>0</v>
    <v>0</v>
    <v>Flag of FM</v>
  </rv>
  <rv s="0">
    <v>138</v>
    <v>1</v>
    <v>0</v>
    <v>0</v>
    <v>Flag of MD</v>
  </rv>
  <rv s="0">
    <v>139</v>
    <v>1</v>
    <v>0</v>
    <v>0</v>
    <v>Flag of MC</v>
  </rv>
  <rv s="0">
    <v>140</v>
    <v>1</v>
    <v>0</v>
    <v>0</v>
    <v>Flag of MN</v>
  </rv>
  <rv s="0">
    <v>141</v>
    <v>1</v>
    <v>0</v>
    <v>0</v>
    <v>Flag of ME</v>
  </rv>
  <rv s="0">
    <v>142</v>
    <v>1</v>
    <v>0</v>
    <v>0</v>
    <v>Flag of MS</v>
  </rv>
  <rv s="0">
    <v>143</v>
    <v>1</v>
    <v>0</v>
    <v>0</v>
    <v>Flag of MA</v>
  </rv>
  <rv s="0">
    <v>144</v>
    <v>1</v>
    <v>0</v>
    <v>0</v>
    <v>Flag of MZ</v>
  </rv>
  <rv s="0">
    <v>145</v>
    <v>1</v>
    <v>0</v>
    <v>0</v>
    <v>Flag of MM</v>
  </rv>
  <rv s="0">
    <v>146</v>
    <v>1</v>
    <v>0</v>
    <v>0</v>
    <v>Flag of NA</v>
  </rv>
  <rv s="0">
    <v>147</v>
    <v>1</v>
    <v>0</v>
    <v>0</v>
    <v>Flag of NR</v>
  </rv>
  <rv s="0">
    <v>148</v>
    <v>1</v>
    <v>0</v>
    <v>0</v>
    <v>Flag of NP</v>
  </rv>
  <rv s="0">
    <v>149</v>
    <v>1</v>
    <v>0</v>
    <v>0</v>
    <v>Flag of NL</v>
  </rv>
  <rv s="0">
    <v>150</v>
    <v>1</v>
    <v>0</v>
    <v>0</v>
    <v>Flag of NC</v>
  </rv>
  <rv s="0">
    <v>151</v>
    <v>1</v>
    <v>0</v>
    <v>0</v>
    <v>Flag of NZ</v>
  </rv>
  <rv s="0">
    <v>152</v>
    <v>1</v>
    <v>0</v>
    <v>0</v>
    <v>Flag of NI</v>
  </rv>
  <rv s="0">
    <v>153</v>
    <v>1</v>
    <v>0</v>
    <v>0</v>
    <v>Flag of NE</v>
  </rv>
  <rv s="0">
    <v>154</v>
    <v>1</v>
    <v>0</v>
    <v>0</v>
    <v>Flag of NG</v>
  </rv>
  <rv s="0">
    <v>155</v>
    <v>1</v>
    <v>0</v>
    <v>0</v>
    <v>Flag of NU</v>
  </rv>
  <rv s="0">
    <v>156</v>
    <v>1</v>
    <v>0</v>
    <v>0</v>
    <v>Flag of NF</v>
  </rv>
  <rv s="0">
    <v>157</v>
    <v>1</v>
    <v>0</v>
    <v>0</v>
    <v>Flag of KP</v>
  </rv>
  <rv s="0">
    <v>158</v>
    <v>1</v>
    <v>0</v>
    <v>0</v>
    <v>Flag of MK</v>
  </rv>
  <rv s="0">
    <v>159</v>
    <v>1</v>
    <v>0</v>
    <v>0</v>
    <v>Flag of NY</v>
  </rv>
  <rv s="0">
    <v>160</v>
    <v>1</v>
    <v>0</v>
    <v>0</v>
    <v>Flag of MP</v>
  </rv>
  <rv s="0">
    <v>161</v>
    <v>1</v>
    <v>0</v>
    <v>0</v>
    <v>Flag of NO</v>
  </rv>
  <rv s="0">
    <v>162</v>
    <v>1</v>
    <v>0</v>
    <v>0</v>
    <v>Flag of OM</v>
  </rv>
  <rv s="0">
    <v>163</v>
    <v>1</v>
    <v>0</v>
    <v>0</v>
    <v>Flag of PK</v>
  </rv>
  <rv s="0">
    <v>164</v>
    <v>1</v>
    <v>0</v>
    <v>0</v>
    <v>Flag of PW</v>
  </rv>
  <rv s="0">
    <v>165</v>
    <v>1</v>
    <v>0</v>
    <v>0</v>
    <v>Flag of PS</v>
  </rv>
  <rv s="0">
    <v>166</v>
    <v>1</v>
    <v>0</v>
    <v>0</v>
    <v>Flag of PA</v>
  </rv>
  <rv s="0">
    <v>167</v>
    <v>1</v>
    <v>0</v>
    <v>0</v>
    <v>Flag of PG</v>
  </rv>
  <rv s="0">
    <v>168</v>
    <v>1</v>
    <v>0</v>
    <v>0</v>
    <v>Flag of PY</v>
  </rv>
  <rv s="0">
    <v>169</v>
    <v>1</v>
    <v>0</v>
    <v>0</v>
    <v>Flag of PE</v>
  </rv>
  <rv s="0">
    <v>170</v>
    <v>1</v>
    <v>0</v>
    <v>0</v>
    <v>Flag of PH</v>
  </rv>
  <rv s="0">
    <v>171</v>
    <v>1</v>
    <v>0</v>
    <v>0</v>
    <v>Flag of PN</v>
  </rv>
  <rv s="0">
    <v>172</v>
    <v>1</v>
    <v>0</v>
    <v>0</v>
    <v>Flag of PL</v>
  </rv>
  <rv s="0">
    <v>173</v>
    <v>1</v>
    <v>0</v>
    <v>0</v>
    <v>Flag of PT</v>
  </rv>
  <rv s="0">
    <v>174</v>
    <v>1</v>
    <v>0</v>
    <v>0</v>
    <v>Flag of PR</v>
  </rv>
  <rv s="0">
    <v>175</v>
    <v>1</v>
    <v>0</v>
    <v>0</v>
    <v>Flag of QA</v>
  </rv>
  <rv s="0">
    <v>176</v>
    <v>1</v>
    <v>0</v>
    <v>0</v>
    <v>Flag of RE</v>
  </rv>
  <rv s="0">
    <v>177</v>
    <v>1</v>
    <v>0</v>
    <v>0</v>
    <v>Flag of RO</v>
  </rv>
  <rv s="0">
    <v>178</v>
    <v>1</v>
    <v>0</v>
    <v>0</v>
    <v>Flag of RU</v>
  </rv>
  <rv s="0">
    <v>179</v>
    <v>1</v>
    <v>0</v>
    <v>0</v>
    <v>Flag of RW</v>
  </rv>
  <rv s="0">
    <v>180</v>
    <v>1</v>
    <v>0</v>
    <v>0</v>
    <v>Flag of BL</v>
  </rv>
  <rv s="0">
    <v>181</v>
    <v>1</v>
    <v>0</v>
    <v>0</v>
    <v>Flag of SH</v>
  </rv>
  <rv s="0">
    <v>182</v>
    <v>1</v>
    <v>0</v>
    <v>0</v>
    <v>Flag of KN</v>
  </rv>
  <rv s="0">
    <v>183</v>
    <v>1</v>
    <v>0</v>
    <v>0</v>
    <v>Flag of LC</v>
  </rv>
  <rv s="0">
    <v>184</v>
    <v>1</v>
    <v>0</v>
    <v>0</v>
    <v>Flag of MF</v>
  </rv>
  <rv s="0">
    <v>185</v>
    <v>1</v>
    <v>0</v>
    <v>0</v>
    <v>Flag of PM</v>
  </rv>
  <rv s="0">
    <v>186</v>
    <v>1</v>
    <v>0</v>
    <v>0</v>
    <v>Flag of VC</v>
  </rv>
  <rv s="0">
    <v>187</v>
    <v>1</v>
    <v>0</v>
    <v>0</v>
    <v>Flag of WS</v>
  </rv>
  <rv s="0">
    <v>188</v>
    <v>1</v>
    <v>0</v>
    <v>0</v>
    <v>Flag of SM</v>
  </rv>
  <rv s="0">
    <v>189</v>
    <v>1</v>
    <v>0</v>
    <v>0</v>
    <v>Flag of ST</v>
  </rv>
  <rv s="0">
    <v>190</v>
    <v>1</v>
    <v>0</v>
    <v>0</v>
    <v>Flag of SA</v>
  </rv>
  <rv s="0">
    <v>191</v>
    <v>1</v>
    <v>0</v>
    <v>0</v>
    <v>Flag of SN</v>
  </rv>
  <rv s="0">
    <v>192</v>
    <v>1</v>
    <v>0</v>
    <v>0</v>
    <v>Flag of RS</v>
  </rv>
  <rv s="0">
    <v>193</v>
    <v>1</v>
    <v>0</v>
    <v>0</v>
    <v>Flag of SC</v>
  </rv>
  <rv s="0">
    <v>194</v>
    <v>1</v>
    <v>0</v>
    <v>0</v>
    <v>Flag of SL</v>
  </rv>
  <rv s="0">
    <v>195</v>
    <v>1</v>
    <v>0</v>
    <v>0</v>
    <v>Flag of SG</v>
  </rv>
  <rv s="0">
    <v>196</v>
    <v>1</v>
    <v>0</v>
    <v>0</v>
    <v>Flag of SX</v>
  </rv>
  <rv s="0">
    <v>197</v>
    <v>1</v>
    <v>0</v>
    <v>0</v>
    <v>Flag of SK</v>
  </rv>
  <rv s="0">
    <v>198</v>
    <v>1</v>
    <v>0</v>
    <v>0</v>
    <v>Flag of SI</v>
  </rv>
  <rv s="0">
    <v>199</v>
    <v>1</v>
    <v>0</v>
    <v>0</v>
    <v>Flag of SB</v>
  </rv>
  <rv s="0">
    <v>200</v>
    <v>1</v>
    <v>0</v>
    <v>0</v>
    <v>Flag of SO</v>
  </rv>
  <rv s="0">
    <v>201</v>
    <v>1</v>
    <v>0</v>
    <v>0</v>
    <v>Flag of ZA</v>
  </rv>
  <rv s="0">
    <v>202</v>
    <v>1</v>
    <v>0</v>
    <v>0</v>
    <v>Flag of KR</v>
  </rv>
  <rv s="0">
    <v>203</v>
    <v>1</v>
    <v>0</v>
    <v>0</v>
    <v>Flag of SS</v>
  </rv>
  <rv s="0">
    <v>204</v>
    <v>1</v>
    <v>0</v>
    <v>0</v>
    <v>Flag of ES</v>
  </rv>
  <rv s="0">
    <v>205</v>
    <v>1</v>
    <v>0</v>
    <v>0</v>
    <v>Flag of LK</v>
  </rv>
  <rv s="0">
    <v>206</v>
    <v>1</v>
    <v>0</v>
    <v>0</v>
    <v>Flag of SD</v>
  </rv>
  <rv s="0">
    <v>207</v>
    <v>1</v>
    <v>0</v>
    <v>0</v>
    <v>Flag of SR</v>
  </rv>
  <rv s="0">
    <v>208</v>
    <v>1</v>
    <v>0</v>
    <v>0</v>
    <v>Flag of SJ</v>
  </rv>
  <rv s="0">
    <v>209</v>
    <v>1</v>
    <v>0</v>
    <v>0</v>
    <v>Flag of SE</v>
  </rv>
  <rv s="0">
    <v>210</v>
    <v>1</v>
    <v>0</v>
    <v>0</v>
    <v>Flag of CH</v>
  </rv>
  <rv s="0">
    <v>211</v>
    <v>1</v>
    <v>0</v>
    <v>0</v>
    <v>Flag of SY</v>
  </rv>
  <rv s="0">
    <v>212</v>
    <v>1</v>
    <v>0</v>
    <v>0</v>
    <v>Flag of TW</v>
  </rv>
  <rv s="0">
    <v>213</v>
    <v>1</v>
    <v>0</v>
    <v>0</v>
    <v>Flag of TJ</v>
  </rv>
  <rv s="0">
    <v>214</v>
    <v>1</v>
    <v>0</v>
    <v>0</v>
    <v>Flag of TZ</v>
  </rv>
  <rv s="0">
    <v>215</v>
    <v>1</v>
    <v>0</v>
    <v>0</v>
    <v>Flag of TH</v>
  </rv>
  <rv s="0">
    <v>216</v>
    <v>1</v>
    <v>0</v>
    <v>0</v>
    <v>Flag of TL</v>
  </rv>
  <rv s="0">
    <v>217</v>
    <v>1</v>
    <v>0</v>
    <v>0</v>
    <v>Flag of TG</v>
  </rv>
  <rv s="0">
    <v>218</v>
    <v>1</v>
    <v>0</v>
    <v>0</v>
    <v>Flag of TK</v>
  </rv>
  <rv s="0">
    <v>219</v>
    <v>1</v>
    <v>0</v>
    <v>0</v>
    <v>Flag of TO</v>
  </rv>
  <rv s="0">
    <v>220</v>
    <v>1</v>
    <v>0</v>
    <v>0</v>
    <v>Flag of TT</v>
  </rv>
  <rv s="0">
    <v>221</v>
    <v>1</v>
    <v>0</v>
    <v>0</v>
    <v>Flag of TN</v>
  </rv>
  <rv s="0">
    <v>222</v>
    <v>1</v>
    <v>0</v>
    <v>0</v>
    <v>Flag of TR</v>
  </rv>
  <rv s="0">
    <v>223</v>
    <v>1</v>
    <v>0</v>
    <v>0</v>
    <v>Flag of TM</v>
  </rv>
  <rv s="0">
    <v>224</v>
    <v>1</v>
    <v>0</v>
    <v>0</v>
    <v>Flag of TC</v>
  </rv>
  <rv s="0">
    <v>225</v>
    <v>1</v>
    <v>0</v>
    <v>0</v>
    <v>Flag of TV</v>
  </rv>
  <rv s="0">
    <v>226</v>
    <v>1</v>
    <v>0</v>
    <v>0</v>
    <v>Flag of UG</v>
  </rv>
  <rv s="0">
    <v>227</v>
    <v>1</v>
    <v>0</v>
    <v>0</v>
    <v>Flag of UA</v>
  </rv>
  <rv s="0">
    <v>228</v>
    <v>1</v>
    <v>0</v>
    <v>0</v>
    <v>Flag of AE</v>
  </rv>
  <rv s="0">
    <v>229</v>
    <v>1</v>
    <v>0</v>
    <v>0</v>
    <v>Flag of GB</v>
  </rv>
  <rv s="0">
    <v>230</v>
    <v>1</v>
    <v>0</v>
    <v>0</v>
    <v>Flag of US</v>
  </rv>
  <rv s="0">
    <v>231</v>
    <v>1</v>
    <v>0</v>
    <v>0</v>
    <v>Flag of VI</v>
  </rv>
  <rv s="0">
    <v>232</v>
    <v>1</v>
    <v>0</v>
    <v>0</v>
    <v>Flag of UY</v>
  </rv>
  <rv s="0">
    <v>233</v>
    <v>1</v>
    <v>0</v>
    <v>0</v>
    <v>Flag of UZ</v>
  </rv>
  <rv s="0">
    <v>234</v>
    <v>1</v>
    <v>0</v>
    <v>0</v>
    <v>Flag of VU</v>
  </rv>
  <rv s="0">
    <v>235</v>
    <v>1</v>
    <v>0</v>
    <v>0</v>
    <v>Flag of VA</v>
  </rv>
  <rv s="0">
    <v>236</v>
    <v>1</v>
    <v>0</v>
    <v>0</v>
    <v>Flag of VE</v>
  </rv>
  <rv s="0">
    <v>237</v>
    <v>1</v>
    <v>0</v>
    <v>0</v>
    <v>Flag of VN</v>
  </rv>
  <rv s="0">
    <v>238</v>
    <v>1</v>
    <v>0</v>
    <v>0</v>
    <v>Flag of WF</v>
  </rv>
  <rv s="0">
    <v>239</v>
    <v>1</v>
    <v>0</v>
    <v>0</v>
    <v>Flag of EH</v>
  </rv>
  <rv s="0">
    <v>240</v>
    <v>1</v>
    <v>0</v>
    <v>0</v>
    <v>Flag of YE</v>
  </rv>
  <rv s="0">
    <v>241</v>
    <v>1</v>
    <v>0</v>
    <v>0</v>
    <v>Flag of ZM</v>
  </rv>
  <rv s="0">
    <v>242</v>
    <v>1</v>
    <v>0</v>
    <v>0</v>
    <v>Flag of ZW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0" totalsRowShown="0" headerRowDxfId="55">
  <autoFilter ref="A1:K370" xr:uid="{0362131A-B778-4EAE-982B-14336E175BD7}"/>
  <sortState xmlns:xlrd2="http://schemas.microsoft.com/office/spreadsheetml/2017/richdata2" ref="A2:K370">
    <sortCondition ref="B1:B370"/>
  </sortState>
  <tableColumns count="11">
    <tableColumn id="6" xr3:uid="{0F43BFAB-7991-4029-8CCF-5CB747D4D3DE}" name="ISO2" dataDxfId="54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53"/>
    <tableColumn id="2" xr3:uid="{ACA698F8-451D-43EE-8D63-EF5CA7CCCF67}" name="Lat" dataDxfId="52">
      <calculatedColumnFormula array="1">GetCityLatitude(CityTable[[#This Row],[Name]],CityTable[[#This Row],[ISO2]])</calculatedColumnFormula>
    </tableColumn>
    <tableColumn id="3" xr3:uid="{B244BCF6-C803-4F7D-84F6-5217AF75A478}" name="Lon" dataDxfId="51">
      <calculatedColumnFormula array="1">GetCityLongitude(CityTable[[#This Row],[Name]],CityTable[[#This Row],[ISO2]])</calculatedColumnFormula>
    </tableColumn>
    <tableColumn id="4" xr3:uid="{69FDF3B5-5148-4031-AD74-CE76369A6882}" name="Population" dataDxfId="50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49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48"/>
    <tableColumn id="9" xr3:uid="{FEC932E4-C673-488E-B8FE-5D038D0D898F}" name="First Visit" dataDxfId="47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46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44" dataDxfId="43">
  <autoFilter ref="A1:K244" xr:uid="{DA6D1237-4D82-4BF7-892D-A8ACF71918ED}"/>
  <sortState xmlns:xlrd2="http://schemas.microsoft.com/office/spreadsheetml/2017/richdata2" ref="A2:K244">
    <sortCondition ref="B1:B244"/>
  </sortState>
  <tableColumns count="11">
    <tableColumn id="1" xr3:uid="{EB20A326-2F6E-46A9-877A-81C91FC5F48A}" name="ISO2" dataDxfId="42"/>
    <tableColumn id="3" xr3:uid="{D0E52E4F-E4F6-433D-A477-89A70473D103}" name="Common Name" dataDxfId="41">
      <calculatedColumnFormula array="1">getcountrycommonname(CountryTable[[#This Row],[ISO2]])</calculatedColumnFormula>
    </tableColumn>
    <tableColumn id="4" xr3:uid="{5FD3170C-151F-4886-9090-9337AFFF7680}" name="Official Name" dataDxfId="40">
      <calculatedColumnFormula array="1">getcountryformalname(CountryTable[[#This Row],[ISO2]])</calculatedColumnFormula>
    </tableColumn>
    <tableColumn id="5" xr3:uid="{3DFABC9B-34FB-4B1A-BF3E-5FB2D834C618}" name="Population" dataDxfId="39" dataCellStyle="Komma">
      <calculatedColumnFormula array="1">GetCountryPopulation(CountryTable[[#This Row],[ISO2]])</calculatedColumnFormula>
    </tableColumn>
    <tableColumn id="6" xr3:uid="{15302429-5002-4453-B9B5-132FFBBBC201}" name="Area [km²]" dataDxfId="38" dataCellStyle="Komma">
      <calculatedColumnFormula array="1">getcountryarea(CountryTable[[#This Row],[ISO2]])</calculatedColumnFormula>
    </tableColumn>
    <tableColumn id="7" xr3:uid="{B64A3635-5FD9-41FA-8B5E-C3E87586DC80}" name="Capital" dataDxfId="37">
      <calculatedColumnFormula array="1">getcountrycapital(CountryTable[[#This Row],[ISO2]])</calculatedColumnFormula>
    </tableColumn>
    <tableColumn id="8" xr3:uid="{7289DFD4-167B-4F84-8504-79CBD6538010}" name="Visits" dataDxfId="36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35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34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33">
      <calculatedColumnFormula>"https://en.wikipedia.org/wiki/" &amp; SUBSTITUTE(CountryTable[[#This Row],[Common Name]]," ","_")</calculatedColumnFormula>
    </tableColumn>
    <tableColumn id="10" xr3:uid="{4948B9B0-CF4E-4AC2-B25A-3797C6E1B4CD}" name="Flag" dataDxfId="32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5" totalsRowShown="0" headerRowDxfId="31" dataDxfId="30">
  <autoFilter ref="A1:G525" xr:uid="{29375126-31A2-4734-96E4-351B75BBF820}"/>
  <sortState xmlns:xlrd2="http://schemas.microsoft.com/office/spreadsheetml/2017/richdata2" ref="A2:G525">
    <sortCondition ref="D1:D525"/>
  </sortState>
  <tableColumns count="7">
    <tableColumn id="1" xr3:uid="{9CD261CD-A449-49CF-9B03-3DEFD9E297A5}" name="Year" dataDxfId="29"/>
    <tableColumn id="2" xr3:uid="{24E7F84A-1307-4F0B-AE91-34645D27DCC8}" name="Month" dataDxfId="28"/>
    <tableColumn id="6" xr3:uid="{ADC5AC30-5342-42E3-8FE0-B10D0857459E}" name="Date" dataDxfId="27">
      <calculatedColumnFormula>DATE(TripTable[[#This Row],[Year]],TripTable[[#This Row],[Month]],1)</calculatedColumnFormula>
    </tableColumn>
    <tableColumn id="3" xr3:uid="{32A2DD3E-69C3-4263-8C38-4BB079870BD4}" name="Trip Name" dataDxfId="26"/>
    <tableColumn id="4" xr3:uid="{22A9873E-7A3E-47CE-92D0-878B446C6FA4}" name="Country" dataDxfId="25"/>
    <tableColumn id="5" xr3:uid="{687E7EC5-2D7C-4A94-9067-A8084C32A4FE}" name="City" dataDxfId="24"/>
    <tableColumn id="7" xr3:uid="{7210EB8F-1E88-4E62-AAD6-A38AA0BFCEA4}" name="Commen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22" dataDxfId="21">
  <autoFilter ref="A1:E29" xr:uid="{CFBEFF89-59BC-4C91-AD6C-C0958D6385CE}"/>
  <tableColumns count="5">
    <tableColumn id="1" xr3:uid="{B0CD8D13-2805-40BD-9F1A-C1046933DB93}" name="Year" dataDxfId="20"/>
    <tableColumn id="4" xr3:uid="{2AAE1181-1F14-41B9-9F43-B0EFCD986003}" name="# Countries" dataDxfId="19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8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7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6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1" totalsRowShown="0" headerRowDxfId="15" dataDxfId="14">
  <autoFilter ref="A1:I101" xr:uid="{90B0DE62-AF11-481B-AEEB-5FB8173D0442}"/>
  <tableColumns count="9">
    <tableColumn id="1" xr3:uid="{9F727D60-B4CA-4D05-B497-E9B4A9EE3610}" name="City" dataDxfId="13">
      <calculatedColumnFormula array="1">GetAirportField(AirportTable[[#This Row],[IATA Code]],"city")</calculatedColumnFormula>
    </tableColumn>
    <tableColumn id="2" xr3:uid="{2A4A0EA1-E2AE-4DCD-A44D-E5A69A8281A4}" name="Full Name" dataDxfId="12">
      <calculatedColumnFormula array="1">GetAirportField(AirportTable[[#This Row],[IATA Code]],"name")</calculatedColumnFormula>
    </tableColumn>
    <tableColumn id="3" xr3:uid="{F9D79C78-73A1-4EFD-9A77-75A75411DAE7}" name="ISO2" dataDxfId="11">
      <calculatedColumnFormula array="1">GetAirportField(AirportTable[[#This Row],[IATA Code]],"country")</calculatedColumnFormula>
    </tableColumn>
    <tableColumn id="4" xr3:uid="{E6BDF123-3DA2-4BAF-949C-7826DFA91F42}" name="IATA Code" dataDxfId="10"/>
    <tableColumn id="5" xr3:uid="{023643EE-22A6-4C36-ACF5-176D80FD75FD}" name="Lat" dataDxfId="9">
      <calculatedColumnFormula array="1">GetAirportField(AirportTable[[#This Row],[IATA Code]],"lat")</calculatedColumnFormula>
    </tableColumn>
    <tableColumn id="6" xr3:uid="{EE37166C-336A-4FF4-BCE2-66DAF1F52C6A}" name="Lon" dataDxfId="8">
      <calculatedColumnFormula array="1">GetAirportField(AirportTable[[#This Row],[IATA Code]],"lon")</calculatedColumnFormula>
    </tableColumn>
    <tableColumn id="7" xr3:uid="{8EFF6EE5-7A17-4A23-9ADE-A862F60988C7}" name="Departures" dataDxfId="7">
      <calculatedColumnFormula>COUNTIF(Flights!D:D,AirportTable[[#This Row],[IATA Code]])</calculatedColumnFormula>
    </tableColumn>
    <tableColumn id="9" xr3:uid="{F23AD5E1-008E-479A-9210-0D6CBF004780}" name="Arrivals" dataDxfId="6">
      <calculatedColumnFormula>COUNTIF(Flights!E:E,AirportTable[[#This Row],[IATA Code]])</calculatedColumnFormula>
    </tableColumn>
    <tableColumn id="8" xr3:uid="{48C5746C-D448-4B70-A183-70508D5C957A}" name="Wiki Page" dataDxfId="5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4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3">
      <calculatedColumnFormula>DATE(FlightTable[[#This Row],[Year]],FlightTable[[#This Row],[Month]],1)</calculatedColumnFormula>
    </tableColumn>
    <tableColumn id="1" xr3:uid="{20A44235-2849-443F-A9A3-27FFF9366B94}" name="Year" dataDxfId="2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"/>
    <tableColumn id="12" xr3:uid="{C2D80F1A-57CC-449A-9FE1-1CF7F9ABA571}" name="ICAO" dataDxfId="0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Ethiopia" TargetMode="External"/><Relationship Id="rId21" Type="http://schemas.openxmlformats.org/officeDocument/2006/relationships/hyperlink" Target="https://en.wikipedia.org/wiki/Luxembourg" TargetMode="External"/><Relationship Id="rId42" Type="http://schemas.openxmlformats.org/officeDocument/2006/relationships/hyperlink" Target="https://en.wikipedia.org/wiki/Sweden" TargetMode="External"/><Relationship Id="rId63" Type="http://schemas.openxmlformats.org/officeDocument/2006/relationships/hyperlink" Target="https://en.wikipedia.org/wiki/American_Samoa" TargetMode="External"/><Relationship Id="rId84" Type="http://schemas.openxmlformats.org/officeDocument/2006/relationships/hyperlink" Target="https://en.wikipedia.org/wiki/Botswana" TargetMode="External"/><Relationship Id="rId138" Type="http://schemas.openxmlformats.org/officeDocument/2006/relationships/hyperlink" Target="https://en.wikipedia.org/wiki/India" TargetMode="External"/><Relationship Id="rId159" Type="http://schemas.openxmlformats.org/officeDocument/2006/relationships/hyperlink" Target="https://en.wikipedia.org/wiki/Malawi" TargetMode="External"/><Relationship Id="rId170" Type="http://schemas.openxmlformats.org/officeDocument/2006/relationships/hyperlink" Target="https://en.wikipedia.org/wiki/Morocco" TargetMode="External"/><Relationship Id="rId191" Type="http://schemas.openxmlformats.org/officeDocument/2006/relationships/hyperlink" Target="https://en.wikipedia.org/wiki/Peru" TargetMode="External"/><Relationship Id="rId205" Type="http://schemas.openxmlformats.org/officeDocument/2006/relationships/hyperlink" Target="https://en.wikipedia.org/wiki/S&#227;o_Tom&#233;_and_Pr&#237;ncipe" TargetMode="External"/><Relationship Id="rId226" Type="http://schemas.openxmlformats.org/officeDocument/2006/relationships/hyperlink" Target="https://en.wikipedia.org/wiki/Trinidad_and_Tobago" TargetMode="External"/><Relationship Id="rId107" Type="http://schemas.openxmlformats.org/officeDocument/2006/relationships/hyperlink" Target="https://en.wikipedia.org/wiki/Dominica" TargetMode="External"/><Relationship Id="rId11" Type="http://schemas.openxmlformats.org/officeDocument/2006/relationships/hyperlink" Target="https://en.wikipedia.org/wiki/Greece" TargetMode="External"/><Relationship Id="rId32" Type="http://schemas.openxmlformats.org/officeDocument/2006/relationships/hyperlink" Target="https://en.wikipedia.org/wiki/Philippines" TargetMode="External"/><Relationship Id="rId53" Type="http://schemas.openxmlformats.org/officeDocument/2006/relationships/hyperlink" Target="https://en.wikipedia.org/wiki/Northern_Cyprus" TargetMode="External"/><Relationship Id="rId74" Type="http://schemas.openxmlformats.org/officeDocument/2006/relationships/hyperlink" Target="https://en.wikipedia.org/wiki/Bahamas" TargetMode="External"/><Relationship Id="rId128" Type="http://schemas.openxmlformats.org/officeDocument/2006/relationships/hyperlink" Target="https://en.wikipedia.org/wiki/Grenada" TargetMode="External"/><Relationship Id="rId149" Type="http://schemas.openxmlformats.org/officeDocument/2006/relationships/hyperlink" Target="https://en.wikipedia.org/wiki/Kiribati" TargetMode="External"/><Relationship Id="rId5" Type="http://schemas.openxmlformats.org/officeDocument/2006/relationships/hyperlink" Target="https://en.wikipedia.org/wiki/Canada" TargetMode="External"/><Relationship Id="rId95" Type="http://schemas.openxmlformats.org/officeDocument/2006/relationships/hyperlink" Target="https://en.wikipedia.org/wiki/Central_African_Republic" TargetMode="External"/><Relationship Id="rId160" Type="http://schemas.openxmlformats.org/officeDocument/2006/relationships/hyperlink" Target="https://en.wikipedia.org/wiki/Maldives" TargetMode="External"/><Relationship Id="rId181" Type="http://schemas.openxmlformats.org/officeDocument/2006/relationships/hyperlink" Target="https://en.wikipedia.org/wiki/Norfolk_Island" TargetMode="External"/><Relationship Id="rId216" Type="http://schemas.openxmlformats.org/officeDocument/2006/relationships/hyperlink" Target="https://en.wikipedia.org/wiki/Sudan" TargetMode="External"/><Relationship Id="rId237" Type="http://schemas.openxmlformats.org/officeDocument/2006/relationships/hyperlink" Target="https://en.wikipedia.org/wiki/Vatican" TargetMode="External"/><Relationship Id="rId22" Type="http://schemas.openxmlformats.org/officeDocument/2006/relationships/hyperlink" Target="https://en.wikipedia.org/wiki/Macau" TargetMode="External"/><Relationship Id="rId43" Type="http://schemas.openxmlformats.org/officeDocument/2006/relationships/hyperlink" Target="https://en.wikipedia.org/wiki/Switzerland" TargetMode="External"/><Relationship Id="rId64" Type="http://schemas.openxmlformats.org/officeDocument/2006/relationships/hyperlink" Target="https://en.wikipedia.org/wiki/Andorra" TargetMode="External"/><Relationship Id="rId118" Type="http://schemas.openxmlformats.org/officeDocument/2006/relationships/hyperlink" Target="https://en.wikipedia.org/wiki/Falkland_Islands" TargetMode="External"/><Relationship Id="rId139" Type="http://schemas.openxmlformats.org/officeDocument/2006/relationships/hyperlink" Target="https://en.wikipedia.org/wiki/Iran" TargetMode="External"/><Relationship Id="rId85" Type="http://schemas.openxmlformats.org/officeDocument/2006/relationships/hyperlink" Target="https://en.wikipedia.org/wiki/Brazil" TargetMode="External"/><Relationship Id="rId150" Type="http://schemas.openxmlformats.org/officeDocument/2006/relationships/hyperlink" Target="https://en.wikipedia.org/wiki/Kuwait" TargetMode="External"/><Relationship Id="rId171" Type="http://schemas.openxmlformats.org/officeDocument/2006/relationships/hyperlink" Target="https://en.wikipedia.org/wiki/Mozambique" TargetMode="External"/><Relationship Id="rId192" Type="http://schemas.openxmlformats.org/officeDocument/2006/relationships/hyperlink" Target="https://en.wikipedia.org/wiki/Pitcairn_Islands" TargetMode="External"/><Relationship Id="rId206" Type="http://schemas.openxmlformats.org/officeDocument/2006/relationships/hyperlink" Target="https://en.wikipedia.org/wiki/Saudi_Arabia" TargetMode="External"/><Relationship Id="rId227" Type="http://schemas.openxmlformats.org/officeDocument/2006/relationships/hyperlink" Target="https://en.wikipedia.org/wiki/Tunisia" TargetMode="External"/><Relationship Id="rId12" Type="http://schemas.openxmlformats.org/officeDocument/2006/relationships/hyperlink" Target="https://en.wikipedia.org/wiki/Hong_Kong" TargetMode="External"/><Relationship Id="rId33" Type="http://schemas.openxmlformats.org/officeDocument/2006/relationships/hyperlink" Target="https://en.wikipedia.org/wiki/Poland" TargetMode="External"/><Relationship Id="rId108" Type="http://schemas.openxmlformats.org/officeDocument/2006/relationships/hyperlink" Target="https://en.wikipedia.org/wiki/Dominican_Republic" TargetMode="External"/><Relationship Id="rId129" Type="http://schemas.openxmlformats.org/officeDocument/2006/relationships/hyperlink" Target="https://en.wikipedia.org/wiki/Guadeloupe" TargetMode="External"/><Relationship Id="rId54" Type="http://schemas.openxmlformats.org/officeDocument/2006/relationships/hyperlink" Target="https://en.wikipedia.org/wiki/New_Zealand" TargetMode="External"/><Relationship Id="rId75" Type="http://schemas.openxmlformats.org/officeDocument/2006/relationships/hyperlink" Target="https://en.wikipedia.org/wiki/Bahrain" TargetMode="External"/><Relationship Id="rId96" Type="http://schemas.openxmlformats.org/officeDocument/2006/relationships/hyperlink" Target="https://en.wikipedia.org/wiki/Chad" TargetMode="External"/><Relationship Id="rId140" Type="http://schemas.openxmlformats.org/officeDocument/2006/relationships/hyperlink" Target="https://en.wikipedia.org/wiki/Iraq" TargetMode="External"/><Relationship Id="rId161" Type="http://schemas.openxmlformats.org/officeDocument/2006/relationships/hyperlink" Target="https://en.wikipedia.org/wiki/Mali" TargetMode="External"/><Relationship Id="rId182" Type="http://schemas.openxmlformats.org/officeDocument/2006/relationships/hyperlink" Target="https://en.wikipedia.org/wiki/North_Korea" TargetMode="External"/><Relationship Id="rId217" Type="http://schemas.openxmlformats.org/officeDocument/2006/relationships/hyperlink" Target="https://en.wikipedia.org/wiki/Suriname" TargetMode="External"/><Relationship Id="rId6" Type="http://schemas.openxmlformats.org/officeDocument/2006/relationships/hyperlink" Target="https://en.wikipedia.org/wiki/Croatia" TargetMode="External"/><Relationship Id="rId238" Type="http://schemas.openxmlformats.org/officeDocument/2006/relationships/hyperlink" Target="https://en.wikipedia.org/wiki/Venezuela" TargetMode="External"/><Relationship Id="rId23" Type="http://schemas.openxmlformats.org/officeDocument/2006/relationships/hyperlink" Target="https://en.wikipedia.org/wiki/Malaysia" TargetMode="External"/><Relationship Id="rId119" Type="http://schemas.openxmlformats.org/officeDocument/2006/relationships/hyperlink" Target="https://en.wikipedia.org/wiki/Faroe_Islands" TargetMode="External"/><Relationship Id="rId44" Type="http://schemas.openxmlformats.org/officeDocument/2006/relationships/hyperlink" Target="https://en.wikipedia.org/wiki/Thailand" TargetMode="External"/><Relationship Id="rId65" Type="http://schemas.openxmlformats.org/officeDocument/2006/relationships/hyperlink" Target="https://en.wikipedia.org/wiki/Angola" TargetMode="External"/><Relationship Id="rId86" Type="http://schemas.openxmlformats.org/officeDocument/2006/relationships/hyperlink" Target="https://en.wikipedia.org/wiki/British_Virgin_Islands" TargetMode="External"/><Relationship Id="rId130" Type="http://schemas.openxmlformats.org/officeDocument/2006/relationships/hyperlink" Target="https://en.wikipedia.org/wiki/Guam" TargetMode="External"/><Relationship Id="rId151" Type="http://schemas.openxmlformats.org/officeDocument/2006/relationships/hyperlink" Target="https://en.wikipedia.org/wiki/Kyrgyzstan" TargetMode="External"/><Relationship Id="rId172" Type="http://schemas.openxmlformats.org/officeDocument/2006/relationships/hyperlink" Target="https://en.wikipedia.org/wiki/Myanmar" TargetMode="External"/><Relationship Id="rId193" Type="http://schemas.openxmlformats.org/officeDocument/2006/relationships/hyperlink" Target="https://en.wikipedia.org/wiki/Puerto_Rico" TargetMode="External"/><Relationship Id="rId207" Type="http://schemas.openxmlformats.org/officeDocument/2006/relationships/hyperlink" Target="https://en.wikipedia.org/wiki/Senegal" TargetMode="External"/><Relationship Id="rId228" Type="http://schemas.openxmlformats.org/officeDocument/2006/relationships/hyperlink" Target="https://en.wikipedia.org/wiki/Turkmenistan" TargetMode="External"/><Relationship Id="rId13" Type="http://schemas.openxmlformats.org/officeDocument/2006/relationships/hyperlink" Target="https://en.wikipedia.org/wiki/Hungary" TargetMode="External"/><Relationship Id="rId109" Type="http://schemas.openxmlformats.org/officeDocument/2006/relationships/hyperlink" Target="https://en.wikipedia.org/wiki/DRC" TargetMode="External"/><Relationship Id="rId34" Type="http://schemas.openxmlformats.org/officeDocument/2006/relationships/hyperlink" Target="https://en.wikipedia.org/wiki/Portugal" TargetMode="External"/><Relationship Id="rId55" Type="http://schemas.openxmlformats.org/officeDocument/2006/relationships/hyperlink" Target="https://en.wikipedia.org/wiki/Georgia" TargetMode="External"/><Relationship Id="rId76" Type="http://schemas.openxmlformats.org/officeDocument/2006/relationships/hyperlink" Target="https://en.wikipedia.org/wiki/Bangladesh" TargetMode="External"/><Relationship Id="rId97" Type="http://schemas.openxmlformats.org/officeDocument/2006/relationships/hyperlink" Target="https://en.wikipedia.org/wiki/Chile" TargetMode="External"/><Relationship Id="rId120" Type="http://schemas.openxmlformats.org/officeDocument/2006/relationships/hyperlink" Target="https://en.wikipedia.org/wiki/Fiji" TargetMode="External"/><Relationship Id="rId141" Type="http://schemas.openxmlformats.org/officeDocument/2006/relationships/hyperlink" Target="https://en.wikipedia.org/wiki/Isle_of_Man" TargetMode="External"/><Relationship Id="rId7" Type="http://schemas.openxmlformats.org/officeDocument/2006/relationships/hyperlink" Target="https://en.wikipedia.org/wiki/Denmark" TargetMode="External"/><Relationship Id="rId162" Type="http://schemas.openxmlformats.org/officeDocument/2006/relationships/hyperlink" Target="https://en.wikipedia.org/wiki/Marshall_Islands" TargetMode="External"/><Relationship Id="rId183" Type="http://schemas.openxmlformats.org/officeDocument/2006/relationships/hyperlink" Target="https://en.wikipedia.org/wiki/North_Macedonia" TargetMode="External"/><Relationship Id="rId218" Type="http://schemas.openxmlformats.org/officeDocument/2006/relationships/hyperlink" Target="https://en.wikipedia.org/wiki/Svalbard_and_Jan_Mayen" TargetMode="External"/><Relationship Id="rId239" Type="http://schemas.openxmlformats.org/officeDocument/2006/relationships/hyperlink" Target="https://en.wikipedia.org/wiki/Wallis_and_Futuna" TargetMode="External"/><Relationship Id="rId24" Type="http://schemas.openxmlformats.org/officeDocument/2006/relationships/hyperlink" Target="https://en.wikipedia.org/wiki/Malta" TargetMode="External"/><Relationship Id="rId45" Type="http://schemas.openxmlformats.org/officeDocument/2006/relationships/hyperlink" Target="https://en.wikipedia.org/wiki/Turkey" TargetMode="External"/><Relationship Id="rId66" Type="http://schemas.openxmlformats.org/officeDocument/2006/relationships/hyperlink" Target="https://en.wikipedia.org/wiki/Anguilla" TargetMode="External"/><Relationship Id="rId87" Type="http://schemas.openxmlformats.org/officeDocument/2006/relationships/hyperlink" Target="https://en.wikipedia.org/wiki/Brunei" TargetMode="External"/><Relationship Id="rId110" Type="http://schemas.openxmlformats.org/officeDocument/2006/relationships/hyperlink" Target="https://en.wikipedia.org/wiki/Ecuador" TargetMode="External"/><Relationship Id="rId131" Type="http://schemas.openxmlformats.org/officeDocument/2006/relationships/hyperlink" Target="https://en.wikipedia.org/wiki/Guatemala" TargetMode="External"/><Relationship Id="rId152" Type="http://schemas.openxmlformats.org/officeDocument/2006/relationships/hyperlink" Target="https://en.wikipedia.org/wiki/Latvia" TargetMode="External"/><Relationship Id="rId173" Type="http://schemas.openxmlformats.org/officeDocument/2006/relationships/hyperlink" Target="https://en.wikipedia.org/wiki/Namibia" TargetMode="External"/><Relationship Id="rId194" Type="http://schemas.openxmlformats.org/officeDocument/2006/relationships/hyperlink" Target="https://en.wikipedia.org/wiki/Qatar" TargetMode="External"/><Relationship Id="rId208" Type="http://schemas.openxmlformats.org/officeDocument/2006/relationships/hyperlink" Target="https://en.wikipedia.org/wiki/Seychelles" TargetMode="External"/><Relationship Id="rId229" Type="http://schemas.openxmlformats.org/officeDocument/2006/relationships/hyperlink" Target="https://en.wikipedia.org/wiki/Turks_and_Caicos_Islands" TargetMode="External"/><Relationship Id="rId240" Type="http://schemas.openxmlformats.org/officeDocument/2006/relationships/hyperlink" Target="https://en.wikipedia.org/wiki/Western_Sahara" TargetMode="External"/><Relationship Id="rId14" Type="http://schemas.openxmlformats.org/officeDocument/2006/relationships/hyperlink" Target="https://en.wikipedia.org/wiki/Iceland" TargetMode="External"/><Relationship Id="rId35" Type="http://schemas.openxmlformats.org/officeDocument/2006/relationships/hyperlink" Target="https://en.wikipedia.org/wiki/Romania" TargetMode="External"/><Relationship Id="rId56" Type="http://schemas.openxmlformats.org/officeDocument/2006/relationships/hyperlink" Target="https://en.wikipedia.org/wiki/Czechia" TargetMode="External"/><Relationship Id="rId77" Type="http://schemas.openxmlformats.org/officeDocument/2006/relationships/hyperlink" Target="https://en.wikipedia.org/wiki/Barbados" TargetMode="External"/><Relationship Id="rId100" Type="http://schemas.openxmlformats.org/officeDocument/2006/relationships/hyperlink" Target="https://en.wikipedia.org/wiki/Colombia" TargetMode="External"/><Relationship Id="rId8" Type="http://schemas.openxmlformats.org/officeDocument/2006/relationships/hyperlink" Target="https://en.wikipedia.org/wiki/France" TargetMode="External"/><Relationship Id="rId98" Type="http://schemas.openxmlformats.org/officeDocument/2006/relationships/hyperlink" Target="https://en.wikipedia.org/wiki/Christmas_Island" TargetMode="External"/><Relationship Id="rId121" Type="http://schemas.openxmlformats.org/officeDocument/2006/relationships/hyperlink" Target="https://en.wikipedia.org/wiki/Finland" TargetMode="External"/><Relationship Id="rId142" Type="http://schemas.openxmlformats.org/officeDocument/2006/relationships/hyperlink" Target="https://en.wikipedia.org/wiki/Israel" TargetMode="External"/><Relationship Id="rId163" Type="http://schemas.openxmlformats.org/officeDocument/2006/relationships/hyperlink" Target="https://en.wikipedia.org/wiki/Martinique" TargetMode="External"/><Relationship Id="rId184" Type="http://schemas.openxmlformats.org/officeDocument/2006/relationships/hyperlink" Target="https://en.wikipedia.org/wiki/Northern_Mariana_Islands" TargetMode="External"/><Relationship Id="rId219" Type="http://schemas.openxmlformats.org/officeDocument/2006/relationships/hyperlink" Target="https://en.wikipedia.org/wiki/Syria" TargetMode="External"/><Relationship Id="rId230" Type="http://schemas.openxmlformats.org/officeDocument/2006/relationships/hyperlink" Target="https://en.wikipedia.org/wiki/Tuvalu" TargetMode="External"/><Relationship Id="rId25" Type="http://schemas.openxmlformats.org/officeDocument/2006/relationships/hyperlink" Target="https://en.wikipedia.org/wiki/Mexico" TargetMode="External"/><Relationship Id="rId46" Type="http://schemas.openxmlformats.org/officeDocument/2006/relationships/hyperlink" Target="https://en.wikipedia.org/wiki/Vietnam" TargetMode="External"/><Relationship Id="rId67" Type="http://schemas.openxmlformats.org/officeDocument/2006/relationships/hyperlink" Target="https://en.wikipedia.org/wiki/Antarctica" TargetMode="External"/><Relationship Id="rId88" Type="http://schemas.openxmlformats.org/officeDocument/2006/relationships/hyperlink" Target="https://en.wikipedia.org/wiki/Bulgaria" TargetMode="External"/><Relationship Id="rId111" Type="http://schemas.openxmlformats.org/officeDocument/2006/relationships/hyperlink" Target="https://en.wikipedia.org/wiki/Egypt" TargetMode="External"/><Relationship Id="rId132" Type="http://schemas.openxmlformats.org/officeDocument/2006/relationships/hyperlink" Target="https://en.wikipedia.org/wiki/Guernsey" TargetMode="External"/><Relationship Id="rId153" Type="http://schemas.openxmlformats.org/officeDocument/2006/relationships/hyperlink" Target="https://en.wikipedia.org/wiki/Lebanon" TargetMode="External"/><Relationship Id="rId174" Type="http://schemas.openxmlformats.org/officeDocument/2006/relationships/hyperlink" Target="https://en.wikipedia.org/wiki/Nauru" TargetMode="External"/><Relationship Id="rId195" Type="http://schemas.openxmlformats.org/officeDocument/2006/relationships/hyperlink" Target="https://en.wikipedia.org/wiki/R&#233;union" TargetMode="External"/><Relationship Id="rId209" Type="http://schemas.openxmlformats.org/officeDocument/2006/relationships/hyperlink" Target="https://en.wikipedia.org/wiki/Sierra_Leone" TargetMode="External"/><Relationship Id="rId220" Type="http://schemas.openxmlformats.org/officeDocument/2006/relationships/hyperlink" Target="https://en.wikipedia.org/wiki/Tajikistan" TargetMode="External"/><Relationship Id="rId241" Type="http://schemas.openxmlformats.org/officeDocument/2006/relationships/hyperlink" Target="https://en.wikipedia.org/wiki/Yemen" TargetMode="External"/><Relationship Id="rId15" Type="http://schemas.openxmlformats.org/officeDocument/2006/relationships/hyperlink" Target="https://en.wikipedia.org/wiki/Indonesia" TargetMode="External"/><Relationship Id="rId36" Type="http://schemas.openxmlformats.org/officeDocument/2006/relationships/hyperlink" Target="https://en.wikipedia.org/wiki/Russia" TargetMode="External"/><Relationship Id="rId57" Type="http://schemas.openxmlformats.org/officeDocument/2006/relationships/hyperlink" Target="https://en.wikipedia.org/wiki/Cyprus" TargetMode="External"/><Relationship Id="rId106" Type="http://schemas.openxmlformats.org/officeDocument/2006/relationships/hyperlink" Target="https://en.wikipedia.org/wiki/Djibouti" TargetMode="External"/><Relationship Id="rId127" Type="http://schemas.openxmlformats.org/officeDocument/2006/relationships/hyperlink" Target="https://en.wikipedia.org/wiki/Greenland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52" Type="http://schemas.openxmlformats.org/officeDocument/2006/relationships/hyperlink" Target="https://en.wikipedia.org/wiki/San_Marino" TargetMode="External"/><Relationship Id="rId73" Type="http://schemas.openxmlformats.org/officeDocument/2006/relationships/hyperlink" Target="https://en.wikipedia.org/wiki/Azerbaijan" TargetMode="External"/><Relationship Id="rId78" Type="http://schemas.openxmlformats.org/officeDocument/2006/relationships/hyperlink" Target="https://en.wikipedia.org/wiki/Belarus" TargetMode="External"/><Relationship Id="rId94" Type="http://schemas.openxmlformats.org/officeDocument/2006/relationships/hyperlink" Target="https://en.wikipedia.org/wiki/Cayman_Islands" TargetMode="External"/><Relationship Id="rId99" Type="http://schemas.openxmlformats.org/officeDocument/2006/relationships/hyperlink" Target="https://en.wikipedia.org/wiki/Cocos_(Keeling)_Islands" TargetMode="External"/><Relationship Id="rId101" Type="http://schemas.openxmlformats.org/officeDocument/2006/relationships/hyperlink" Target="https://en.wikipedia.org/wiki/Comoros" TargetMode="External"/><Relationship Id="rId122" Type="http://schemas.openxmlformats.org/officeDocument/2006/relationships/hyperlink" Target="https://en.wikipedia.org/wiki/French_Guiana" TargetMode="External"/><Relationship Id="rId143" Type="http://schemas.openxmlformats.org/officeDocument/2006/relationships/hyperlink" Target="https://en.wikipedia.org/wiki/Ivory_Coast" TargetMode="External"/><Relationship Id="rId148" Type="http://schemas.openxmlformats.org/officeDocument/2006/relationships/hyperlink" Target="https://en.wikipedia.org/wiki/Kenya" TargetMode="External"/><Relationship Id="rId164" Type="http://schemas.openxmlformats.org/officeDocument/2006/relationships/hyperlink" Target="https://en.wikipedia.org/wiki/Mauritania" TargetMode="External"/><Relationship Id="rId169" Type="http://schemas.openxmlformats.org/officeDocument/2006/relationships/hyperlink" Target="https://en.wikipedia.org/wiki/Montserrat" TargetMode="External"/><Relationship Id="rId185" Type="http://schemas.openxmlformats.org/officeDocument/2006/relationships/hyperlink" Target="https://en.wikipedia.org/wiki/Oman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80" Type="http://schemas.openxmlformats.org/officeDocument/2006/relationships/hyperlink" Target="https://en.wikipedia.org/wiki/Niue" TargetMode="External"/><Relationship Id="rId210" Type="http://schemas.openxmlformats.org/officeDocument/2006/relationships/hyperlink" Target="https://en.wikipedia.org/wiki/Sint_Maarten" TargetMode="External"/><Relationship Id="rId215" Type="http://schemas.openxmlformats.org/officeDocument/2006/relationships/hyperlink" Target="https://en.wikipedia.org/wiki/Sri_Lanka" TargetMode="External"/><Relationship Id="rId236" Type="http://schemas.openxmlformats.org/officeDocument/2006/relationships/hyperlink" Target="https://en.wikipedia.org/wiki/Vanuatu" TargetMode="External"/><Relationship Id="rId26" Type="http://schemas.openxmlformats.org/officeDocument/2006/relationships/hyperlink" Target="https://en.wikipedia.org/wiki/Moldova" TargetMode="External"/><Relationship Id="rId231" Type="http://schemas.openxmlformats.org/officeDocument/2006/relationships/hyperlink" Target="https://en.wikipedia.org/wiki/Uganda" TargetMode="External"/><Relationship Id="rId47" Type="http://schemas.openxmlformats.org/officeDocument/2006/relationships/hyperlink" Target="https://en.wikipedia.org/wiki/United_States" TargetMode="External"/><Relationship Id="rId68" Type="http://schemas.openxmlformats.org/officeDocument/2006/relationships/hyperlink" Target="https://en.wikipedia.org/wiki/Antigua_and_Barbuda" TargetMode="External"/><Relationship Id="rId89" Type="http://schemas.openxmlformats.org/officeDocument/2006/relationships/hyperlink" Target="https://en.wikipedia.org/wiki/Burkina_Faso" TargetMode="External"/><Relationship Id="rId112" Type="http://schemas.openxmlformats.org/officeDocument/2006/relationships/hyperlink" Target="https://en.wikipedia.org/wiki/El_Salvador" TargetMode="External"/><Relationship Id="rId133" Type="http://schemas.openxmlformats.org/officeDocument/2006/relationships/hyperlink" Target="https://en.wikipedia.org/wiki/Guinea" TargetMode="External"/><Relationship Id="rId154" Type="http://schemas.openxmlformats.org/officeDocument/2006/relationships/hyperlink" Target="https://en.wikipedia.org/wiki/Lesotho" TargetMode="External"/><Relationship Id="rId175" Type="http://schemas.openxmlformats.org/officeDocument/2006/relationships/hyperlink" Target="https://en.wikipedia.org/wiki/Nepal" TargetMode="External"/><Relationship Id="rId196" Type="http://schemas.openxmlformats.org/officeDocument/2006/relationships/hyperlink" Target="https://en.wikipedia.org/wiki/Rwanda" TargetMode="External"/><Relationship Id="rId200" Type="http://schemas.openxmlformats.org/officeDocument/2006/relationships/hyperlink" Target="https://en.wikipedia.org/wiki/Saint_Lucia" TargetMode="External"/><Relationship Id="rId16" Type="http://schemas.openxmlformats.org/officeDocument/2006/relationships/hyperlink" Target="https://en.wikipedia.org/wiki/Ireland" TargetMode="External"/><Relationship Id="rId221" Type="http://schemas.openxmlformats.org/officeDocument/2006/relationships/hyperlink" Target="https://en.wikipedia.org/wiki/Tanzania" TargetMode="External"/><Relationship Id="rId242" Type="http://schemas.openxmlformats.org/officeDocument/2006/relationships/hyperlink" Target="https://en.wikipedia.org/wiki/Zambia" TargetMode="External"/><Relationship Id="rId37" Type="http://schemas.openxmlformats.org/officeDocument/2006/relationships/hyperlink" Target="https://en.wikipedia.org/wiki/Serbia" TargetMode="External"/><Relationship Id="rId58" Type="http://schemas.openxmlformats.org/officeDocument/2006/relationships/hyperlink" Target="https://en.wikipedia.org/wiki/Costa_Rica" TargetMode="External"/><Relationship Id="rId79" Type="http://schemas.openxmlformats.org/officeDocument/2006/relationships/hyperlink" Target="https://en.wikipedia.org/wiki/Belize" TargetMode="External"/><Relationship Id="rId102" Type="http://schemas.openxmlformats.org/officeDocument/2006/relationships/hyperlink" Target="https://en.wikipedia.org/wiki/Congo" TargetMode="External"/><Relationship Id="rId123" Type="http://schemas.openxmlformats.org/officeDocument/2006/relationships/hyperlink" Target="https://en.wikipedia.org/wiki/French_Polynesia" TargetMode="External"/><Relationship Id="rId144" Type="http://schemas.openxmlformats.org/officeDocument/2006/relationships/hyperlink" Target="https://en.wikipedia.org/wiki/Jamaica" TargetMode="External"/><Relationship Id="rId90" Type="http://schemas.openxmlformats.org/officeDocument/2006/relationships/hyperlink" Target="https://en.wikipedia.org/wiki/Burundi" TargetMode="External"/><Relationship Id="rId165" Type="http://schemas.openxmlformats.org/officeDocument/2006/relationships/hyperlink" Target="https://en.wikipedia.org/wiki/Mauritius" TargetMode="External"/><Relationship Id="rId186" Type="http://schemas.openxmlformats.org/officeDocument/2006/relationships/hyperlink" Target="https://en.wikipedia.org/wiki/Pakistan" TargetMode="External"/><Relationship Id="rId211" Type="http://schemas.openxmlformats.org/officeDocument/2006/relationships/hyperlink" Target="https://en.wikipedia.org/wiki/Solomon_Islands" TargetMode="External"/><Relationship Id="rId232" Type="http://schemas.openxmlformats.org/officeDocument/2006/relationships/hyperlink" Target="https://en.wikipedia.org/wiki/Ukraine" TargetMode="External"/><Relationship Id="rId27" Type="http://schemas.openxmlformats.org/officeDocument/2006/relationships/hyperlink" Target="https://en.wikipedia.org/wiki/Monaco" TargetMode="External"/><Relationship Id="rId48" Type="http://schemas.openxmlformats.org/officeDocument/2006/relationships/hyperlink" Target="https://en.wikipedia.org/wiki/United_Kingdom" TargetMode="External"/><Relationship Id="rId69" Type="http://schemas.openxmlformats.org/officeDocument/2006/relationships/hyperlink" Target="https://en.wikipedia.org/wiki/Argentina" TargetMode="External"/><Relationship Id="rId113" Type="http://schemas.openxmlformats.org/officeDocument/2006/relationships/hyperlink" Target="https://en.wikipedia.org/wiki/Equatorial_Guinea" TargetMode="External"/><Relationship Id="rId134" Type="http://schemas.openxmlformats.org/officeDocument/2006/relationships/hyperlink" Target="https://en.wikipedia.org/wiki/Guinea-Bissau" TargetMode="External"/><Relationship Id="rId80" Type="http://schemas.openxmlformats.org/officeDocument/2006/relationships/hyperlink" Target="https://en.wikipedia.org/wiki/Benin" TargetMode="External"/><Relationship Id="rId155" Type="http://schemas.openxmlformats.org/officeDocument/2006/relationships/hyperlink" Target="https://en.wikipedia.org/wiki/Liberia" TargetMode="External"/><Relationship Id="rId176" Type="http://schemas.openxmlformats.org/officeDocument/2006/relationships/hyperlink" Target="https://en.wikipedia.org/wiki/New_Caledonia" TargetMode="External"/><Relationship Id="rId197" Type="http://schemas.openxmlformats.org/officeDocument/2006/relationships/hyperlink" Target="https://en.wikipedia.org/wiki/Saint_Barth&#233;lemy" TargetMode="External"/><Relationship Id="rId201" Type="http://schemas.openxmlformats.org/officeDocument/2006/relationships/hyperlink" Target="https://en.wikipedia.org/wiki/Saint_Martin" TargetMode="External"/><Relationship Id="rId222" Type="http://schemas.openxmlformats.org/officeDocument/2006/relationships/hyperlink" Target="https://en.wikipedia.org/wiki/Timor-Leste" TargetMode="External"/><Relationship Id="rId243" Type="http://schemas.openxmlformats.org/officeDocument/2006/relationships/hyperlink" Target="https://en.wikipedia.org/wiki/Zimbabwe" TargetMode="External"/><Relationship Id="rId17" Type="http://schemas.openxmlformats.org/officeDocument/2006/relationships/hyperlink" Target="https://en.wikipedia.org/wiki/Italy" TargetMode="External"/><Relationship Id="rId38" Type="http://schemas.openxmlformats.org/officeDocument/2006/relationships/hyperlink" Target="https://en.wikipedia.org/wiki/Singapore" TargetMode="External"/><Relationship Id="rId59" Type="http://schemas.openxmlformats.org/officeDocument/2006/relationships/hyperlink" Target="https://en.wikipedia.org/wiki/China" TargetMode="External"/><Relationship Id="rId103" Type="http://schemas.openxmlformats.org/officeDocument/2006/relationships/hyperlink" Target="https://en.wikipedia.org/wiki/Cook_Islands" TargetMode="External"/><Relationship Id="rId124" Type="http://schemas.openxmlformats.org/officeDocument/2006/relationships/hyperlink" Target="https://en.wikipedia.org/wiki/Gabon" TargetMode="External"/><Relationship Id="rId70" Type="http://schemas.openxmlformats.org/officeDocument/2006/relationships/hyperlink" Target="https://en.wikipedia.org/wiki/Armenia" TargetMode="External"/><Relationship Id="rId91" Type="http://schemas.openxmlformats.org/officeDocument/2006/relationships/hyperlink" Target="https://en.wikipedia.org/wiki/Cabo_Verde" TargetMode="External"/><Relationship Id="rId145" Type="http://schemas.openxmlformats.org/officeDocument/2006/relationships/hyperlink" Target="https://en.wikipedia.org/wiki/Jersey" TargetMode="External"/><Relationship Id="rId166" Type="http://schemas.openxmlformats.org/officeDocument/2006/relationships/hyperlink" Target="https://en.wikipedia.org/wiki/Mayotte" TargetMode="External"/><Relationship Id="rId187" Type="http://schemas.openxmlformats.org/officeDocument/2006/relationships/hyperlink" Target="https://en.wikipedia.org/wiki/Palau" TargetMode="External"/><Relationship Id="rId1" Type="http://schemas.openxmlformats.org/officeDocument/2006/relationships/hyperlink" Target="https://en.wikipedia.org/wiki/Austria" TargetMode="External"/><Relationship Id="rId212" Type="http://schemas.openxmlformats.org/officeDocument/2006/relationships/hyperlink" Target="https://en.wikipedia.org/wiki/Somalia" TargetMode="External"/><Relationship Id="rId233" Type="http://schemas.openxmlformats.org/officeDocument/2006/relationships/hyperlink" Target="https://en.wikipedia.org/wiki/United_States_Virgin_Islands" TargetMode="External"/><Relationship Id="rId28" Type="http://schemas.openxmlformats.org/officeDocument/2006/relationships/hyperlink" Target="https://en.wikipedia.org/wiki/Montenegro" TargetMode="External"/><Relationship Id="rId49" Type="http://schemas.openxmlformats.org/officeDocument/2006/relationships/hyperlink" Target="https://en.wikipedia.org/wiki/United_Arab_Emirates" TargetMode="External"/><Relationship Id="rId114" Type="http://schemas.openxmlformats.org/officeDocument/2006/relationships/hyperlink" Target="https://en.wikipedia.org/wiki/Eritrea" TargetMode="External"/><Relationship Id="rId60" Type="http://schemas.openxmlformats.org/officeDocument/2006/relationships/hyperlink" Target="https://en.wikipedia.org/wiki/Afghanistan" TargetMode="External"/><Relationship Id="rId81" Type="http://schemas.openxmlformats.org/officeDocument/2006/relationships/hyperlink" Target="https://en.wikipedia.org/wiki/Bermuda" TargetMode="External"/><Relationship Id="rId135" Type="http://schemas.openxmlformats.org/officeDocument/2006/relationships/hyperlink" Target="https://en.wikipedia.org/wiki/Guyana" TargetMode="External"/><Relationship Id="rId156" Type="http://schemas.openxmlformats.org/officeDocument/2006/relationships/hyperlink" Target="https://en.wikipedia.org/wiki/Libya" TargetMode="External"/><Relationship Id="rId177" Type="http://schemas.openxmlformats.org/officeDocument/2006/relationships/hyperlink" Target="https://en.wikipedia.org/wiki/Nicaragua" TargetMode="External"/><Relationship Id="rId198" Type="http://schemas.openxmlformats.org/officeDocument/2006/relationships/hyperlink" Target="https://en.wikipedia.org/wiki/Saint_Helena,_Ascension_and_Tristan_da_Cunha" TargetMode="External"/><Relationship Id="rId202" Type="http://schemas.openxmlformats.org/officeDocument/2006/relationships/hyperlink" Target="https://en.wikipedia.org/wiki/Saint_Pierre_and_Miquelon" TargetMode="External"/><Relationship Id="rId223" Type="http://schemas.openxmlformats.org/officeDocument/2006/relationships/hyperlink" Target="https://en.wikipedia.org/wiki/Togo" TargetMode="External"/><Relationship Id="rId244" Type="http://schemas.openxmlformats.org/officeDocument/2006/relationships/table" Target="../tables/table2.xml"/><Relationship Id="rId18" Type="http://schemas.openxmlformats.org/officeDocument/2006/relationships/hyperlink" Target="https://en.wikipedia.org/wiki/Japan" TargetMode="External"/><Relationship Id="rId39" Type="http://schemas.openxmlformats.org/officeDocument/2006/relationships/hyperlink" Target="https://en.wikipedia.org/wiki/Slovakia" TargetMode="External"/><Relationship Id="rId50" Type="http://schemas.openxmlformats.org/officeDocument/2006/relationships/hyperlink" Target="https://en.wikipedia.org/wiki/Taiwan" TargetMode="External"/><Relationship Id="rId104" Type="http://schemas.openxmlformats.org/officeDocument/2006/relationships/hyperlink" Target="https://en.wikipedia.org/wiki/Cuba" TargetMode="External"/><Relationship Id="rId125" Type="http://schemas.openxmlformats.org/officeDocument/2006/relationships/hyperlink" Target="https://en.wikipedia.org/wiki/Gambia" TargetMode="External"/><Relationship Id="rId146" Type="http://schemas.openxmlformats.org/officeDocument/2006/relationships/hyperlink" Target="https://en.wikipedia.org/wiki/Jordan" TargetMode="External"/><Relationship Id="rId167" Type="http://schemas.openxmlformats.org/officeDocument/2006/relationships/hyperlink" Target="https://en.wikipedia.org/wiki/Micronesia" TargetMode="External"/><Relationship Id="rId188" Type="http://schemas.openxmlformats.org/officeDocument/2006/relationships/hyperlink" Target="https://en.wikipedia.org/wiki/Palestine" TargetMode="External"/><Relationship Id="rId71" Type="http://schemas.openxmlformats.org/officeDocument/2006/relationships/hyperlink" Target="https://en.wikipedia.org/wiki/Aruba" TargetMode="External"/><Relationship Id="rId92" Type="http://schemas.openxmlformats.org/officeDocument/2006/relationships/hyperlink" Target="https://en.wikipedia.org/wiki/Cameroon" TargetMode="External"/><Relationship Id="rId213" Type="http://schemas.openxmlformats.org/officeDocument/2006/relationships/hyperlink" Target="https://en.wikipedia.org/wiki/South_Africa" TargetMode="External"/><Relationship Id="rId234" Type="http://schemas.openxmlformats.org/officeDocument/2006/relationships/hyperlink" Target="https://en.wikipedia.org/wiki/Uruguay" TargetMode="External"/><Relationship Id="rId2" Type="http://schemas.openxmlformats.org/officeDocument/2006/relationships/hyperlink" Target="https://en.wikipedia.org/wiki/Belgium" TargetMode="External"/><Relationship Id="rId29" Type="http://schemas.openxmlformats.org/officeDocument/2006/relationships/hyperlink" Target="https://en.wikipedia.org/wiki/Netherlands" TargetMode="External"/><Relationship Id="rId40" Type="http://schemas.openxmlformats.org/officeDocument/2006/relationships/hyperlink" Target="https://en.wikipedia.org/wiki/Slovenia" TargetMode="External"/><Relationship Id="rId115" Type="http://schemas.openxmlformats.org/officeDocument/2006/relationships/hyperlink" Target="https://en.wikipedia.org/wiki/Estonia" TargetMode="External"/><Relationship Id="rId136" Type="http://schemas.openxmlformats.org/officeDocument/2006/relationships/hyperlink" Target="https://en.wikipedia.org/wiki/Haiti" TargetMode="External"/><Relationship Id="rId157" Type="http://schemas.openxmlformats.org/officeDocument/2006/relationships/hyperlink" Target="https://en.wikipedia.org/wiki/Lithuania" TargetMode="External"/><Relationship Id="rId178" Type="http://schemas.openxmlformats.org/officeDocument/2006/relationships/hyperlink" Target="https://en.wikipedia.org/wiki/Niger" TargetMode="External"/><Relationship Id="rId61" Type="http://schemas.openxmlformats.org/officeDocument/2006/relationships/hyperlink" Target="https://en.wikipedia.org/wiki/Albania" TargetMode="External"/><Relationship Id="rId82" Type="http://schemas.openxmlformats.org/officeDocument/2006/relationships/hyperlink" Target="https://en.wikipedia.org/wiki/Bhutan" TargetMode="External"/><Relationship Id="rId199" Type="http://schemas.openxmlformats.org/officeDocument/2006/relationships/hyperlink" Target="https://en.wikipedia.org/wiki/Saint_Kitts_and_Nevis" TargetMode="External"/><Relationship Id="rId203" Type="http://schemas.openxmlformats.org/officeDocument/2006/relationships/hyperlink" Target="https://en.wikipedia.org/wiki/Saint_Vincent_and_the_Grenadines" TargetMode="External"/><Relationship Id="rId19" Type="http://schemas.openxmlformats.org/officeDocument/2006/relationships/hyperlink" Target="https://en.wikipedia.org/wiki/Laos" TargetMode="External"/><Relationship Id="rId224" Type="http://schemas.openxmlformats.org/officeDocument/2006/relationships/hyperlink" Target="https://en.wikipedia.org/wiki/Tokelau" TargetMode="External"/><Relationship Id="rId30" Type="http://schemas.openxmlformats.org/officeDocument/2006/relationships/hyperlink" Target="https://en.wikipedia.org/wiki/Norway" TargetMode="External"/><Relationship Id="rId105" Type="http://schemas.openxmlformats.org/officeDocument/2006/relationships/hyperlink" Target="https://en.wikipedia.org/wiki/Cura&#231;ao" TargetMode="External"/><Relationship Id="rId126" Type="http://schemas.openxmlformats.org/officeDocument/2006/relationships/hyperlink" Target="https://en.wikipedia.org/wiki/Ghana" TargetMode="External"/><Relationship Id="rId147" Type="http://schemas.openxmlformats.org/officeDocument/2006/relationships/hyperlink" Target="https://en.wikipedia.org/wiki/Kazakhstan" TargetMode="External"/><Relationship Id="rId168" Type="http://schemas.openxmlformats.org/officeDocument/2006/relationships/hyperlink" Target="https://en.wikipedia.org/wiki/Mongolia" TargetMode="External"/><Relationship Id="rId51" Type="http://schemas.openxmlformats.org/officeDocument/2006/relationships/hyperlink" Target="https://en.wikipedia.org/wiki/South_Korea" TargetMode="External"/><Relationship Id="rId72" Type="http://schemas.openxmlformats.org/officeDocument/2006/relationships/hyperlink" Target="https://en.wikipedia.org/wiki/Australia" TargetMode="External"/><Relationship Id="rId93" Type="http://schemas.openxmlformats.org/officeDocument/2006/relationships/hyperlink" Target="https://en.wikipedia.org/wiki/Caribbean_Netherlands" TargetMode="External"/><Relationship Id="rId189" Type="http://schemas.openxmlformats.org/officeDocument/2006/relationships/hyperlink" Target="https://en.wikipedia.org/wiki/Papua_New_Guinea" TargetMode="External"/><Relationship Id="rId3" Type="http://schemas.openxmlformats.org/officeDocument/2006/relationships/hyperlink" Target="https://en.wikipedia.org/wiki/Bosnia_and_Herzegovina" TargetMode="External"/><Relationship Id="rId214" Type="http://schemas.openxmlformats.org/officeDocument/2006/relationships/hyperlink" Target="https://en.wikipedia.org/wiki/South_Sudan" TargetMode="External"/><Relationship Id="rId235" Type="http://schemas.openxmlformats.org/officeDocument/2006/relationships/hyperlink" Target="https://en.wikipedia.org/wiki/Uzbekistan" TargetMode="External"/><Relationship Id="rId116" Type="http://schemas.openxmlformats.org/officeDocument/2006/relationships/hyperlink" Target="https://en.wikipedia.org/wiki/Eswatini" TargetMode="External"/><Relationship Id="rId137" Type="http://schemas.openxmlformats.org/officeDocument/2006/relationships/hyperlink" Target="https://en.wikipedia.org/wiki/Honduras" TargetMode="External"/><Relationship Id="rId158" Type="http://schemas.openxmlformats.org/officeDocument/2006/relationships/hyperlink" Target="https://en.wikipedia.org/wiki/Madagascar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62" Type="http://schemas.openxmlformats.org/officeDocument/2006/relationships/hyperlink" Target="https://en.wikipedia.org/wiki/Algeria" TargetMode="External"/><Relationship Id="rId83" Type="http://schemas.openxmlformats.org/officeDocument/2006/relationships/hyperlink" Target="https://en.wikipedia.org/wiki/Bolivia" TargetMode="External"/><Relationship Id="rId179" Type="http://schemas.openxmlformats.org/officeDocument/2006/relationships/hyperlink" Target="https://en.wikipedia.org/wiki/Nigeria" TargetMode="External"/><Relationship Id="rId190" Type="http://schemas.openxmlformats.org/officeDocument/2006/relationships/hyperlink" Target="https://en.wikipedia.org/wiki/Paraguay" TargetMode="External"/><Relationship Id="rId204" Type="http://schemas.openxmlformats.org/officeDocument/2006/relationships/hyperlink" Target="https://en.wikipedia.org/wiki/Samoa" TargetMode="External"/><Relationship Id="rId225" Type="http://schemas.openxmlformats.org/officeDocument/2006/relationships/hyperlink" Target="https://en.wikipedia.org/wiki/Tong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101" Type="http://schemas.openxmlformats.org/officeDocument/2006/relationships/table" Target="../tables/table5.xm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hyperlink" Target="https://en.wikipedia.org/wiki/Dubai_International_Airport" TargetMode="Externa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Relationship Id="rId3" Type="http://schemas.openxmlformats.org/officeDocument/2006/relationships/hyperlink" Target="https://en.wikipedia.org/wiki/Dunhuang_Mogao_International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B5:E11"/>
  <sheetViews>
    <sheetView workbookViewId="0">
      <selection activeCell="E5" sqref="E5"/>
    </sheetView>
  </sheetViews>
  <sheetFormatPr baseColWidth="10" defaultRowHeight="12.75" x14ac:dyDescent="0.2"/>
  <sheetData>
    <row r="5" spans="2:5" x14ac:dyDescent="0.2">
      <c r="E5" s="3"/>
    </row>
    <row r="11" spans="2:5" x14ac:dyDescent="0.2">
      <c r="B11" s="3" t="s">
        <v>2017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752475</xdr:colOff>
                    <xdr:row>1</xdr:row>
                    <xdr:rowOff>9525</xdr:rowOff>
                  </from>
                  <to>
                    <xdr:col>7</xdr:col>
                    <xdr:colOff>752475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3</xdr:col>
                    <xdr:colOff>752475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752475</xdr:colOff>
                    <xdr:row>5</xdr:row>
                    <xdr:rowOff>9525</xdr:rowOff>
                  </from>
                  <to>
                    <xdr:col>8</xdr:col>
                    <xdr:colOff>9525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9525</xdr:colOff>
                    <xdr:row>4</xdr:row>
                    <xdr:rowOff>152400</xdr:rowOff>
                  </from>
                  <to>
                    <xdr:col>4</xdr:col>
                    <xdr:colOff>9525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LangCodeDropdown">
              <controlPr defaultSize="0" autoLine="0" autoPict="0" macro="[0]!DropdownChanged">
                <anchor moveWithCells="1">
                  <from>
                    <xdr:col>2</xdr:col>
                    <xdr:colOff>247650</xdr:colOff>
                    <xdr:row>9</xdr:row>
                    <xdr:rowOff>152400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0"/>
  <sheetViews>
    <sheetView tabSelected="1" showOutlineSymbols="0" showWhiteSpace="0"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9.5703125" customWidth="1"/>
    <col min="2" max="2" width="24.140625" bestFit="1" customWidth="1"/>
    <col min="3" max="3" width="23.140625" customWidth="1"/>
    <col min="4" max="4" width="19.140625" bestFit="1" customWidth="1"/>
    <col min="5" max="5" width="10.85546875" style="13" customWidth="1"/>
    <col min="6" max="6" width="11.28515625" style="13" customWidth="1"/>
    <col min="7" max="7" width="14.28515625" style="10" bestFit="1" customWidth="1"/>
    <col min="8" max="8" width="8" style="36" bestFit="1" customWidth="1"/>
    <col min="9" max="9" width="10.5703125" style="36" customWidth="1"/>
    <col min="10" max="10" width="12.28515625" style="37" customWidth="1"/>
    <col min="11" max="11" width="11.42578125" style="37"/>
    <col min="16" max="16" width="17.140625" style="2" customWidth="1"/>
  </cols>
  <sheetData>
    <row r="1" spans="1:16" s="27" customFormat="1" x14ac:dyDescent="0.2">
      <c r="A1" s="26" t="s">
        <v>550</v>
      </c>
      <c r="B1" s="25" t="s">
        <v>0</v>
      </c>
      <c r="C1" s="25" t="s">
        <v>449</v>
      </c>
      <c r="D1" s="25" t="s">
        <v>530</v>
      </c>
      <c r="E1" s="13" t="s">
        <v>357</v>
      </c>
      <c r="F1" s="13" t="s">
        <v>450</v>
      </c>
      <c r="G1" s="33" t="s">
        <v>148</v>
      </c>
      <c r="H1" s="34" t="s">
        <v>149</v>
      </c>
      <c r="I1" s="34" t="s">
        <v>1135</v>
      </c>
      <c r="J1" s="35" t="s">
        <v>150</v>
      </c>
      <c r="K1" s="35" t="s">
        <v>151</v>
      </c>
      <c r="P1" s="32"/>
    </row>
    <row r="2" spans="1:16" x14ac:dyDescent="0.2">
      <c r="A2" t="str">
        <f>_xlfn.XLOOKUP(CityTable[[#This Row],[Country]], CountryTable[Common Name], CountryTable[ISO2])</f>
        <v>AT</v>
      </c>
      <c r="B2" t="s">
        <v>2</v>
      </c>
      <c r="C2" t="s">
        <v>1195</v>
      </c>
      <c r="D2" s="3"/>
      <c r="E2" s="13">
        <v>47.236449999999998</v>
      </c>
      <c r="F2" s="13">
        <v>9.5973400000000009</v>
      </c>
      <c r="G2" s="33">
        <v>33420</v>
      </c>
      <c r="H2" s="36" cm="1">
        <f t="array" ref="H2">IFERROR(COUNTA(_xlfn.UNIQUE(_xlfn._xlws.FILTER(TripTable[Trip Name], (TripTable[City]=CityTable[[#This Row],[Name]])*(TripTable[City]&lt;&gt;"")))), 0)</f>
        <v>1</v>
      </c>
      <c r="I2" s="38" t="b">
        <v>0</v>
      </c>
      <c r="J2" s="37" t="str">
        <f>IF(COUNTIFS(TripTable[City],CityTable[[#This Row],[Name]])=0,"",TEXT(_xlfn.MINIFS(TripTable[Date],TripTable[City],CityTable[[#This Row],[Name]]),"MMM JJJJ"))</f>
        <v>Mrz 2016</v>
      </c>
      <c r="K2" s="37" t="str">
        <f>IF(COUNTIFS(TripTable[City],CityTable[[#This Row],[Name]])=0,"",TEXT(_xlfn.MAXIFS(TripTable[Date],TripTable[City],CityTable[[#This Row],[Name]]),"MMM JJJJ"))</f>
        <v>Mrz 2016</v>
      </c>
    </row>
    <row r="3" spans="1:16" x14ac:dyDescent="0.2">
      <c r="A3" t="str">
        <f>_xlfn.XLOOKUP(CityTable[[#This Row],[Country]], CountryTable[Common Name], CountryTable[ISO2])</f>
        <v>AT</v>
      </c>
      <c r="B3" t="s">
        <v>2</v>
      </c>
      <c r="C3" t="s">
        <v>1187</v>
      </c>
      <c r="D3" s="3"/>
      <c r="E3" s="13">
        <v>47.166670000000003</v>
      </c>
      <c r="F3" s="13">
        <v>12.81667</v>
      </c>
      <c r="G3" s="33">
        <v>0</v>
      </c>
      <c r="H3" s="36" cm="1">
        <f t="array" ref="H3">IFERROR(COUNTA(_xlfn.UNIQUE(_xlfn._xlws.FILTER(TripTable[Trip Name], (TripTable[City]=CityTable[[#This Row],[Name]])*(TripTable[City]&lt;&gt;"")))), 0)</f>
        <v>1</v>
      </c>
      <c r="I3" s="38" t="b">
        <v>0</v>
      </c>
      <c r="J3" s="37" t="str">
        <f>IF(COUNTIFS(TripTable[City],CityTable[[#This Row],[Name]])=0,"",TEXT(_xlfn.MINIFS(TripTable[Date],TripTable[City],CityTable[[#This Row],[Name]]),"MMM JJJJ"))</f>
        <v>Aug 2024</v>
      </c>
      <c r="K3" s="37" t="str">
        <f>IF(COUNTIFS(TripTable[City],CityTable[[#This Row],[Name]])=0,"",TEXT(_xlfn.MAXIFS(TripTable[Date],TripTable[City],CityTable[[#This Row],[Name]]),"MMM JJJJ"))</f>
        <v>Aug 2024</v>
      </c>
    </row>
    <row r="4" spans="1:16" x14ac:dyDescent="0.2">
      <c r="A4" t="str">
        <f>_xlfn.XLOOKUP(CityTable[[#This Row],[Country]], CountryTable[Common Name], CountryTable[ISO2])</f>
        <v>AT</v>
      </c>
      <c r="B4" t="s">
        <v>2</v>
      </c>
      <c r="C4" t="s">
        <v>117</v>
      </c>
      <c r="D4" s="3"/>
      <c r="E4" s="13">
        <v>47.562309999999997</v>
      </c>
      <c r="F4" s="13">
        <v>13.64912</v>
      </c>
      <c r="G4" s="33">
        <v>779</v>
      </c>
      <c r="H4" s="36" cm="1">
        <f t="array" ref="H4">IFERROR(COUNTA(_xlfn.UNIQUE(_xlfn._xlws.FILTER(TripTable[Trip Name], (TripTable[City]=CityTable[[#This Row],[Name]])*(TripTable[City]&lt;&gt;"")))), 0)</f>
        <v>1</v>
      </c>
      <c r="I4" s="38" t="b">
        <v>0</v>
      </c>
      <c r="J4" s="37" t="str">
        <f>IF(COUNTIFS(TripTable[City],CityTable[[#This Row],[Name]])=0,"",TEXT(_xlfn.MINIFS(TripTable[Date],TripTable[City],CityTable[[#This Row],[Name]]),"MMM JJJJ"))</f>
        <v>Aug 2019</v>
      </c>
      <c r="K4" s="37" t="str">
        <f>IF(COUNTIFS(TripTable[City],CityTable[[#This Row],[Name]])=0,"",TEXT(_xlfn.MAXIFS(TripTable[Date],TripTable[City],CityTable[[#This Row],[Name]]),"MMM JJJJ"))</f>
        <v>Aug 2019</v>
      </c>
    </row>
    <row r="5" spans="1:16" x14ac:dyDescent="0.2">
      <c r="A5" t="str">
        <f>_xlfn.XLOOKUP(CityTable[[#This Row],[Country]], CountryTable[Common Name], CountryTable[ISO2])</f>
        <v>AT</v>
      </c>
      <c r="B5" t="s">
        <v>2</v>
      </c>
      <c r="C5" t="s">
        <v>118</v>
      </c>
      <c r="D5" s="3"/>
      <c r="E5" s="13">
        <v>47.262659999999997</v>
      </c>
      <c r="F5" s="13">
        <v>11.394539999999999</v>
      </c>
      <c r="G5" s="33">
        <v>132493</v>
      </c>
      <c r="H5" s="36" cm="1">
        <f t="array" ref="H5">IFERROR(COUNTA(_xlfn.UNIQUE(_xlfn._xlws.FILTER(TripTable[Trip Name], (TripTable[City]=CityTable[[#This Row],[Name]])*(TripTable[City]&lt;&gt;"")))), 0)</f>
        <v>2</v>
      </c>
      <c r="I5" s="38" t="b">
        <v>0</v>
      </c>
      <c r="J5" s="37" t="str">
        <f>IF(COUNTIFS(TripTable[City],CityTable[[#This Row],[Name]])=0,"",TEXT(_xlfn.MINIFS(TripTable[Date],TripTable[City],CityTable[[#This Row],[Name]]),"MMM JJJJ"))</f>
        <v>Sep 2019</v>
      </c>
      <c r="K5" s="37" t="str">
        <f>IF(COUNTIFS(TripTable[City],CityTable[[#This Row],[Name]])=0,"",TEXT(_xlfn.MAXIFS(TripTable[Date],TripTable[City],CityTable[[#This Row],[Name]]),"MMM JJJJ"))</f>
        <v>Dez 2022</v>
      </c>
    </row>
    <row r="6" spans="1:16" x14ac:dyDescent="0.2">
      <c r="A6" t="str">
        <f>_xlfn.XLOOKUP(CityTable[[#This Row],[Country]], CountryTable[Common Name], CountryTable[ISO2])</f>
        <v>AT</v>
      </c>
      <c r="B6" t="s">
        <v>2</v>
      </c>
      <c r="C6" t="s">
        <v>1190</v>
      </c>
      <c r="D6" s="3"/>
      <c r="E6" s="13">
        <v>47.283329999999999</v>
      </c>
      <c r="F6" s="13">
        <v>12.48333</v>
      </c>
      <c r="G6" s="33">
        <v>1888</v>
      </c>
      <c r="H6" s="36" cm="1">
        <f t="array" ref="H6">IFERROR(COUNTA(_xlfn.UNIQUE(_xlfn._xlws.FILTER(TripTable[Trip Name], (TripTable[City]=CityTable[[#This Row],[Name]])*(TripTable[City]&lt;&gt;"")))), 0)</f>
        <v>1</v>
      </c>
      <c r="I6" s="38" t="b">
        <v>0</v>
      </c>
      <c r="J6" s="37" t="str">
        <f>IF(COUNTIFS(TripTable[City],CityTable[[#This Row],[Name]])=0,"",TEXT(_xlfn.MINIFS(TripTable[Date],TripTable[City],CityTable[[#This Row],[Name]]),"MMM JJJJ"))</f>
        <v>Apr 2026</v>
      </c>
      <c r="K6" s="37" t="str">
        <f>IF(COUNTIFS(TripTable[City],CityTable[[#This Row],[Name]])=0,"",TEXT(_xlfn.MAXIFS(TripTable[Date],TripTable[City],CityTable[[#This Row],[Name]]),"MMM JJJJ"))</f>
        <v>Apr 2026</v>
      </c>
    </row>
    <row r="7" spans="1:16" x14ac:dyDescent="0.2">
      <c r="A7" t="str">
        <f>_xlfn.XLOOKUP(CityTable[[#This Row],[Country]], CountryTable[Common Name], CountryTable[ISO2])</f>
        <v>AT</v>
      </c>
      <c r="B7" t="s">
        <v>2</v>
      </c>
      <c r="C7" t="s">
        <v>153</v>
      </c>
      <c r="D7" s="3"/>
      <c r="E7" s="13">
        <v>47.999630000000003</v>
      </c>
      <c r="F7" s="13">
        <v>16.860489999999999</v>
      </c>
      <c r="G7" s="33">
        <v>4689</v>
      </c>
      <c r="H7" s="36" cm="1">
        <f t="array" ref="H7">IFERROR(COUNTA(_xlfn.UNIQUE(_xlfn._xlws.FILTER(TripTable[Trip Name], (TripTable[City]=CityTable[[#This Row],[Name]])*(TripTable[City]&lt;&gt;"")))), 0)</f>
        <v>1</v>
      </c>
      <c r="I7" s="38" t="b">
        <v>0</v>
      </c>
      <c r="J7" s="37" t="str">
        <f>IF(COUNTIFS(TripTable[City],CityTable[[#This Row],[Name]])=0,"",TEXT(_xlfn.MINIFS(TripTable[Date],TripTable[City],CityTable[[#This Row],[Name]]),"MMM JJJJ"))</f>
        <v>Sep 2023</v>
      </c>
      <c r="K7" s="37" t="str">
        <f>IF(COUNTIFS(TripTable[City],CityTable[[#This Row],[Name]])=0,"",TEXT(_xlfn.MAXIFS(TripTable[Date],TripTable[City],CityTable[[#This Row],[Name]]),"MMM JJJJ"))</f>
        <v>Sep 2023</v>
      </c>
    </row>
    <row r="8" spans="1:16" x14ac:dyDescent="0.2">
      <c r="A8" t="str">
        <f>_xlfn.XLOOKUP(CityTable[[#This Row],[Country]], CountryTable[Common Name], CountryTable[ISO2])</f>
        <v>AT</v>
      </c>
      <c r="B8" t="s">
        <v>2</v>
      </c>
      <c r="C8" t="s">
        <v>1188</v>
      </c>
      <c r="D8" s="3"/>
      <c r="E8" s="13">
        <v>47.412059999999997</v>
      </c>
      <c r="F8" s="13">
        <v>12.71555</v>
      </c>
      <c r="G8" s="33">
        <v>0</v>
      </c>
      <c r="H8" s="36" cm="1">
        <f t="array" ref="H8">IFERROR(COUNTA(_xlfn.UNIQUE(_xlfn._xlws.FILTER(TripTable[Trip Name], (TripTable[City]=CityTable[[#This Row],[Name]])*(TripTable[City]&lt;&gt;"")))), 0)</f>
        <v>1</v>
      </c>
      <c r="I8" s="38" t="b">
        <v>0</v>
      </c>
      <c r="J8" s="37" t="str">
        <f>IF(COUNTIFS(TripTable[City],CityTable[[#This Row],[Name]])=0,"",TEXT(_xlfn.MINIFS(TripTable[Date],TripTable[City],CityTable[[#This Row],[Name]]),"MMM JJJJ"))</f>
        <v>Aug 2024</v>
      </c>
      <c r="K8" s="37" t="str">
        <f>IF(COUNTIFS(TripTable[City],CityTable[[#This Row],[Name]])=0,"",TEXT(_xlfn.MAXIFS(TripTable[Date],TripTable[City],CityTable[[#This Row],[Name]]),"MMM JJJJ"))</f>
        <v>Aug 2024</v>
      </c>
    </row>
    <row r="9" spans="1:16" x14ac:dyDescent="0.2">
      <c r="A9" t="str">
        <f>_xlfn.XLOOKUP(CityTable[[#This Row],[Country]], CountryTable[Common Name], CountryTable[ISO2])</f>
        <v>AT</v>
      </c>
      <c r="B9" t="s">
        <v>2</v>
      </c>
      <c r="C9" t="s">
        <v>122</v>
      </c>
      <c r="D9" s="3"/>
      <c r="E9" s="13">
        <v>47.799410000000002</v>
      </c>
      <c r="F9" s="13">
        <v>13.043990000000001</v>
      </c>
      <c r="G9" s="33">
        <v>157245</v>
      </c>
      <c r="H9" s="36" cm="1">
        <f t="array" ref="H9">IFERROR(COUNTA(_xlfn.UNIQUE(_xlfn._xlws.FILTER(TripTable[Trip Name], (TripTable[City]=CityTable[[#This Row],[Name]])*(TripTable[City]&lt;&gt;"")))), 0)</f>
        <v>3</v>
      </c>
      <c r="I9" s="38" t="b">
        <v>0</v>
      </c>
      <c r="J9" s="37" t="str">
        <f>IF(COUNTIFS(TripTable[City],CityTable[[#This Row],[Name]])=0,"",TEXT(_xlfn.MINIFS(TripTable[Date],TripTable[City],CityTable[[#This Row],[Name]]),"MMM JJJJ"))</f>
        <v>Dez 2004</v>
      </c>
      <c r="K9" s="37" t="str">
        <f>IF(COUNTIFS(TripTable[City],CityTable[[#This Row],[Name]])=0,"",TEXT(_xlfn.MAXIFS(TripTable[Date],TripTable[City],CityTable[[#This Row],[Name]]),"MMM JJJJ"))</f>
        <v>Okt 2020</v>
      </c>
    </row>
    <row r="10" spans="1:16" x14ac:dyDescent="0.2">
      <c r="A10" t="str">
        <f>_xlfn.XLOOKUP(CityTable[[#This Row],[Country]], CountryTable[Common Name], CountryTable[ISO2])</f>
        <v>AT</v>
      </c>
      <c r="B10" t="s">
        <v>2</v>
      </c>
      <c r="C10" t="s">
        <v>116</v>
      </c>
      <c r="D10" s="3" t="s">
        <v>410</v>
      </c>
      <c r="E10" s="13">
        <v>48.208489999999998</v>
      </c>
      <c r="F10" s="13">
        <v>16.37208</v>
      </c>
      <c r="G10" s="33">
        <v>1691468</v>
      </c>
      <c r="H10" s="36" cm="1">
        <f t="array" ref="H10">IFERROR(COUNTA(_xlfn.UNIQUE(_xlfn._xlws.FILTER(TripTable[Trip Name], (TripTable[City]=CityTable[[#This Row],[Name]])*(TripTable[City]&lt;&gt;"")))), 0)</f>
        <v>3</v>
      </c>
      <c r="I10" s="38" t="b">
        <v>0</v>
      </c>
      <c r="J10" s="37" t="str">
        <f>IF(COUNTIFS(TripTable[City],CityTable[[#This Row],[Name]])=0,"",TEXT(_xlfn.MINIFS(TripTable[Date],TripTable[City],CityTable[[#This Row],[Name]]),"MMM JJJJ"))</f>
        <v>Dez 2004</v>
      </c>
      <c r="K10" s="37" t="str">
        <f>IF(COUNTIFS(TripTable[City],CityTable[[#This Row],[Name]])=0,"",TEXT(_xlfn.MAXIFS(TripTable[Date],TripTable[City],CityTable[[#This Row],[Name]]),"MMM JJJJ"))</f>
        <v>Sep 2023</v>
      </c>
    </row>
    <row r="11" spans="1:16" x14ac:dyDescent="0.2">
      <c r="A11" t="str">
        <f>_xlfn.XLOOKUP(CityTable[[#This Row],[Country]], CountryTable[Common Name], CountryTable[ISO2])</f>
        <v>AT</v>
      </c>
      <c r="B11" t="s">
        <v>2</v>
      </c>
      <c r="C11" t="s">
        <v>123</v>
      </c>
      <c r="D11" s="3"/>
      <c r="E11" s="13">
        <v>47.475850000000001</v>
      </c>
      <c r="F11" s="13">
        <v>13.190200000000001</v>
      </c>
      <c r="G11" s="33">
        <v>1570</v>
      </c>
      <c r="H11" s="36" cm="1">
        <f t="array" ref="H11">IFERROR(COUNTA(_xlfn.UNIQUE(_xlfn._xlws.FILTER(TripTable[Trip Name], (TripTable[City]=CityTable[[#This Row],[Name]])*(TripTable[City]&lt;&gt;"")))), 0)</f>
        <v>1</v>
      </c>
      <c r="I11" s="38" t="b">
        <v>0</v>
      </c>
      <c r="J11" s="37" t="str">
        <f>IF(COUNTIFS(TripTable[City],CityTable[[#This Row],[Name]])=0,"",TEXT(_xlfn.MINIFS(TripTable[Date],TripTable[City],CityTable[[#This Row],[Name]]),"MMM JJJJ"))</f>
        <v>Jun 2021</v>
      </c>
      <c r="K11" s="37" t="str">
        <f>IF(COUNTIFS(TripTable[City],CityTable[[#This Row],[Name]])=0,"",TEXT(_xlfn.MAXIFS(TripTable[Date],TripTable[City],CityTable[[#This Row],[Name]]),"MMM JJJJ"))</f>
        <v>Jun 2021</v>
      </c>
    </row>
    <row r="12" spans="1:16" x14ac:dyDescent="0.2">
      <c r="A12" t="str">
        <f>_xlfn.XLOOKUP(CityTable[[#This Row],[Country]], CountryTable[Common Name], CountryTable[ISO2])</f>
        <v>AT</v>
      </c>
      <c r="B12" t="s">
        <v>2</v>
      </c>
      <c r="C12" t="s">
        <v>154</v>
      </c>
      <c r="D12" s="3"/>
      <c r="E12" s="13">
        <v>47.323059999999998</v>
      </c>
      <c r="F12" s="13">
        <v>12.798389999999999</v>
      </c>
      <c r="G12" s="33">
        <v>7619</v>
      </c>
      <c r="H12" s="36" cm="1">
        <f t="array" ref="H12">IFERROR(COUNTA(_xlfn.UNIQUE(_xlfn._xlws.FILTER(TripTable[Trip Name], (TripTable[City]=CityTable[[#This Row],[Name]])*(TripTable[City]&lt;&gt;"")))), 0)</f>
        <v>2</v>
      </c>
      <c r="I12" s="38" t="b">
        <v>0</v>
      </c>
      <c r="J12" s="37" t="str">
        <f>IF(COUNTIFS(TripTable[City],CityTable[[#This Row],[Name]])=0,"",TEXT(_xlfn.MINIFS(TripTable[Date],TripTable[City],CityTable[[#This Row],[Name]]),"MMM JJJJ"))</f>
        <v>Aug 2024</v>
      </c>
      <c r="K12" s="37" t="str">
        <f>IF(COUNTIFS(TripTable[City],CityTable[[#This Row],[Name]])=0,"",TEXT(_xlfn.MAXIFS(TripTable[Date],TripTable[City],CityTable[[#This Row],[Name]]),"MMM JJJJ"))</f>
        <v>Apr 2026</v>
      </c>
    </row>
    <row r="13" spans="1:16" x14ac:dyDescent="0.2">
      <c r="A13" t="str">
        <f>_xlfn.XLOOKUP(CityTable[[#This Row],[Country]], CountryTable[Common Name], CountryTable[ISO2])</f>
        <v>BE</v>
      </c>
      <c r="B13" t="s">
        <v>3</v>
      </c>
      <c r="C13" t="s">
        <v>156</v>
      </c>
      <c r="D13" s="3"/>
      <c r="E13" s="13">
        <v>51.220469999999999</v>
      </c>
      <c r="F13" s="13">
        <v>4.4002600000000003</v>
      </c>
      <c r="G13" s="33">
        <v>529247</v>
      </c>
      <c r="H13" s="36" cm="1">
        <f t="array" ref="H13">IFERROR(COUNTA(_xlfn.UNIQUE(_xlfn._xlws.FILTER(TripTable[Trip Name], (TripTable[City]=CityTable[[#This Row],[Name]])*(TripTable[City]&lt;&gt;"")))), 0)</f>
        <v>1</v>
      </c>
      <c r="I13" s="38" t="b">
        <v>0</v>
      </c>
      <c r="J13" s="37" t="str">
        <f>IF(COUNTIFS(TripTable[City],CityTable[[#This Row],[Name]])=0,"",TEXT(_xlfn.MINIFS(TripTable[Date],TripTable[City],CityTable[[#This Row],[Name]]),"MMM JJJJ"))</f>
        <v>Mai 2024</v>
      </c>
      <c r="K13" s="37" t="str">
        <f>IF(COUNTIFS(TripTable[City],CityTable[[#This Row],[Name]])=0,"",TEXT(_xlfn.MAXIFS(TripTable[Date],TripTable[City],CityTable[[#This Row],[Name]]),"MMM JJJJ"))</f>
        <v>Mai 2024</v>
      </c>
    </row>
    <row r="14" spans="1:16" x14ac:dyDescent="0.2">
      <c r="A14" t="str">
        <f>_xlfn.XLOOKUP(CityTable[[#This Row],[Country]], CountryTable[Common Name], CountryTable[ISO2])</f>
        <v>BE</v>
      </c>
      <c r="B14" t="s">
        <v>3</v>
      </c>
      <c r="C14" t="s">
        <v>1159</v>
      </c>
      <c r="D14" s="3"/>
      <c r="E14" s="13">
        <v>51.40504</v>
      </c>
      <c r="F14" s="13">
        <v>4.8922600000000003</v>
      </c>
      <c r="G14" s="33">
        <v>2305</v>
      </c>
      <c r="H14" s="36" cm="1">
        <f t="array" ref="H14">IFERROR(COUNTA(_xlfn.UNIQUE(_xlfn._xlws.FILTER(TripTable[Trip Name], (TripTable[City]=CityTable[[#This Row],[Name]])*(TripTable[City]&lt;&gt;"")))), 0)</f>
        <v>1</v>
      </c>
      <c r="I14" s="38" t="b">
        <v>0</v>
      </c>
      <c r="J14" s="37" t="str">
        <f>IF(COUNTIFS(TripTable[City],CityTable[[#This Row],[Name]])=0,"",TEXT(_xlfn.MINIFS(TripTable[Date],TripTable[City],CityTable[[#This Row],[Name]]),"MMM JJJJ"))</f>
        <v>Mai 2024</v>
      </c>
      <c r="K14" s="37" t="str">
        <f>IF(COUNTIFS(TripTable[City],CityTable[[#This Row],[Name]])=0,"",TEXT(_xlfn.MAXIFS(TripTable[Date],TripTable[City],CityTable[[#This Row],[Name]]),"MMM JJJJ"))</f>
        <v>Mai 2024</v>
      </c>
    </row>
    <row r="15" spans="1:16" x14ac:dyDescent="0.2">
      <c r="A15" t="str">
        <f>_xlfn.XLOOKUP(CityTable[[#This Row],[Country]], CountryTable[Common Name], CountryTable[ISO2])</f>
        <v>BE</v>
      </c>
      <c r="B15" t="s">
        <v>3</v>
      </c>
      <c r="C15" t="s">
        <v>130</v>
      </c>
      <c r="D15" s="3"/>
      <c r="E15" s="13">
        <v>51.208919999999999</v>
      </c>
      <c r="F15" s="13">
        <v>3.22424</v>
      </c>
      <c r="G15" s="33">
        <v>118509</v>
      </c>
      <c r="H15" s="36" cm="1">
        <f t="array" ref="H15">IFERROR(COUNTA(_xlfn.UNIQUE(_xlfn._xlws.FILTER(TripTable[Trip Name], (TripTable[City]=CityTable[[#This Row],[Name]])*(TripTable[City]&lt;&gt;"")))), 0)</f>
        <v>1</v>
      </c>
      <c r="I15" s="38" t="b">
        <v>0</v>
      </c>
      <c r="J15" s="37" t="str">
        <f>IF(COUNTIFS(TripTable[City],CityTable[[#This Row],[Name]])=0,"",TEXT(_xlfn.MINIFS(TripTable[Date],TripTable[City],CityTable[[#This Row],[Name]]),"MMM JJJJ"))</f>
        <v>Apr 2023</v>
      </c>
      <c r="K15" s="37" t="str">
        <f>IF(COUNTIFS(TripTable[City],CityTable[[#This Row],[Name]])=0,"",TEXT(_xlfn.MAXIFS(TripTable[Date],TripTable[City],CityTable[[#This Row],[Name]]),"MMM JJJJ"))</f>
        <v>Apr 2023</v>
      </c>
    </row>
    <row r="16" spans="1:16" x14ac:dyDescent="0.2">
      <c r="A16" t="str">
        <f>_xlfn.XLOOKUP(CityTable[[#This Row],[Country]], CountryTable[Common Name], CountryTable[ISO2])</f>
        <v>BE</v>
      </c>
      <c r="B16" t="s">
        <v>3</v>
      </c>
      <c r="C16" t="s">
        <v>82</v>
      </c>
      <c r="D16" s="3"/>
      <c r="E16" s="13">
        <v>50.850450000000002</v>
      </c>
      <c r="F16" s="13">
        <v>4.3487799999999996</v>
      </c>
      <c r="G16" s="33">
        <v>1019022</v>
      </c>
      <c r="H16" s="36" cm="1">
        <f t="array" ref="H16">IFERROR(COUNTA(_xlfn.UNIQUE(_xlfn._xlws.FILTER(TripTable[Trip Name], (TripTable[City]=CityTable[[#This Row],[Name]])*(TripTable[City]&lt;&gt;"")))), 0)</f>
        <v>2</v>
      </c>
      <c r="I16" s="38" t="b">
        <v>0</v>
      </c>
      <c r="J16" s="37" t="str">
        <f>IF(COUNTIFS(TripTable[City],CityTable[[#This Row],[Name]])=0,"",TEXT(_xlfn.MINIFS(TripTable[Date],TripTable[City],CityTable[[#This Row],[Name]]),"MMM JJJJ"))</f>
        <v>Jan 2003</v>
      </c>
      <c r="K16" s="37" t="str">
        <f>IF(COUNTIFS(TripTable[City],CityTable[[#This Row],[Name]])=0,"",TEXT(_xlfn.MAXIFS(TripTable[Date],TripTable[City],CityTable[[#This Row],[Name]]),"MMM JJJJ"))</f>
        <v>Okt 2014</v>
      </c>
    </row>
    <row r="17" spans="1:11" x14ac:dyDescent="0.2">
      <c r="A17" t="str">
        <f>_xlfn.XLOOKUP(CityTable[[#This Row],[Country]], CountryTable[Common Name], CountryTable[ISO2])</f>
        <v>BA</v>
      </c>
      <c r="B17" t="s">
        <v>158</v>
      </c>
      <c r="C17" t="s">
        <v>159</v>
      </c>
      <c r="D17" s="3"/>
      <c r="E17" s="13">
        <v>43.343330000000002</v>
      </c>
      <c r="F17" s="13">
        <v>17.808060000000001</v>
      </c>
      <c r="G17" s="33">
        <v>104518</v>
      </c>
      <c r="H17" s="36" cm="1">
        <f t="array" ref="H17">IFERROR(COUNTA(_xlfn.UNIQUE(_xlfn._xlws.FILTER(TripTable[Trip Name], (TripTable[City]=CityTable[[#This Row],[Name]])*(TripTable[City]&lt;&gt;"")))), 0)</f>
        <v>1</v>
      </c>
      <c r="I17" s="38" t="b">
        <v>0</v>
      </c>
      <c r="J17" s="37" t="str">
        <f>IF(COUNTIFS(TripTable[City],CityTable[[#This Row],[Name]])=0,"",TEXT(_xlfn.MINIFS(TripTable[Date],TripTable[City],CityTable[[#This Row],[Name]]),"MMM JJJJ"))</f>
        <v>Sep 2021</v>
      </c>
      <c r="K17" s="37" t="str">
        <f>IF(COUNTIFS(TripTable[City],CityTable[[#This Row],[Name]])=0,"",TEXT(_xlfn.MAXIFS(TripTable[Date],TripTable[City],CityTable[[#This Row],[Name]]),"MMM JJJJ"))</f>
        <v>Sep 2021</v>
      </c>
    </row>
    <row r="18" spans="1:11" x14ac:dyDescent="0.2">
      <c r="A18" t="str">
        <f>_xlfn.XLOOKUP(CityTable[[#This Row],[Country]], CountryTable[Common Name], CountryTable[ISO2])</f>
        <v>BA</v>
      </c>
      <c r="B18" t="s">
        <v>158</v>
      </c>
      <c r="C18" t="s">
        <v>160</v>
      </c>
      <c r="D18" s="3"/>
      <c r="E18" s="13">
        <v>43.848640000000003</v>
      </c>
      <c r="F18" s="13">
        <v>18.356439999999999</v>
      </c>
      <c r="G18" s="33">
        <v>696731</v>
      </c>
      <c r="H18" s="36" cm="1">
        <f t="array" ref="H18">IFERROR(COUNTA(_xlfn.UNIQUE(_xlfn._xlws.FILTER(TripTable[Trip Name], (TripTable[City]=CityTable[[#This Row],[Name]])*(TripTable[City]&lt;&gt;"")))), 0)</f>
        <v>1</v>
      </c>
      <c r="I18" s="38" t="b">
        <v>0</v>
      </c>
      <c r="J18" s="37" t="str">
        <f>IF(COUNTIFS(TripTable[City],CityTable[[#This Row],[Name]])=0,"",TEXT(_xlfn.MINIFS(TripTable[Date],TripTable[City],CityTable[[#This Row],[Name]]),"MMM JJJJ"))</f>
        <v>Sep 2021</v>
      </c>
      <c r="K18" s="37" t="str">
        <f>IF(COUNTIFS(TripTable[City],CityTable[[#This Row],[Name]])=0,"",TEXT(_xlfn.MAXIFS(TripTable[Date],TripTable[City],CityTable[[#This Row],[Name]]),"MMM JJJJ"))</f>
        <v>Sep 2021</v>
      </c>
    </row>
    <row r="19" spans="1:11" x14ac:dyDescent="0.2">
      <c r="A19" t="str">
        <f>_xlfn.XLOOKUP(CityTable[[#This Row],[Country]], CountryTable[Common Name], CountryTable[ISO2])</f>
        <v>KH</v>
      </c>
      <c r="B19" t="s">
        <v>4</v>
      </c>
      <c r="C19" t="s">
        <v>162</v>
      </c>
      <c r="D19" s="3"/>
      <c r="E19" s="13">
        <v>11.56245</v>
      </c>
      <c r="F19" s="13">
        <v>104.91601</v>
      </c>
      <c r="G19" s="33">
        <v>1573544</v>
      </c>
      <c r="H19" s="36" cm="1">
        <f t="array" ref="H19">IFERROR(COUNTA(_xlfn.UNIQUE(_xlfn._xlws.FILTER(TripTable[Trip Name], (TripTable[City]=CityTable[[#This Row],[Name]])*(TripTable[City]&lt;&gt;"")))), 0)</f>
        <v>1</v>
      </c>
      <c r="I19" s="38" t="b">
        <v>0</v>
      </c>
      <c r="J19" s="37" t="str">
        <f>IF(COUNTIFS(TripTable[City],CityTable[[#This Row],[Name]])=0,"",TEXT(_xlfn.MINIFS(TripTable[Date],TripTable[City],CityTable[[#This Row],[Name]]),"MMM JJJJ"))</f>
        <v>Sep 2016</v>
      </c>
      <c r="K19" s="37" t="str">
        <f>IF(COUNTIFS(TripTable[City],CityTable[[#This Row],[Name]])=0,"",TEXT(_xlfn.MAXIFS(TripTable[Date],TripTable[City],CityTable[[#This Row],[Name]]),"MMM JJJJ"))</f>
        <v>Sep 2016</v>
      </c>
    </row>
    <row r="20" spans="1:11" x14ac:dyDescent="0.2">
      <c r="A20" t="str">
        <f>_xlfn.XLOOKUP(CityTable[[#This Row],[Country]], CountryTable[Common Name], CountryTable[ISO2])</f>
        <v>KH</v>
      </c>
      <c r="B20" t="s">
        <v>4</v>
      </c>
      <c r="C20" t="s">
        <v>163</v>
      </c>
      <c r="D20" s="3"/>
      <c r="E20" s="13">
        <v>13.361789999999999</v>
      </c>
      <c r="F20" s="13">
        <v>103.86056000000001</v>
      </c>
      <c r="G20" s="33">
        <v>139458</v>
      </c>
      <c r="H20" s="36" cm="1">
        <f t="array" ref="H20">IFERROR(COUNTA(_xlfn.UNIQUE(_xlfn._xlws.FILTER(TripTable[Trip Name], (TripTable[City]=CityTable[[#This Row],[Name]])*(TripTable[City]&lt;&gt;"")))), 0)</f>
        <v>1</v>
      </c>
      <c r="I20" s="38" t="b">
        <v>0</v>
      </c>
      <c r="J20" s="37" t="str">
        <f>IF(COUNTIFS(TripTable[City],CityTable[[#This Row],[Name]])=0,"",TEXT(_xlfn.MINIFS(TripTable[Date],TripTable[City],CityTable[[#This Row],[Name]]),"MMM JJJJ"))</f>
        <v>Sep 2016</v>
      </c>
      <c r="K20" s="37" t="str">
        <f>IF(COUNTIFS(TripTable[City],CityTable[[#This Row],[Name]])=0,"",TEXT(_xlfn.MAXIFS(TripTable[Date],TripTable[City],CityTable[[#This Row],[Name]]),"MMM JJJJ"))</f>
        <v>Sep 2016</v>
      </c>
    </row>
    <row r="21" spans="1:11" x14ac:dyDescent="0.2">
      <c r="A21" t="str">
        <f>_xlfn.XLOOKUP(CityTable[[#This Row],[Country]], CountryTable[Common Name], CountryTable[ISO2])</f>
        <v>CA</v>
      </c>
      <c r="B21" t="s">
        <v>5</v>
      </c>
      <c r="C21" t="s">
        <v>135</v>
      </c>
      <c r="D21" s="3"/>
      <c r="E21" s="13">
        <v>43.706429999999997</v>
      </c>
      <c r="F21" s="13">
        <v>-79.39864</v>
      </c>
      <c r="G21" s="33">
        <v>2794356</v>
      </c>
      <c r="H21" s="36" cm="1">
        <f t="array" ref="H21">IFERROR(COUNTA(_xlfn.UNIQUE(_xlfn._xlws.FILTER(TripTable[Trip Name], (TripTable[City]=CityTable[[#This Row],[Name]])*(TripTable[City]&lt;&gt;"")))), 0)</f>
        <v>1</v>
      </c>
      <c r="I21" s="38" t="b">
        <v>0</v>
      </c>
      <c r="J21" s="37" t="str">
        <f>IF(COUNTIFS(TripTable[City],CityTable[[#This Row],[Name]])=0,"",TEXT(_xlfn.MINIFS(TripTable[Date],TripTable[City],CityTable[[#This Row],[Name]]),"MMM JJJJ"))</f>
        <v>Dez 2023</v>
      </c>
      <c r="K21" s="37" t="str">
        <f>IF(COUNTIFS(TripTable[City],CityTable[[#This Row],[Name]])=0,"",TEXT(_xlfn.MAXIFS(TripTable[Date],TripTable[City],CityTable[[#This Row],[Name]]),"MMM JJJJ"))</f>
        <v>Dez 2023</v>
      </c>
    </row>
    <row r="22" spans="1:11" x14ac:dyDescent="0.2">
      <c r="A22" t="str">
        <f>_xlfn.XLOOKUP(CityTable[[#This Row],[Country]], CountryTable[Common Name], CountryTable[ISO2])</f>
        <v>CA</v>
      </c>
      <c r="B22" t="s">
        <v>5</v>
      </c>
      <c r="C22" t="s">
        <v>1150</v>
      </c>
      <c r="D22" s="3"/>
      <c r="E22" s="13">
        <v>43.836100000000002</v>
      </c>
      <c r="F22" s="13">
        <v>-79.498270000000005</v>
      </c>
      <c r="G22" s="33">
        <v>323103</v>
      </c>
      <c r="H22" s="36" cm="1">
        <f t="array" ref="H22">IFERROR(COUNTA(_xlfn.UNIQUE(_xlfn._xlws.FILTER(TripTable[Trip Name], (TripTable[City]=CityTable[[#This Row],[Name]])*(TripTable[City]&lt;&gt;"")))), 0)</f>
        <v>1</v>
      </c>
      <c r="I22" s="38" t="b">
        <v>0</v>
      </c>
      <c r="J22" s="37" t="str">
        <f>IF(COUNTIFS(TripTable[City],CityTable[[#This Row],[Name]])=0,"",TEXT(_xlfn.MINIFS(TripTable[Date],TripTable[City],CityTable[[#This Row],[Name]]),"MMM JJJJ"))</f>
        <v>Dez 2023</v>
      </c>
      <c r="K22" s="37" t="str">
        <f>IF(COUNTIFS(TripTable[City],CityTable[[#This Row],[Name]])=0,"",TEXT(_xlfn.MAXIFS(TripTable[Date],TripTable[City],CityTable[[#This Row],[Name]]),"MMM JJJJ"))</f>
        <v>Dez 2023</v>
      </c>
    </row>
    <row r="23" spans="1:11" x14ac:dyDescent="0.2">
      <c r="A23" t="str">
        <f>_xlfn.XLOOKUP(CityTable[[#This Row],[Country]], CountryTable[Common Name], CountryTable[ISO2])</f>
        <v>CN</v>
      </c>
      <c r="B23" t="s">
        <v>6</v>
      </c>
      <c r="C23" t="s">
        <v>96</v>
      </c>
      <c r="D23" s="3" t="s">
        <v>531</v>
      </c>
      <c r="E23" s="13">
        <v>39.907499999999999</v>
      </c>
      <c r="F23" s="13">
        <v>116.39722999999999</v>
      </c>
      <c r="G23" s="33">
        <v>18960744</v>
      </c>
      <c r="H23" s="36" cm="1">
        <f t="array" ref="H23">IFERROR(COUNTA(_xlfn.UNIQUE(_xlfn._xlws.FILTER(TripTable[Trip Name], (TripTable[City]=CityTable[[#This Row],[Name]])*(TripTable[City]&lt;&gt;"")))), 0)</f>
        <v>6</v>
      </c>
      <c r="I23" s="38" t="b">
        <v>0</v>
      </c>
      <c r="J23" s="37" t="str">
        <f>IF(COUNTIFS(TripTable[City],CityTable[[#This Row],[Name]])=0,"",TEXT(_xlfn.MINIFS(TripTable[Date],TripTable[City],CityTable[[#This Row],[Name]]),"MMM JJJJ"))</f>
        <v>Okt 2008</v>
      </c>
      <c r="K23" s="37" t="str">
        <f>IF(COUNTIFS(TripTable[City],CityTable[[#This Row],[Name]])=0,"",TEXT(_xlfn.MAXIFS(TripTable[Date],TripTable[City],CityTable[[#This Row],[Name]]),"MMM JJJJ"))</f>
        <v>Nov 2025</v>
      </c>
    </row>
    <row r="24" spans="1:11" x14ac:dyDescent="0.2">
      <c r="A24" t="str">
        <f>_xlfn.XLOOKUP(CityTable[[#This Row],[Country]], CountryTable[Common Name], CountryTable[ISO2])</f>
        <v>CN</v>
      </c>
      <c r="B24" t="s">
        <v>6</v>
      </c>
      <c r="C24" t="s">
        <v>988</v>
      </c>
      <c r="D24" s="3" t="s">
        <v>989</v>
      </c>
      <c r="E24" s="13">
        <v>32.940829999999998</v>
      </c>
      <c r="F24" s="13">
        <v>117.36083000000001</v>
      </c>
      <c r="G24" s="33">
        <v>972784</v>
      </c>
      <c r="H24" s="36" cm="1">
        <f t="array" ref="H24">IFERROR(COUNTA(_xlfn.UNIQUE(_xlfn._xlws.FILTER(TripTable[Trip Name], (TripTable[City]=CityTable[[#This Row],[Name]])*(TripTable[City]&lt;&gt;"")))), 0)</f>
        <v>1</v>
      </c>
      <c r="I24" s="38" t="b">
        <v>0</v>
      </c>
      <c r="J24" s="37" t="str">
        <f>IF(COUNTIFS(TripTable[City],CityTable[[#This Row],[Name]])=0,"",TEXT(_xlfn.MINIFS(TripTable[Date],TripTable[City],CityTable[[#This Row],[Name]]),"MMM JJJJ"))</f>
        <v>Nov 2008</v>
      </c>
      <c r="K24" s="37" t="str">
        <f>IF(COUNTIFS(TripTable[City],CityTable[[#This Row],[Name]])=0,"",TEXT(_xlfn.MAXIFS(TripTable[Date],TripTable[City],CityTable[[#This Row],[Name]]),"MMM JJJJ"))</f>
        <v>Nov 2008</v>
      </c>
    </row>
    <row r="25" spans="1:11" x14ac:dyDescent="0.2">
      <c r="A25" t="str">
        <f>_xlfn.XLOOKUP(CityTable[[#This Row],[Country]], CountryTable[Common Name], CountryTable[ISO2])</f>
        <v>CN</v>
      </c>
      <c r="B25" t="s">
        <v>6</v>
      </c>
      <c r="C25" t="s">
        <v>1055</v>
      </c>
      <c r="D25" s="3" t="s">
        <v>1070</v>
      </c>
      <c r="E25" s="13">
        <v>31.773589999999999</v>
      </c>
      <c r="F25" s="13">
        <v>119.95401</v>
      </c>
      <c r="G25" s="33">
        <v>3290918</v>
      </c>
      <c r="H25" s="36" cm="1">
        <f t="array" ref="H25">IFERROR(COUNTA(_xlfn.UNIQUE(_xlfn._xlws.FILTER(TripTable[Trip Name], (TripTable[City]=CityTable[[#This Row],[Name]])*(TripTable[City]&lt;&gt;"")))), 0)</f>
        <v>1</v>
      </c>
      <c r="I25" s="38" t="b">
        <v>0</v>
      </c>
      <c r="J25" s="37" t="str">
        <f>IF(COUNTIFS(TripTable[City],CityTable[[#This Row],[Name]])=0,"",TEXT(_xlfn.MINIFS(TripTable[Date],TripTable[City],CityTable[[#This Row],[Name]]),"MMM JJJJ"))</f>
        <v>Mai 2013</v>
      </c>
      <c r="K25" s="37" t="str">
        <f>IF(COUNTIFS(TripTable[City],CityTable[[#This Row],[Name]])=0,"",TEXT(_xlfn.MAXIFS(TripTable[Date],TripTable[City],CityTable[[#This Row],[Name]]),"MMM JJJJ"))</f>
        <v>Mai 2013</v>
      </c>
    </row>
    <row r="26" spans="1:11" x14ac:dyDescent="0.2">
      <c r="A26" t="str">
        <f>_xlfn.XLOOKUP(CityTable[[#This Row],[Country]], CountryTable[Common Name], CountryTable[ISO2])</f>
        <v>CN</v>
      </c>
      <c r="B26" t="s">
        <v>6</v>
      </c>
      <c r="C26" t="s">
        <v>166</v>
      </c>
      <c r="D26" s="3" t="s">
        <v>532</v>
      </c>
      <c r="E26" s="13">
        <v>30.66667</v>
      </c>
      <c r="F26" s="13">
        <v>104.06667</v>
      </c>
      <c r="G26" s="33">
        <v>13568357</v>
      </c>
      <c r="H26" s="36" cm="1">
        <f t="array" ref="H26">IFERROR(COUNTA(_xlfn.UNIQUE(_xlfn._xlws.FILTER(TripTable[Trip Name], (TripTable[City]=CityTable[[#This Row],[Name]])*(TripTable[City]&lt;&gt;"")))), 0)</f>
        <v>2</v>
      </c>
      <c r="I26" s="38" t="b">
        <v>0</v>
      </c>
      <c r="J26" s="37" t="str">
        <f>IF(COUNTIFS(TripTable[City],CityTable[[#This Row],[Name]])=0,"",TEXT(_xlfn.MINIFS(TripTable[Date],TripTable[City],CityTable[[#This Row],[Name]]),"MMM JJJJ"))</f>
        <v>Jun 2015</v>
      </c>
      <c r="K26" s="37" t="str">
        <f>IF(COUNTIFS(TripTable[City],CityTable[[#This Row],[Name]])=0,"",TEXT(_xlfn.MAXIFS(TripTable[Date],TripTable[City],CityTable[[#This Row],[Name]]),"MMM JJJJ"))</f>
        <v>Dez 2016</v>
      </c>
    </row>
    <row r="27" spans="1:11" x14ac:dyDescent="0.2">
      <c r="A27" t="str">
        <f>_xlfn.XLOOKUP(CityTable[[#This Row],[Country]], CountryTable[Common Name], CountryTable[ISO2])</f>
        <v>CN</v>
      </c>
      <c r="B27" t="s">
        <v>6</v>
      </c>
      <c r="C27" t="s">
        <v>167</v>
      </c>
      <c r="D27" s="3" t="s">
        <v>533</v>
      </c>
      <c r="E27" s="13">
        <v>29.56026</v>
      </c>
      <c r="F27" s="13">
        <v>106.55771</v>
      </c>
      <c r="G27" s="33">
        <v>7457599</v>
      </c>
      <c r="H27" s="36" cm="1">
        <f t="array" ref="H27">IFERROR(COUNTA(_xlfn.UNIQUE(_xlfn._xlws.FILTER(TripTable[Trip Name], (TripTable[City]=CityTable[[#This Row],[Name]])*(TripTable[City]&lt;&gt;"")))), 0)</f>
        <v>1</v>
      </c>
      <c r="I27" s="38" t="b">
        <v>0</v>
      </c>
      <c r="J27" s="37" t="str">
        <f>IF(COUNTIFS(TripTable[City],CityTable[[#This Row],[Name]])=0,"",TEXT(_xlfn.MINIFS(TripTable[Date],TripTable[City],CityTable[[#This Row],[Name]]),"MMM JJJJ"))</f>
        <v>Dez 2016</v>
      </c>
      <c r="K27" s="37" t="str">
        <f>IF(COUNTIFS(TripTable[City],CityTable[[#This Row],[Name]])=0,"",TEXT(_xlfn.MAXIFS(TripTable[Date],TripTable[City],CityTable[[#This Row],[Name]]),"MMM JJJJ"))</f>
        <v>Dez 2016</v>
      </c>
    </row>
    <row r="28" spans="1:11" x14ac:dyDescent="0.2">
      <c r="A28" t="str">
        <f>_xlfn.XLOOKUP(CityTable[[#This Row],[Country]], CountryTable[Common Name], CountryTable[ISO2])</f>
        <v>CN</v>
      </c>
      <c r="B28" t="s">
        <v>6</v>
      </c>
      <c r="C28" t="s">
        <v>168</v>
      </c>
      <c r="D28" s="3" t="s">
        <v>534</v>
      </c>
      <c r="E28" s="13">
        <v>40.166670000000003</v>
      </c>
      <c r="F28" s="13">
        <v>94.683329999999998</v>
      </c>
      <c r="G28" s="33">
        <v>186027</v>
      </c>
      <c r="H28" s="36" cm="1">
        <f t="array" ref="H28">IFERROR(COUNTA(_xlfn.UNIQUE(_xlfn._xlws.FILTER(TripTable[Trip Name], (TripTable[City]=CityTable[[#This Row],[Name]])*(TripTable[City]&lt;&gt;"")))), 0)</f>
        <v>1</v>
      </c>
      <c r="I28" s="38" t="b">
        <v>0</v>
      </c>
      <c r="J28" s="37" t="str">
        <f>IF(COUNTIFS(TripTable[City],CityTable[[#This Row],[Name]])=0,"",TEXT(_xlfn.MINIFS(TripTable[Date],TripTable[City],CityTable[[#This Row],[Name]]),"MMM JJJJ"))</f>
        <v>Jun 2024</v>
      </c>
      <c r="K28" s="37" t="str">
        <f>IF(COUNTIFS(TripTable[City],CityTable[[#This Row],[Name]])=0,"",TEXT(_xlfn.MAXIFS(TripTable[Date],TripTable[City],CityTable[[#This Row],[Name]]),"MMM JJJJ"))</f>
        <v>Jun 2024</v>
      </c>
    </row>
    <row r="29" spans="1:11" x14ac:dyDescent="0.2">
      <c r="A29" t="str">
        <f>_xlfn.XLOOKUP(CityTable[[#This Row],[Country]], CountryTable[Common Name], CountryTable[ISO2])</f>
        <v>CN</v>
      </c>
      <c r="B29" t="s">
        <v>6</v>
      </c>
      <c r="C29" t="s">
        <v>1056</v>
      </c>
      <c r="D29" s="3" t="s">
        <v>1233</v>
      </c>
      <c r="E29" s="13">
        <v>36.400599999999997</v>
      </c>
      <c r="F29" s="13">
        <v>94.786100000000005</v>
      </c>
      <c r="G29" s="33">
        <v>221863</v>
      </c>
      <c r="H29" s="36" cm="1">
        <f t="array" ref="H29">IFERROR(COUNTA(_xlfn.UNIQUE(_xlfn._xlws.FILTER(TripTable[Trip Name], (TripTable[City]=CityTable[[#This Row],[Name]])*(TripTable[City]&lt;&gt;"")))), 0)</f>
        <v>1</v>
      </c>
      <c r="I29" s="38" t="b">
        <v>0</v>
      </c>
      <c r="J29" s="37" t="str">
        <f>IF(COUNTIFS(TripTable[City],CityTable[[#This Row],[Name]])=0,"",TEXT(_xlfn.MINIFS(TripTable[Date],TripTable[City],CityTable[[#This Row],[Name]]),"MMM JJJJ"))</f>
        <v>Mrz 2014</v>
      </c>
      <c r="K29" s="37" t="str">
        <f>IF(COUNTIFS(TripTable[City],CityTable[[#This Row],[Name]])=0,"",TEXT(_xlfn.MAXIFS(TripTable[Date],TripTable[City],CityTable[[#This Row],[Name]]),"MMM JJJJ"))</f>
        <v>Mrz 2014</v>
      </c>
    </row>
    <row r="30" spans="1:11" x14ac:dyDescent="0.2">
      <c r="A30" t="str">
        <f>_xlfn.XLOOKUP(CityTable[[#This Row],[Country]], CountryTable[Common Name], CountryTable[ISO2])</f>
        <v>CN</v>
      </c>
      <c r="B30" t="s">
        <v>6</v>
      </c>
      <c r="C30" t="s">
        <v>169</v>
      </c>
      <c r="D30" s="3" t="s">
        <v>535</v>
      </c>
      <c r="E30" s="13">
        <v>23.116669999999999</v>
      </c>
      <c r="F30" s="13">
        <v>113.25</v>
      </c>
      <c r="G30" s="33">
        <v>16096724</v>
      </c>
      <c r="H30" s="36" cm="1">
        <f t="array" ref="H30">IFERROR(COUNTA(_xlfn.UNIQUE(_xlfn._xlws.FILTER(TripTable[Trip Name], (TripTable[City]=CityTable[[#This Row],[Name]])*(TripTable[City]&lt;&gt;"")))), 0)</f>
        <v>1</v>
      </c>
      <c r="I30" s="38" t="b">
        <v>0</v>
      </c>
      <c r="J30" s="37" t="str">
        <f>IF(COUNTIFS(TripTable[City],CityTable[[#This Row],[Name]])=0,"",TEXT(_xlfn.MINIFS(TripTable[Date],TripTable[City],CityTable[[#This Row],[Name]]),"MMM JJJJ"))</f>
        <v>Jul 2015</v>
      </c>
      <c r="K30" s="37" t="str">
        <f>IF(COUNTIFS(TripTable[City],CityTable[[#This Row],[Name]])=0,"",TEXT(_xlfn.MAXIFS(TripTable[Date],TripTable[City],CityTable[[#This Row],[Name]]),"MMM JJJJ"))</f>
        <v>Jul 2015</v>
      </c>
    </row>
    <row r="31" spans="1:11" x14ac:dyDescent="0.2">
      <c r="A31" t="str">
        <f>_xlfn.XLOOKUP(CityTable[[#This Row],[Country]], CountryTable[Common Name], CountryTable[ISO2])</f>
        <v>CN</v>
      </c>
      <c r="B31" t="s">
        <v>6</v>
      </c>
      <c r="C31" t="s">
        <v>170</v>
      </c>
      <c r="D31" s="3" t="s">
        <v>536</v>
      </c>
      <c r="E31" s="13">
        <v>25.28022</v>
      </c>
      <c r="F31" s="13">
        <v>110.29639</v>
      </c>
      <c r="G31" s="33">
        <v>1572300</v>
      </c>
      <c r="H31" s="36" cm="1">
        <f t="array" ref="H31">IFERROR(COUNTA(_xlfn.UNIQUE(_xlfn._xlws.FILTER(TripTable[Trip Name], (TripTable[City]=CityTable[[#This Row],[Name]])*(TripTable[City]&lt;&gt;"")))), 0)</f>
        <v>1</v>
      </c>
      <c r="I31" s="38" t="b">
        <v>0</v>
      </c>
      <c r="J31" s="37" t="str">
        <f>IF(COUNTIFS(TripTable[City],CityTable[[#This Row],[Name]])=0,"",TEXT(_xlfn.MINIFS(TripTable[Date],TripTable[City],CityTable[[#This Row],[Name]]),"MMM JJJJ"))</f>
        <v>Jul 2015</v>
      </c>
      <c r="K31" s="37" t="str">
        <f>IF(COUNTIFS(TripTable[City],CityTable[[#This Row],[Name]])=0,"",TEXT(_xlfn.MAXIFS(TripTable[Date],TripTable[City],CityTable[[#This Row],[Name]]),"MMM JJJJ"))</f>
        <v>Jul 2015</v>
      </c>
    </row>
    <row r="32" spans="1:11" x14ac:dyDescent="0.2">
      <c r="A32" t="str">
        <f>_xlfn.XLOOKUP(CityTable[[#This Row],[Country]], CountryTable[Common Name], CountryTable[ISO2])</f>
        <v>CN</v>
      </c>
      <c r="B32" t="s">
        <v>6</v>
      </c>
      <c r="C32" t="s">
        <v>171</v>
      </c>
      <c r="D32" s="3" t="s">
        <v>623</v>
      </c>
      <c r="E32" s="13">
        <v>30.29365</v>
      </c>
      <c r="F32" s="13">
        <v>120.16142000000001</v>
      </c>
      <c r="G32" s="33">
        <v>9236032</v>
      </c>
      <c r="H32" s="36" cm="1">
        <f t="array" ref="H32">IFERROR(COUNTA(_xlfn.UNIQUE(_xlfn._xlws.FILTER(TripTable[Trip Name], (TripTable[City]=CityTable[[#This Row],[Name]])*(TripTable[City]&lt;&gt;"")))), 0)</f>
        <v>1</v>
      </c>
      <c r="I32" s="38" t="b">
        <v>0</v>
      </c>
      <c r="J32" s="37" t="str">
        <f>IF(COUNTIFS(TripTable[City],CityTable[[#This Row],[Name]])=0,"",TEXT(_xlfn.MINIFS(TripTable[Date],TripTable[City],CityTable[[#This Row],[Name]]),"MMM JJJJ"))</f>
        <v>Nov 2008</v>
      </c>
      <c r="K32" s="37" t="str">
        <f>IF(COUNTIFS(TripTable[City],CityTable[[#This Row],[Name]])=0,"",TEXT(_xlfn.MAXIFS(TripTable[Date],TripTable[City],CityTable[[#This Row],[Name]]),"MMM JJJJ"))</f>
        <v>Nov 2008</v>
      </c>
    </row>
    <row r="33" spans="1:11" x14ac:dyDescent="0.2">
      <c r="A33" t="str">
        <f>_xlfn.XLOOKUP(CityTable[[#This Row],[Country]], CountryTable[Common Name], CountryTable[ISO2])</f>
        <v>CN</v>
      </c>
      <c r="B33" t="s">
        <v>6</v>
      </c>
      <c r="C33" s="3" t="s">
        <v>525</v>
      </c>
      <c r="D33" s="3" t="s">
        <v>537</v>
      </c>
      <c r="E33" s="13">
        <v>22.25</v>
      </c>
      <c r="F33" s="13">
        <v>114.16667</v>
      </c>
      <c r="G33" s="33">
        <v>7396076</v>
      </c>
      <c r="H33" s="36" cm="1">
        <f t="array" ref="H33">IFERROR(COUNTA(_xlfn.UNIQUE(_xlfn._xlws.FILTER(TripTable[Trip Name], (TripTable[City]=CityTable[[#This Row],[Name]])*(TripTable[City]&lt;&gt;"")))), 0)</f>
        <v>1</v>
      </c>
      <c r="I33" s="38" t="b">
        <v>0</v>
      </c>
      <c r="J33" s="37" t="str">
        <f>IF(COUNTIFS(TripTable[City],CityTable[[#This Row],[Name]])=0,"",TEXT(_xlfn.MINIFS(TripTable[Date],TripTable[City],CityTable[[#This Row],[Name]]),"MMM JJJJ"))</f>
        <v>Jul 2015</v>
      </c>
      <c r="K33" s="37" t="str">
        <f>IF(COUNTIFS(TripTable[City],CityTable[[#This Row],[Name]])=0,"",TEXT(_xlfn.MAXIFS(TripTable[Date],TripTable[City],CityTable[[#This Row],[Name]]),"MMM JJJJ"))</f>
        <v>Jul 2015</v>
      </c>
    </row>
    <row r="34" spans="1:11" x14ac:dyDescent="0.2">
      <c r="A34" t="str">
        <f>_xlfn.XLOOKUP(CityTable[[#This Row],[Country]], CountryTable[Common Name], CountryTable[ISO2])</f>
        <v>CN</v>
      </c>
      <c r="B34" t="s">
        <v>6</v>
      </c>
      <c r="C34" t="s">
        <v>173</v>
      </c>
      <c r="D34" s="3" t="s">
        <v>538</v>
      </c>
      <c r="E34" s="13">
        <v>33.974440000000001</v>
      </c>
      <c r="F34" s="13">
        <v>116.79167</v>
      </c>
      <c r="G34" s="33">
        <v>1113321</v>
      </c>
      <c r="H34" s="36" cm="1">
        <f t="array" ref="H34">IFERROR(COUNTA(_xlfn.UNIQUE(_xlfn._xlws.FILTER(TripTable[Trip Name], (TripTable[City]=CityTable[[#This Row],[Name]])*(TripTable[City]&lt;&gt;"")))), 0)</f>
        <v>8</v>
      </c>
      <c r="I34" s="38" t="b">
        <v>1</v>
      </c>
      <c r="J34" s="37" t="str">
        <f>IF(COUNTIFS(TripTable[City],CityTable[[#This Row],[Name]])=0,"",TEXT(_xlfn.MINIFS(TripTable[Date],TripTable[City],CityTable[[#This Row],[Name]]),"MMM JJJJ"))</f>
        <v>Okt 2008</v>
      </c>
      <c r="K34" s="37" t="str">
        <f>IF(COUNTIFS(TripTable[City],CityTable[[#This Row],[Name]])=0,"",TEXT(_xlfn.MAXIFS(TripTable[Date],TripTable[City],CityTable[[#This Row],[Name]]),"MMM JJJJ"))</f>
        <v>Nov 2025</v>
      </c>
    </row>
    <row r="35" spans="1:11" x14ac:dyDescent="0.2">
      <c r="A35" t="str">
        <f>_xlfn.XLOOKUP(CityTable[[#This Row],[Country]], CountryTable[Common Name], CountryTable[ISO2])</f>
        <v>CN</v>
      </c>
      <c r="B35" t="s">
        <v>6</v>
      </c>
      <c r="C35" t="s">
        <v>1267</v>
      </c>
      <c r="D35" s="3" t="s">
        <v>1278</v>
      </c>
      <c r="E35" s="13">
        <v>36.668329999999997</v>
      </c>
      <c r="F35" s="13">
        <v>116.99722</v>
      </c>
      <c r="G35" s="10">
        <v>4335989</v>
      </c>
      <c r="H35" s="36" cm="1">
        <f t="array" ref="H35">IFERROR(COUNTA(_xlfn.UNIQUE(_xlfn._xlws.FILTER(TripTable[Trip Name], (TripTable[City]=CityTable[[#This Row],[Name]])*(TripTable[City]&lt;&gt;"")))), 0)</f>
        <v>1</v>
      </c>
      <c r="I35" s="38" t="b">
        <v>0</v>
      </c>
      <c r="J35" s="37" t="str">
        <f>IF(COUNTIFS(TripTable[City],CityTable[[#This Row],[Name]])=0,"",TEXT(_xlfn.MINIFS(TripTable[Date],TripTable[City],CityTable[[#This Row],[Name]]),"MMM JJJJ"))</f>
        <v>Nov 2025</v>
      </c>
      <c r="K35" s="37" t="str">
        <f>IF(COUNTIFS(TripTable[City],CityTable[[#This Row],[Name]])=0,"",TEXT(_xlfn.MAXIFS(TripTable[Date],TripTable[City],CityTable[[#This Row],[Name]]),"MMM JJJJ"))</f>
        <v>Nov 2025</v>
      </c>
    </row>
    <row r="36" spans="1:11" x14ac:dyDescent="0.2">
      <c r="A36" t="str">
        <f>_xlfn.XLOOKUP(CityTable[[#This Row],[Country]], CountryTable[Common Name], CountryTable[ISO2])</f>
        <v>CN</v>
      </c>
      <c r="B36" t="s">
        <v>6</v>
      </c>
      <c r="C36" t="s">
        <v>174</v>
      </c>
      <c r="D36" s="3" t="s">
        <v>539</v>
      </c>
      <c r="E36" s="13">
        <v>25.038889999999999</v>
      </c>
      <c r="F36" s="13">
        <v>102.71832999999999</v>
      </c>
      <c r="G36" s="33">
        <v>3855346</v>
      </c>
      <c r="H36" s="36" cm="1">
        <f t="array" ref="H36">IFERROR(COUNTA(_xlfn.UNIQUE(_xlfn._xlws.FILTER(TripTable[Trip Name], (TripTable[City]=CityTable[[#This Row],[Name]])*(TripTable[City]&lt;&gt;"")))), 0)</f>
        <v>1</v>
      </c>
      <c r="I36" s="38" t="b">
        <v>0</v>
      </c>
      <c r="J36" s="37" t="str">
        <f>IF(COUNTIFS(TripTable[City],CityTable[[#This Row],[Name]])=0,"",TEXT(_xlfn.MINIFS(TripTable[Date],TripTable[City],CityTable[[#This Row],[Name]]),"MMM JJJJ"))</f>
        <v>Dez 2019</v>
      </c>
      <c r="K36" s="37" t="str">
        <f>IF(COUNTIFS(TripTable[City],CityTable[[#This Row],[Name]])=0,"",TEXT(_xlfn.MAXIFS(TripTable[Date],TripTable[City],CityTable[[#This Row],[Name]]),"MMM JJJJ"))</f>
        <v>Dez 2019</v>
      </c>
    </row>
    <row r="37" spans="1:11" x14ac:dyDescent="0.2">
      <c r="A37" t="str">
        <f>_xlfn.XLOOKUP(CityTable[[#This Row],[Country]], CountryTable[Common Name], CountryTable[ISO2])</f>
        <v>CN</v>
      </c>
      <c r="B37" t="s">
        <v>6</v>
      </c>
      <c r="C37" t="s">
        <v>175</v>
      </c>
      <c r="D37" s="3" t="s">
        <v>540</v>
      </c>
      <c r="E37" s="13">
        <v>36.057009999999998</v>
      </c>
      <c r="F37" s="13">
        <v>103.83987</v>
      </c>
      <c r="G37" s="33">
        <v>3000000</v>
      </c>
      <c r="H37" s="36" cm="1">
        <f t="array" ref="H37">IFERROR(COUNTA(_xlfn.UNIQUE(_xlfn._xlws.FILTER(TripTable[Trip Name], (TripTable[City]=CityTable[[#This Row],[Name]])*(TripTable[City]&lt;&gt;"")))), 0)</f>
        <v>1</v>
      </c>
      <c r="I37" s="38" t="b">
        <v>0</v>
      </c>
      <c r="J37" s="37" t="str">
        <f>IF(COUNTIFS(TripTable[City],CityTable[[#This Row],[Name]])=0,"",TEXT(_xlfn.MINIFS(TripTable[Date],TripTable[City],CityTable[[#This Row],[Name]]),"MMM JJJJ"))</f>
        <v>Jun 2024</v>
      </c>
      <c r="K37" s="37" t="str">
        <f>IF(COUNTIFS(TripTable[City],CityTable[[#This Row],[Name]])=0,"",TEXT(_xlfn.MAXIFS(TripTable[Date],TripTable[City],CityTable[[#This Row],[Name]]),"MMM JJJJ"))</f>
        <v>Jun 2024</v>
      </c>
    </row>
    <row r="38" spans="1:11" x14ac:dyDescent="0.2">
      <c r="A38" t="str">
        <f>_xlfn.XLOOKUP(CityTable[[#This Row],[Country]], CountryTable[Common Name], CountryTable[ISO2])</f>
        <v>CN</v>
      </c>
      <c r="B38" t="s">
        <v>6</v>
      </c>
      <c r="C38" t="s">
        <v>26</v>
      </c>
      <c r="D38" s="3" t="s">
        <v>541</v>
      </c>
      <c r="E38" s="13">
        <v>22.157779999999999</v>
      </c>
      <c r="F38" s="13">
        <v>113.55972</v>
      </c>
      <c r="G38" s="33">
        <v>631636</v>
      </c>
      <c r="H38" s="36" cm="1">
        <f t="array" ref="H38">IFERROR(COUNTA(_xlfn.UNIQUE(_xlfn._xlws.FILTER(TripTable[Trip Name], (TripTable[City]=CityTable[[#This Row],[Name]])*(TripTable[City]&lt;&gt;"")))), 0)</f>
        <v>1</v>
      </c>
      <c r="I38" s="38" t="b">
        <v>0</v>
      </c>
      <c r="J38" s="37" t="str">
        <f>IF(COUNTIFS(TripTable[City],CityTable[[#This Row],[Name]])=0,"",TEXT(_xlfn.MINIFS(TripTable[Date],TripTable[City],CityTable[[#This Row],[Name]]),"MMM JJJJ"))</f>
        <v>Jul 2015</v>
      </c>
      <c r="K38" s="37" t="str">
        <f>IF(COUNTIFS(TripTable[City],CityTable[[#This Row],[Name]])=0,"",TEXT(_xlfn.MAXIFS(TripTable[Date],TripTable[City],CityTable[[#This Row],[Name]]),"MMM JJJJ"))</f>
        <v>Jul 2015</v>
      </c>
    </row>
    <row r="39" spans="1:11" x14ac:dyDescent="0.2">
      <c r="A39" t="str">
        <f>_xlfn.XLOOKUP(CityTable[[#This Row],[Country]], CountryTable[Common Name], CountryTable[ISO2])</f>
        <v>CN</v>
      </c>
      <c r="B39" t="s">
        <v>6</v>
      </c>
      <c r="C39" t="s">
        <v>176</v>
      </c>
      <c r="D39" s="3" t="s">
        <v>542</v>
      </c>
      <c r="E39" s="13">
        <v>32.061669999999999</v>
      </c>
      <c r="F39" s="13">
        <v>118.77778000000001</v>
      </c>
      <c r="G39" s="33">
        <v>9314685</v>
      </c>
      <c r="H39" s="36" cm="1">
        <f t="array" ref="H39">IFERROR(COUNTA(_xlfn.UNIQUE(_xlfn._xlws.FILTER(TripTable[Trip Name], (TripTable[City]=CityTable[[#This Row],[Name]])*(TripTable[City]&lt;&gt;"")))), 0)</f>
        <v>1</v>
      </c>
      <c r="I39" s="38" t="b">
        <v>0</v>
      </c>
      <c r="J39" s="37" t="str">
        <f>IF(COUNTIFS(TripTable[City],CityTable[[#This Row],[Name]])=0,"",TEXT(_xlfn.MINIFS(TripTable[Date],TripTable[City],CityTable[[#This Row],[Name]]),"MMM JJJJ"))</f>
        <v>Sep 2010</v>
      </c>
      <c r="K39" s="37" t="str">
        <f>IF(COUNTIFS(TripTable[City],CityTable[[#This Row],[Name]])=0,"",TEXT(_xlfn.MAXIFS(TripTable[Date],TripTable[City],CityTable[[#This Row],[Name]]),"MMM JJJJ"))</f>
        <v>Sep 2010</v>
      </c>
    </row>
    <row r="40" spans="1:11" x14ac:dyDescent="0.2">
      <c r="A40" t="str">
        <f>_xlfn.XLOOKUP(CityTable[[#This Row],[Country]], CountryTable[Common Name], CountryTable[ISO2])</f>
        <v>CN</v>
      </c>
      <c r="B40" t="s">
        <v>6</v>
      </c>
      <c r="C40" t="s">
        <v>177</v>
      </c>
      <c r="D40" s="3" t="s">
        <v>543</v>
      </c>
      <c r="E40" s="13">
        <v>36.064880000000002</v>
      </c>
      <c r="F40" s="13">
        <v>120.38042</v>
      </c>
      <c r="G40" s="33">
        <v>7172451</v>
      </c>
      <c r="H40" s="36" cm="1">
        <f t="array" ref="H40">IFERROR(COUNTA(_xlfn.UNIQUE(_xlfn._xlws.FILTER(TripTable[Trip Name], (TripTable[City]=CityTable[[#This Row],[Name]])*(TripTable[City]&lt;&gt;"")))), 0)</f>
        <v>1</v>
      </c>
      <c r="I40" s="38" t="b">
        <v>0</v>
      </c>
      <c r="J40" s="37" t="str">
        <f>IF(COUNTIFS(TripTable[City],CityTable[[#This Row],[Name]])=0,"",TEXT(_xlfn.MINIFS(TripTable[Date],TripTable[City],CityTable[[#This Row],[Name]]),"MMM JJJJ"))</f>
        <v>Jul 2015</v>
      </c>
      <c r="K40" s="37" t="str">
        <f>IF(COUNTIFS(TripTable[City],CityTable[[#This Row],[Name]])=0,"",TEXT(_xlfn.MAXIFS(TripTable[Date],TripTable[City],CityTable[[#This Row],[Name]]),"MMM JJJJ"))</f>
        <v>Jul 2015</v>
      </c>
    </row>
    <row r="41" spans="1:11" x14ac:dyDescent="0.2">
      <c r="A41" t="str">
        <f>_xlfn.XLOOKUP(CityTable[[#This Row],[Country]], CountryTable[Common Name], CountryTable[ISO2])</f>
        <v>CN</v>
      </c>
      <c r="B41" t="s">
        <v>6</v>
      </c>
      <c r="C41" t="s">
        <v>110</v>
      </c>
      <c r="D41" s="3" t="s">
        <v>544</v>
      </c>
      <c r="E41" s="13">
        <v>31.22222</v>
      </c>
      <c r="F41" s="13">
        <v>121.45806</v>
      </c>
      <c r="G41" s="33">
        <v>24874500</v>
      </c>
      <c r="H41" s="36" cm="1">
        <f t="array" ref="H41">IFERROR(COUNTA(_xlfn.UNIQUE(_xlfn._xlws.FILTER(TripTable[Trip Name], (TripTable[City]=CityTable[[#This Row],[Name]])*(TripTable[City]&lt;&gt;"")))), 0)</f>
        <v>14</v>
      </c>
      <c r="I41" s="38" t="b">
        <v>0</v>
      </c>
      <c r="J41" s="37" t="str">
        <f>IF(COUNTIFS(TripTable[City],CityTable[[#This Row],[Name]])=0,"",TEXT(_xlfn.MINIFS(TripTable[Date],TripTable[City],CityTable[[#This Row],[Name]]),"MMM JJJJ"))</f>
        <v>Nov 2008</v>
      </c>
      <c r="K41" s="37" t="str">
        <f>IF(COUNTIFS(TripTable[City],CityTable[[#This Row],[Name]])=0,"",TEXT(_xlfn.MAXIFS(TripTable[Date],TripTable[City],CityTable[[#This Row],[Name]]),"MMM JJJJ"))</f>
        <v>Nov 2025</v>
      </c>
    </row>
    <row r="42" spans="1:11" x14ac:dyDescent="0.2">
      <c r="A42" t="str">
        <f>_xlfn.XLOOKUP(CityTable[[#This Row],[Country]], CountryTable[Common Name], CountryTable[ISO2])</f>
        <v>CN</v>
      </c>
      <c r="B42" t="s">
        <v>6</v>
      </c>
      <c r="C42" t="s">
        <v>178</v>
      </c>
      <c r="D42" s="3" t="s">
        <v>545</v>
      </c>
      <c r="E42" s="13">
        <v>22.545539999999999</v>
      </c>
      <c r="F42" s="13">
        <v>114.06829999999999</v>
      </c>
      <c r="G42" s="33">
        <v>17494398</v>
      </c>
      <c r="H42" s="36" cm="1">
        <f t="array" ref="H42">IFERROR(COUNTA(_xlfn.UNIQUE(_xlfn._xlws.FILTER(TripTable[Trip Name], (TripTable[City]=CityTable[[#This Row],[Name]])*(TripTable[City]&lt;&gt;"")))), 0)</f>
        <v>1</v>
      </c>
      <c r="I42" s="38" t="b">
        <v>0</v>
      </c>
      <c r="J42" s="37" t="str">
        <f>IF(COUNTIFS(TripTable[City],CityTable[[#This Row],[Name]])=0,"",TEXT(_xlfn.MINIFS(TripTable[Date],TripTable[City],CityTable[[#This Row],[Name]]),"MMM JJJJ"))</f>
        <v>Jul 2015</v>
      </c>
      <c r="K42" s="37" t="str">
        <f>IF(COUNTIFS(TripTable[City],CityTable[[#This Row],[Name]])=0,"",TEXT(_xlfn.MAXIFS(TripTable[Date],TripTable[City],CityTable[[#This Row],[Name]]),"MMM JJJJ"))</f>
        <v>Jul 2015</v>
      </c>
    </row>
    <row r="43" spans="1:11" x14ac:dyDescent="0.2">
      <c r="A43" t="str">
        <f>_xlfn.XLOOKUP(CityTable[[#This Row],[Country]], CountryTable[Common Name], CountryTable[ISO2])</f>
        <v>CN</v>
      </c>
      <c r="B43" t="s">
        <v>6</v>
      </c>
      <c r="C43" t="s">
        <v>179</v>
      </c>
      <c r="D43" s="3" t="s">
        <v>546</v>
      </c>
      <c r="E43" s="13">
        <v>31.304079999999999</v>
      </c>
      <c r="F43" s="13">
        <v>120.59538000000001</v>
      </c>
      <c r="G43" s="33">
        <v>6715559</v>
      </c>
      <c r="H43" s="36" cm="1">
        <f t="array" ref="H43">IFERROR(COUNTA(_xlfn.UNIQUE(_xlfn._xlws.FILTER(TripTable[Trip Name], (TripTable[City]=CityTable[[#This Row],[Name]])*(TripTable[City]&lt;&gt;"")))), 0)</f>
        <v>5</v>
      </c>
      <c r="I43" s="38" t="b">
        <v>0</v>
      </c>
      <c r="J43" s="37" t="str">
        <f>IF(COUNTIFS(TripTable[City],CityTable[[#This Row],[Name]])=0,"",TEXT(_xlfn.MINIFS(TripTable[Date],TripTable[City],CityTable[[#This Row],[Name]]),"MMM JJJJ"))</f>
        <v>Sep 2010</v>
      </c>
      <c r="K43" s="37" t="str">
        <f>IF(COUNTIFS(TripTable[City],CityTable[[#This Row],[Name]])=0,"",TEXT(_xlfn.MAXIFS(TripTable[Date],TripTable[City],CityTable[[#This Row],[Name]]),"MMM JJJJ"))</f>
        <v>Jun 2024</v>
      </c>
    </row>
    <row r="44" spans="1:11" x14ac:dyDescent="0.2">
      <c r="A44" t="str">
        <f>_xlfn.XLOOKUP(CityTable[[#This Row],[Country]], CountryTable[Common Name], CountryTable[ISO2])</f>
        <v>CN</v>
      </c>
      <c r="B44" t="s">
        <v>6</v>
      </c>
      <c r="C44" t="s">
        <v>180</v>
      </c>
      <c r="D44" s="3" t="s">
        <v>547</v>
      </c>
      <c r="E44" s="13">
        <v>30.58333</v>
      </c>
      <c r="F44" s="13">
        <v>114.26667</v>
      </c>
      <c r="G44" s="33">
        <v>10392693</v>
      </c>
      <c r="H44" s="36" cm="1">
        <f t="array" ref="H44">IFERROR(COUNTA(_xlfn.UNIQUE(_xlfn._xlws.FILTER(TripTable[Trip Name], (TripTable[City]=CityTable[[#This Row],[Name]])*(TripTable[City]&lt;&gt;"")))), 0)</f>
        <v>2</v>
      </c>
      <c r="I44" s="38" t="b">
        <v>0</v>
      </c>
      <c r="J44" s="37" t="str">
        <f>IF(COUNTIFS(TripTable[City],CityTable[[#This Row],[Name]])=0,"",TEXT(_xlfn.MINIFS(TripTable[Date],TripTable[City],CityTable[[#This Row],[Name]]),"MMM JJJJ"))</f>
        <v>Jul 2015</v>
      </c>
      <c r="K44" s="37" t="str">
        <f>IF(COUNTIFS(TripTable[City],CityTable[[#This Row],[Name]])=0,"",TEXT(_xlfn.MAXIFS(TripTable[Date],TripTable[City],CityTable[[#This Row],[Name]]),"MMM JJJJ"))</f>
        <v>Apr 2018</v>
      </c>
    </row>
    <row r="45" spans="1:11" x14ac:dyDescent="0.2">
      <c r="A45" t="str">
        <f>_xlfn.XLOOKUP(CityTable[[#This Row],[Country]], CountryTable[Common Name], CountryTable[ISO2])</f>
        <v>CN</v>
      </c>
      <c r="B45" t="s">
        <v>6</v>
      </c>
      <c r="C45" t="s">
        <v>181</v>
      </c>
      <c r="D45" s="3" t="s">
        <v>548</v>
      </c>
      <c r="E45" s="13">
        <v>31.56887</v>
      </c>
      <c r="F45" s="13">
        <v>120.28857000000001</v>
      </c>
      <c r="G45" s="33">
        <v>4396835</v>
      </c>
      <c r="H45" s="36" cm="1">
        <f t="array" ref="H45">IFERROR(COUNTA(_xlfn.UNIQUE(_xlfn._xlws.FILTER(TripTable[Trip Name], (TripTable[City]=CityTable[[#This Row],[Name]])*(TripTable[City]&lt;&gt;"")))), 0)</f>
        <v>2</v>
      </c>
      <c r="I45" s="38" t="b">
        <v>0</v>
      </c>
      <c r="J45" s="37" t="str">
        <f>IF(COUNTIFS(TripTable[City],CityTable[[#This Row],[Name]])=0,"",TEXT(_xlfn.MINIFS(TripTable[Date],TripTable[City],CityTable[[#This Row],[Name]]),"MMM JJJJ"))</f>
        <v>Sep 2010</v>
      </c>
      <c r="K45" s="37" t="str">
        <f>IF(COUNTIFS(TripTable[City],CityTable[[#This Row],[Name]])=0,"",TEXT(_xlfn.MAXIFS(TripTable[Date],TripTable[City],CityTable[[#This Row],[Name]]),"MMM JJJJ"))</f>
        <v>Dez 2016</v>
      </c>
    </row>
    <row r="46" spans="1:11" x14ac:dyDescent="0.2">
      <c r="A46" t="str">
        <f>_xlfn.XLOOKUP(CityTable[[#This Row],[Country]], CountryTable[Common Name], CountryTable[ISO2])</f>
        <v>CN</v>
      </c>
      <c r="B46" t="s">
        <v>6</v>
      </c>
      <c r="C46" t="s">
        <v>182</v>
      </c>
      <c r="D46" s="3" t="s">
        <v>549</v>
      </c>
      <c r="E46" s="13">
        <v>34.258330000000001</v>
      </c>
      <c r="F46" s="13">
        <v>108.92861000000001</v>
      </c>
      <c r="G46" s="33">
        <v>9600000</v>
      </c>
      <c r="H46" s="36" cm="1">
        <f t="array" ref="H46">IFERROR(COUNTA(_xlfn.UNIQUE(_xlfn._xlws.FILTER(TripTable[Trip Name], (TripTable[City]=CityTable[[#This Row],[Name]])*(TripTable[City]&lt;&gt;"")))), 0)</f>
        <v>1</v>
      </c>
      <c r="I46" s="38" t="b">
        <v>1</v>
      </c>
      <c r="J46" s="37" t="str">
        <f>IF(COUNTIFS(TripTable[City],CityTable[[#This Row],[Name]])=0,"",TEXT(_xlfn.MINIFS(TripTable[Date],TripTable[City],CityTable[[#This Row],[Name]]),"MMM JJJJ"))</f>
        <v>Okt 2008</v>
      </c>
      <c r="K46" s="37" t="str">
        <f>IF(COUNTIFS(TripTable[City],CityTable[[#This Row],[Name]])=0,"",TEXT(_xlfn.MAXIFS(TripTable[Date],TripTable[City],CityTable[[#This Row],[Name]]),"MMM JJJJ"))</f>
        <v>Okt 2008</v>
      </c>
    </row>
    <row r="47" spans="1:11" x14ac:dyDescent="0.2">
      <c r="A47" t="str">
        <f>_xlfn.XLOOKUP(CityTable[[#This Row],[Country]], CountryTable[Common Name], CountryTable[ISO2])</f>
        <v>CN</v>
      </c>
      <c r="B47" t="s">
        <v>6</v>
      </c>
      <c r="C47" t="s">
        <v>183</v>
      </c>
      <c r="D47" s="3" t="s">
        <v>624</v>
      </c>
      <c r="E47" s="13">
        <v>22.003579999999999</v>
      </c>
      <c r="F47" s="13">
        <v>101.00691</v>
      </c>
      <c r="G47" s="33">
        <v>1133515</v>
      </c>
      <c r="H47" s="36" cm="1">
        <f t="array" ref="H47">IFERROR(COUNTA(_xlfn.UNIQUE(_xlfn._xlws.FILTER(TripTable[Trip Name], (TripTable[City]=CityTable[[#This Row],[Name]])*(TripTable[City]&lt;&gt;"")))), 0)</f>
        <v>1</v>
      </c>
      <c r="I47" s="38" t="b">
        <v>0</v>
      </c>
      <c r="J47" s="37" t="str">
        <f>IF(COUNTIFS(TripTable[City],CityTable[[#This Row],[Name]])=0,"",TEXT(_xlfn.MINIFS(TripTable[Date],TripTable[City],CityTable[[#This Row],[Name]]),"MMM JJJJ"))</f>
        <v>Dez 2019</v>
      </c>
      <c r="K47" s="37" t="str">
        <f>IF(COUNTIFS(TripTable[City],CityTable[[#This Row],[Name]])=0,"",TEXT(_xlfn.MAXIFS(TripTable[Date],TripTable[City],CityTable[[#This Row],[Name]]),"MMM JJJJ"))</f>
        <v>Dez 2019</v>
      </c>
    </row>
    <row r="48" spans="1:11" x14ac:dyDescent="0.2">
      <c r="A48" t="str">
        <f>_xlfn.XLOOKUP(CityTable[[#This Row],[Country]], CountryTable[Common Name], CountryTable[ISO2])</f>
        <v>CN</v>
      </c>
      <c r="B48" t="s">
        <v>6</v>
      </c>
      <c r="C48" s="3" t="s">
        <v>1238</v>
      </c>
      <c r="D48" s="3" t="s">
        <v>1239</v>
      </c>
      <c r="E48" s="13">
        <v>34.757779999999997</v>
      </c>
      <c r="F48" s="13">
        <v>113.64861000000001</v>
      </c>
      <c r="G48" s="10">
        <v>4253913</v>
      </c>
      <c r="H48" s="36" cm="1">
        <f t="array" ref="H48">IFERROR(COUNTA(_xlfn.UNIQUE(_xlfn._xlws.FILTER(TripTable[Trip Name], (TripTable[City]=CityTable[[#This Row],[Name]])*(TripTable[City]&lt;&gt;"")))), 0)</f>
        <v>1</v>
      </c>
      <c r="I48" s="38" t="b">
        <v>0</v>
      </c>
      <c r="J48" s="37" t="str">
        <f>IF(COUNTIFS(TripTable[City],CityTable[[#This Row],[Name]])=0,"",TEXT(_xlfn.MINIFS(TripTable[Date],TripTable[City],CityTable[[#This Row],[Name]]),"MMM JJJJ"))</f>
        <v>Nov 2011</v>
      </c>
      <c r="K48" s="37" t="str">
        <f>IF(COUNTIFS(TripTable[City],CityTable[[#This Row],[Name]])=0,"",TEXT(_xlfn.MAXIFS(TripTable[Date],TripTable[City],CityTable[[#This Row],[Name]]),"MMM JJJJ"))</f>
        <v>Nov 2011</v>
      </c>
    </row>
    <row r="49" spans="1:11" x14ac:dyDescent="0.2">
      <c r="A49" t="str">
        <f>_xlfn.XLOOKUP(CityTable[[#This Row],[Country]], CountryTable[Common Name], CountryTable[ISO2])</f>
        <v>CN</v>
      </c>
      <c r="B49" s="3" t="s">
        <v>6</v>
      </c>
      <c r="C49" s="3" t="s">
        <v>1054</v>
      </c>
      <c r="D49" s="3" t="s">
        <v>2206</v>
      </c>
      <c r="E49" s="13">
        <v>22.27694</v>
      </c>
      <c r="F49" s="13">
        <v>113.56778</v>
      </c>
      <c r="G49" s="33">
        <v>2207090</v>
      </c>
      <c r="H49" s="36" cm="1">
        <f t="array" ref="H49">IFERROR(COUNTA(_xlfn.UNIQUE(_xlfn._xlws.FILTER(TripTable[Trip Name], (TripTable[City]=CityTable[[#This Row],[Name]])*(TripTable[City]&lt;&gt;"")))), 0)</f>
        <v>2</v>
      </c>
      <c r="I49" s="38" t="b">
        <v>0</v>
      </c>
      <c r="J49" s="37" t="str">
        <f>IF(COUNTIFS(TripTable[City],CityTable[[#This Row],[Name]])=0,"",TEXT(_xlfn.MINIFS(TripTable[Date],TripTable[City],CityTable[[#This Row],[Name]]),"MMM JJJJ"))</f>
        <v>Mai 2025</v>
      </c>
      <c r="K49" s="37" t="str">
        <f>IF(COUNTIFS(TripTable[City],CityTable[[#This Row],[Name]])=0,"",TEXT(_xlfn.MAXIFS(TripTable[Date],TripTable[City],CityTable[[#This Row],[Name]]),"MMM JJJJ"))</f>
        <v>Nov 2025</v>
      </c>
    </row>
    <row r="50" spans="1:11" x14ac:dyDescent="0.2">
      <c r="A50" t="str">
        <f>_xlfn.XLOOKUP(CityTable[[#This Row],[Country]], CountryTable[Common Name], CountryTable[ISO2])</f>
        <v>CR</v>
      </c>
      <c r="B50" t="s">
        <v>7</v>
      </c>
      <c r="C50" t="s">
        <v>455</v>
      </c>
      <c r="D50" s="3"/>
      <c r="E50" s="13">
        <v>10.4695</v>
      </c>
      <c r="F50" s="13">
        <v>-84.578760000000003</v>
      </c>
      <c r="G50" s="33">
        <v>15383</v>
      </c>
      <c r="H50" s="36" cm="1">
        <f t="array" ref="H50">IFERROR(COUNTA(_xlfn.UNIQUE(_xlfn._xlws.FILTER(TripTable[Trip Name], (TripTable[City]=CityTable[[#This Row],[Name]])*(TripTable[City]&lt;&gt;"")))), 0)</f>
        <v>1</v>
      </c>
      <c r="I50" s="38" t="b">
        <v>0</v>
      </c>
      <c r="J50" s="37" t="str">
        <f>IF(COUNTIFS(TripTable[City],CityTable[[#This Row],[Name]])=0,"",TEXT(_xlfn.MINIFS(TripTable[Date],TripTable[City],CityTable[[#This Row],[Name]]),"MMM JJJJ"))</f>
        <v>Jan 2026</v>
      </c>
      <c r="K50" s="37" t="str">
        <f>IF(COUNTIFS(TripTable[City],CityTable[[#This Row],[Name]])=0,"",TEXT(_xlfn.MAXIFS(TripTable[Date],TripTable[City],CityTable[[#This Row],[Name]]),"MMM JJJJ"))</f>
        <v>Jan 2026</v>
      </c>
    </row>
    <row r="51" spans="1:11" x14ac:dyDescent="0.2">
      <c r="A51" t="str">
        <f>_xlfn.XLOOKUP(CityTable[[#This Row],[Country]], CountryTable[Common Name], CountryTable[ISO2])</f>
        <v>CR</v>
      </c>
      <c r="B51" t="s">
        <v>7</v>
      </c>
      <c r="C51" t="s">
        <v>454</v>
      </c>
      <c r="D51" s="3"/>
      <c r="E51" s="13">
        <v>9.9338800000000003</v>
      </c>
      <c r="F51" s="13">
        <v>-84.084890000000001</v>
      </c>
      <c r="G51" s="33">
        <v>335007</v>
      </c>
      <c r="H51" s="36" cm="1">
        <f t="array" ref="H51">IFERROR(COUNTA(_xlfn.UNIQUE(_xlfn._xlws.FILTER(TripTable[Trip Name], (TripTable[City]=CityTable[[#This Row],[Name]])*(TripTable[City]&lt;&gt;"")))), 0)</f>
        <v>1</v>
      </c>
      <c r="I51" s="38" t="b">
        <v>0</v>
      </c>
      <c r="J51" s="37" t="str">
        <f>IF(COUNTIFS(TripTable[City],CityTable[[#This Row],[Name]])=0,"",TEXT(_xlfn.MINIFS(TripTable[Date],TripTable[City],CityTable[[#This Row],[Name]]),"MMM JJJJ"))</f>
        <v>Jan 2026</v>
      </c>
      <c r="K51" s="37" t="str">
        <f>IF(COUNTIFS(TripTable[City],CityTable[[#This Row],[Name]])=0,"",TEXT(_xlfn.MAXIFS(TripTable[Date],TripTable[City],CityTable[[#This Row],[Name]]),"MMM JJJJ"))</f>
        <v>Jan 2026</v>
      </c>
    </row>
    <row r="52" spans="1:11" x14ac:dyDescent="0.2">
      <c r="A52" t="str">
        <f>_xlfn.XLOOKUP(CityTable[[#This Row],[Country]], CountryTable[Common Name], CountryTable[ISO2])</f>
        <v>HR</v>
      </c>
      <c r="B52" t="s">
        <v>8</v>
      </c>
      <c r="C52" t="s">
        <v>124</v>
      </c>
      <c r="D52" s="3"/>
      <c r="E52" s="13">
        <v>43.358879999999999</v>
      </c>
      <c r="F52" s="13">
        <v>16.950189999999999</v>
      </c>
      <c r="G52" s="33">
        <v>2590</v>
      </c>
      <c r="H52" s="36" cm="1">
        <f t="array" ref="H52">IFERROR(COUNTA(_xlfn.UNIQUE(_xlfn._xlws.FILTER(TripTable[Trip Name], (TripTable[City]=CityTable[[#This Row],[Name]])*(TripTable[City]&lt;&gt;"")))), 0)</f>
        <v>1</v>
      </c>
      <c r="I52" s="38" t="b">
        <v>0</v>
      </c>
      <c r="J52" s="37" t="str">
        <f>IF(COUNTIFS(TripTable[City],CityTable[[#This Row],[Name]])=0,"",TEXT(_xlfn.MINIFS(TripTable[Date],TripTable[City],CityTable[[#This Row],[Name]]),"MMM JJJJ"))</f>
        <v>Sep 2021</v>
      </c>
      <c r="K52" s="37" t="str">
        <f>IF(COUNTIFS(TripTable[City],CityTable[[#This Row],[Name]])=0,"",TEXT(_xlfn.MAXIFS(TripTable[Date],TripTable[City],CityTable[[#This Row],[Name]]),"MMM JJJJ"))</f>
        <v>Sep 2021</v>
      </c>
    </row>
    <row r="53" spans="1:11" x14ac:dyDescent="0.2">
      <c r="A53" t="str">
        <f>_xlfn.XLOOKUP(CityTable[[#This Row],[Country]], CountryTable[Common Name], CountryTable[ISO2])</f>
        <v>HR</v>
      </c>
      <c r="B53" t="s">
        <v>8</v>
      </c>
      <c r="C53" t="s">
        <v>186</v>
      </c>
      <c r="D53" s="3"/>
      <c r="E53" s="13">
        <v>42.641249999999999</v>
      </c>
      <c r="F53" s="13">
        <v>18.109089999999998</v>
      </c>
      <c r="G53" s="33">
        <v>26922</v>
      </c>
      <c r="H53" s="36" cm="1">
        <f t="array" ref="H53">IFERROR(COUNTA(_xlfn.UNIQUE(_xlfn._xlws.FILTER(TripTable[Trip Name], (TripTable[City]=CityTable[[#This Row],[Name]])*(TripTable[City]&lt;&gt;"")))), 0)</f>
        <v>1</v>
      </c>
      <c r="I53" s="38" t="b">
        <v>0</v>
      </c>
      <c r="J53" s="37" t="str">
        <f>IF(COUNTIFS(TripTable[City],CityTable[[#This Row],[Name]])=0,"",TEXT(_xlfn.MINIFS(TripTable[Date],TripTable[City],CityTable[[#This Row],[Name]]),"MMM JJJJ"))</f>
        <v>Aug 2020</v>
      </c>
      <c r="K53" s="37" t="str">
        <f>IF(COUNTIFS(TripTable[City],CityTable[[#This Row],[Name]])=0,"",TEXT(_xlfn.MAXIFS(TripTable[Date],TripTable[City],CityTable[[#This Row],[Name]]),"MMM JJJJ"))</f>
        <v>Aug 2020</v>
      </c>
    </row>
    <row r="54" spans="1:11" x14ac:dyDescent="0.2">
      <c r="A54" t="str">
        <f>_xlfn.XLOOKUP(CityTable[[#This Row],[Country]], CountryTable[Common Name], CountryTable[ISO2])</f>
        <v>HR</v>
      </c>
      <c r="B54" t="s">
        <v>8</v>
      </c>
      <c r="C54" t="s">
        <v>187</v>
      </c>
      <c r="D54" s="3"/>
      <c r="E54" s="13">
        <v>43.50891</v>
      </c>
      <c r="F54" s="13">
        <v>16.439150000000001</v>
      </c>
      <c r="G54" s="33">
        <v>149830</v>
      </c>
      <c r="H54" s="36" cm="1">
        <f t="array" ref="H54">IFERROR(COUNTA(_xlfn.UNIQUE(_xlfn._xlws.FILTER(TripTable[Trip Name], (TripTable[City]=CityTable[[#This Row],[Name]])*(TripTable[City]&lt;&gt;"")))), 0)</f>
        <v>1</v>
      </c>
      <c r="I54" s="38" t="b">
        <v>0</v>
      </c>
      <c r="J54" s="37" t="str">
        <f>IF(COUNTIFS(TripTable[City],CityTable[[#This Row],[Name]])=0,"",TEXT(_xlfn.MINIFS(TripTable[Date],TripTable[City],CityTable[[#This Row],[Name]]),"MMM JJJJ"))</f>
        <v>Aug 2020</v>
      </c>
      <c r="K54" s="37" t="str">
        <f>IF(COUNTIFS(TripTable[City],CityTable[[#This Row],[Name]])=0,"",TEXT(_xlfn.MAXIFS(TripTable[Date],TripTable[City],CityTable[[#This Row],[Name]]),"MMM JJJJ"))</f>
        <v>Aug 2020</v>
      </c>
    </row>
    <row r="55" spans="1:11" x14ac:dyDescent="0.2">
      <c r="A55" t="str">
        <f>_xlfn.XLOOKUP(CityTable[[#This Row],[Country]], CountryTable[Common Name], CountryTable[ISO2])</f>
        <v>HR</v>
      </c>
      <c r="B55" t="s">
        <v>8</v>
      </c>
      <c r="C55" t="s">
        <v>188</v>
      </c>
      <c r="D55" s="3"/>
      <c r="E55" s="13">
        <v>44.115780000000001</v>
      </c>
      <c r="F55" s="13">
        <v>15.22514</v>
      </c>
      <c r="G55" s="33">
        <v>67309</v>
      </c>
      <c r="H55" s="36" cm="1">
        <f t="array" ref="H55">IFERROR(COUNTA(_xlfn.UNIQUE(_xlfn._xlws.FILTER(TripTable[Trip Name], (TripTable[City]=CityTable[[#This Row],[Name]])*(TripTable[City]&lt;&gt;"")))), 0)</f>
        <v>1</v>
      </c>
      <c r="I55" s="38" t="b">
        <v>0</v>
      </c>
      <c r="J55" s="37" t="str">
        <f>IF(COUNTIFS(TripTable[City],CityTable[[#This Row],[Name]])=0,"",TEXT(_xlfn.MINIFS(TripTable[Date],TripTable[City],CityTable[[#This Row],[Name]]),"MMM JJJJ"))</f>
        <v>Aug 2020</v>
      </c>
      <c r="K55" s="37" t="str">
        <f>IF(COUNTIFS(TripTable[City],CityTable[[#This Row],[Name]])=0,"",TEXT(_xlfn.MAXIFS(TripTable[Date],TripTable[City],CityTable[[#This Row],[Name]]),"MMM JJJJ"))</f>
        <v>Aug 2020</v>
      </c>
    </row>
    <row r="56" spans="1:11" x14ac:dyDescent="0.2">
      <c r="A56" t="str">
        <f>_xlfn.XLOOKUP(CityTable[[#This Row],[Country]], CountryTable[Common Name], CountryTable[ISO2])</f>
        <v>HR</v>
      </c>
      <c r="B56" t="s">
        <v>8</v>
      </c>
      <c r="C56" t="s">
        <v>120</v>
      </c>
      <c r="D56" s="3"/>
      <c r="E56" s="13">
        <v>45.814439999999998</v>
      </c>
      <c r="F56" s="13">
        <v>15.977980000000001</v>
      </c>
      <c r="G56" s="33">
        <v>663592</v>
      </c>
      <c r="H56" s="36" cm="1">
        <f t="array" ref="H56">IFERROR(COUNTA(_xlfn.UNIQUE(_xlfn._xlws.FILTER(TripTable[Trip Name], (TripTable[City]=CityTable[[#This Row],[Name]])*(TripTable[City]&lt;&gt;"")))), 0)</f>
        <v>1</v>
      </c>
      <c r="I56" s="38" t="b">
        <v>0</v>
      </c>
      <c r="J56" s="37" t="str">
        <f>IF(COUNTIFS(TripTable[City],CityTable[[#This Row],[Name]])=0,"",TEXT(_xlfn.MINIFS(TripTable[Date],TripTable[City],CityTable[[#This Row],[Name]]),"MMM JJJJ"))</f>
        <v>Okt 2019</v>
      </c>
      <c r="K56" s="37" t="str">
        <f>IF(COUNTIFS(TripTable[City],CityTable[[#This Row],[Name]])=0,"",TEXT(_xlfn.MAXIFS(TripTable[Date],TripTable[City],CityTable[[#This Row],[Name]]),"MMM JJJJ"))</f>
        <v>Okt 2019</v>
      </c>
    </row>
    <row r="57" spans="1:11" x14ac:dyDescent="0.2">
      <c r="A57" t="str">
        <f>_xlfn.XLOOKUP(CityTable[[#This Row],[Country]], CountryTable[Common Name], CountryTable[ISO2])</f>
        <v>CY</v>
      </c>
      <c r="B57" t="s">
        <v>9</v>
      </c>
      <c r="C57" t="s">
        <v>975</v>
      </c>
      <c r="D57" s="3"/>
      <c r="E57" s="13">
        <v>34.982129999999998</v>
      </c>
      <c r="F57" s="13">
        <v>34.001829999999998</v>
      </c>
      <c r="G57" s="33">
        <v>4717</v>
      </c>
      <c r="H57" s="36" cm="1">
        <f t="array" ref="H57">IFERROR(COUNTA(_xlfn.UNIQUE(_xlfn._xlws.FILTER(TripTable[Trip Name], (TripTable[City]=CityTable[[#This Row],[Name]])*(TripTable[City]&lt;&gt;"")))), 0)</f>
        <v>1</v>
      </c>
      <c r="I57" s="38" t="b">
        <v>0</v>
      </c>
      <c r="J57" s="37" t="str">
        <f>IF(COUNTIFS(TripTable[City],CityTable[[#This Row],[Name]])=0,"",TEXT(_xlfn.MINIFS(TripTable[Date],TripTable[City],CityTable[[#This Row],[Name]]),"MMM JJJJ"))</f>
        <v>Apr 2018</v>
      </c>
      <c r="K57" s="37" t="str">
        <f>IF(COUNTIFS(TripTable[City],CityTable[[#This Row],[Name]])=0,"",TEXT(_xlfn.MAXIFS(TripTable[Date],TripTable[City],CityTable[[#This Row],[Name]]),"MMM JJJJ"))</f>
        <v>Apr 2018</v>
      </c>
    </row>
    <row r="58" spans="1:11" x14ac:dyDescent="0.2">
      <c r="A58" t="str">
        <f>_xlfn.XLOOKUP(CityTable[[#This Row],[Country]], CountryTable[Common Name], CountryTable[ISO2])</f>
        <v>CY</v>
      </c>
      <c r="B58" t="s">
        <v>9</v>
      </c>
      <c r="C58" t="s">
        <v>857</v>
      </c>
      <c r="D58" s="3"/>
      <c r="E58" s="13">
        <v>34.9221</v>
      </c>
      <c r="F58" s="13">
        <v>33.627940000000002</v>
      </c>
      <c r="G58" s="33">
        <v>72000</v>
      </c>
      <c r="H58" s="36" cm="1">
        <f t="array" ref="H58">IFERROR(COUNTA(_xlfn.UNIQUE(_xlfn._xlws.FILTER(TripTable[Trip Name], (TripTable[City]=CityTable[[#This Row],[Name]])*(TripTable[City]&lt;&gt;"")))), 0)</f>
        <v>1</v>
      </c>
      <c r="I58" s="38" t="b">
        <v>0</v>
      </c>
      <c r="J58" s="37" t="str">
        <f>IF(COUNTIFS(TripTable[City],CityTable[[#This Row],[Name]])=0,"",TEXT(_xlfn.MINIFS(TripTable[Date],TripTable[City],CityTable[[#This Row],[Name]]),"MMM JJJJ"))</f>
        <v>Apr 2018</v>
      </c>
      <c r="K58" s="37" t="str">
        <f>IF(COUNTIFS(TripTable[City],CityTable[[#This Row],[Name]])=0,"",TEXT(_xlfn.MAXIFS(TripTable[Date],TripTable[City],CityTable[[#This Row],[Name]]),"MMM JJJJ"))</f>
        <v>Apr 2018</v>
      </c>
    </row>
    <row r="59" spans="1:11" x14ac:dyDescent="0.2">
      <c r="A59" t="str">
        <f>_xlfn.XLOOKUP(CityTable[[#This Row],[Country]], CountryTable[Common Name], CountryTable[ISO2])</f>
        <v>CY</v>
      </c>
      <c r="B59" t="s">
        <v>9</v>
      </c>
      <c r="C59" t="s">
        <v>190</v>
      </c>
      <c r="D59" s="3" t="s">
        <v>558</v>
      </c>
      <c r="E59" s="13">
        <v>35.172840000000001</v>
      </c>
      <c r="F59" s="13">
        <v>33.353969999999997</v>
      </c>
      <c r="G59" s="33">
        <v>200452</v>
      </c>
      <c r="H59" s="36" cm="1">
        <f t="array" ref="H59">IFERROR(COUNTA(_xlfn.UNIQUE(_xlfn._xlws.FILTER(TripTable[Trip Name], (TripTable[City]=CityTable[[#This Row],[Name]])*(TripTable[City]&lt;&gt;"")))), 0)</f>
        <v>1</v>
      </c>
      <c r="I59" s="38" t="b">
        <v>0</v>
      </c>
      <c r="J59" s="37" t="str">
        <f>IF(COUNTIFS(TripTable[City],CityTable[[#This Row],[Name]])=0,"",TEXT(_xlfn.MINIFS(TripTable[Date],TripTable[City],CityTable[[#This Row],[Name]]),"MMM JJJJ"))</f>
        <v>Apr 2018</v>
      </c>
      <c r="K59" s="37" t="str">
        <f>IF(COUNTIFS(TripTable[City],CityTable[[#This Row],[Name]])=0,"",TEXT(_xlfn.MAXIFS(TripTable[Date],TripTable[City],CityTable[[#This Row],[Name]]),"MMM JJJJ"))</f>
        <v>Apr 2018</v>
      </c>
    </row>
    <row r="60" spans="1:11" x14ac:dyDescent="0.2">
      <c r="A60" t="str">
        <f>_xlfn.XLOOKUP(CityTable[[#This Row],[Country]], CountryTable[Common Name], CountryTable[ISO2])</f>
        <v>CY</v>
      </c>
      <c r="B60" t="s">
        <v>9</v>
      </c>
      <c r="C60" t="s">
        <v>191</v>
      </c>
      <c r="D60" s="3"/>
      <c r="E60" s="13">
        <v>34.776789999999998</v>
      </c>
      <c r="F60" s="13">
        <v>32.424509999999998</v>
      </c>
      <c r="G60" s="33">
        <v>35961</v>
      </c>
      <c r="H60" s="36" cm="1">
        <f t="array" ref="H60">IFERROR(COUNTA(_xlfn.UNIQUE(_xlfn._xlws.FILTER(TripTable[Trip Name], (TripTable[City]=CityTable[[#This Row],[Name]])*(TripTable[City]&lt;&gt;"")))), 0)</f>
        <v>1</v>
      </c>
      <c r="I60" s="38" t="b">
        <v>0</v>
      </c>
      <c r="J60" s="37" t="str">
        <f>IF(COUNTIFS(TripTable[City],CityTable[[#This Row],[Name]])=0,"",TEXT(_xlfn.MINIFS(TripTable[Date],TripTable[City],CityTable[[#This Row],[Name]]),"MMM JJJJ"))</f>
        <v>Apr 2018</v>
      </c>
      <c r="K60" s="37" t="str">
        <f>IF(COUNTIFS(TripTable[City],CityTable[[#This Row],[Name]])=0,"",TEXT(_xlfn.MAXIFS(TripTable[Date],TripTable[City],CityTable[[#This Row],[Name]]),"MMM JJJJ"))</f>
        <v>Apr 2018</v>
      </c>
    </row>
    <row r="61" spans="1:11" x14ac:dyDescent="0.2">
      <c r="A61" t="str">
        <f>_xlfn.XLOOKUP(CityTable[[#This Row],[Country]], CountryTable[Common Name], CountryTable[ISO2])</f>
        <v>CZ</v>
      </c>
      <c r="B61" t="s">
        <v>10</v>
      </c>
      <c r="C61" t="s">
        <v>980</v>
      </c>
      <c r="D61" s="3" t="s">
        <v>552</v>
      </c>
      <c r="E61" s="13">
        <v>48.81091</v>
      </c>
      <c r="F61" s="13">
        <v>14.31521</v>
      </c>
      <c r="G61" s="33">
        <v>14146</v>
      </c>
      <c r="H61" s="36" cm="1">
        <f t="array" ref="H61">IFERROR(COUNTA(_xlfn.UNIQUE(_xlfn._xlws.FILTER(TripTable[Trip Name], (TripTable[City]=CityTable[[#This Row],[Name]])*(TripTable[City]&lt;&gt;"")))), 0)</f>
        <v>1</v>
      </c>
      <c r="I61" s="38" t="b">
        <v>0</v>
      </c>
      <c r="J61" s="37" t="str">
        <f>IF(COUNTIFS(TripTable[City],CityTable[[#This Row],[Name]])=0,"",TEXT(_xlfn.MINIFS(TripTable[Date],TripTable[City],CityTable[[#This Row],[Name]]),"MMM JJJJ"))</f>
        <v>Nov 2019</v>
      </c>
      <c r="K61" s="37" t="str">
        <f>IF(COUNTIFS(TripTable[City],CityTable[[#This Row],[Name]])=0,"",TEXT(_xlfn.MAXIFS(TripTable[Date],TripTable[City],CityTable[[#This Row],[Name]]),"MMM JJJJ"))</f>
        <v>Nov 2019</v>
      </c>
    </row>
    <row r="62" spans="1:11" x14ac:dyDescent="0.2">
      <c r="A62" t="str">
        <f>_xlfn.XLOOKUP(CityTable[[#This Row],[Country]], CountryTable[Common Name], CountryTable[ISO2])</f>
        <v>CZ</v>
      </c>
      <c r="B62" t="s">
        <v>10</v>
      </c>
      <c r="C62" t="s">
        <v>981</v>
      </c>
      <c r="D62" s="3" t="s">
        <v>193</v>
      </c>
      <c r="E62" s="13">
        <v>50.232709999999997</v>
      </c>
      <c r="F62" s="13">
        <v>12.871169999999999</v>
      </c>
      <c r="G62" s="33">
        <v>45500</v>
      </c>
      <c r="H62" s="36" cm="1">
        <f t="array" ref="H62">IFERROR(COUNTA(_xlfn.UNIQUE(_xlfn._xlws.FILTER(TripTable[Trip Name], (TripTable[City]=CityTable[[#This Row],[Name]])*(TripTable[City]&lt;&gt;"")))), 0)</f>
        <v>1</v>
      </c>
      <c r="I62" s="38" t="b">
        <v>0</v>
      </c>
      <c r="J62" s="37" t="str">
        <f>IF(COUNTIFS(TripTable[City],CityTable[[#This Row],[Name]])=0,"",TEXT(_xlfn.MINIFS(TripTable[Date],TripTable[City],CityTable[[#This Row],[Name]]),"MMM JJJJ"))</f>
        <v>Nov 2019</v>
      </c>
      <c r="K62" s="37" t="str">
        <f>IF(COUNTIFS(TripTable[City],CityTable[[#This Row],[Name]])=0,"",TEXT(_xlfn.MAXIFS(TripTable[Date],TripTable[City],CityTable[[#This Row],[Name]]),"MMM JJJJ"))</f>
        <v>Nov 2019</v>
      </c>
    </row>
    <row r="63" spans="1:11" x14ac:dyDescent="0.2">
      <c r="A63" t="str">
        <f>_xlfn.XLOOKUP(CityTable[[#This Row],[Country]], CountryTable[Common Name], CountryTable[ISO2])</f>
        <v>CZ</v>
      </c>
      <c r="B63" t="s">
        <v>10</v>
      </c>
      <c r="C63" t="s">
        <v>1207</v>
      </c>
      <c r="D63" s="3" t="s">
        <v>1222</v>
      </c>
      <c r="E63" s="13">
        <v>49.948390000000003</v>
      </c>
      <c r="F63" s="13">
        <v>15.26816</v>
      </c>
      <c r="G63" s="33">
        <v>21642</v>
      </c>
      <c r="H63" s="36" cm="1">
        <f t="array" ref="H63">IFERROR(COUNTA(_xlfn.UNIQUE(_xlfn._xlws.FILTER(TripTable[Trip Name], (TripTable[City]=CityTable[[#This Row],[Name]])*(TripTable[City]&lt;&gt;"")))), 0)</f>
        <v>1</v>
      </c>
      <c r="I63" s="38" t="b">
        <v>0</v>
      </c>
      <c r="J63" s="37" t="str">
        <f>IF(COUNTIFS(TripTable[City],CityTable[[#This Row],[Name]])=0,"",TEXT(_xlfn.MINIFS(TripTable[Date],TripTable[City],CityTable[[#This Row],[Name]]),"MMM JJJJ"))</f>
        <v>Nov 2019</v>
      </c>
      <c r="K63" s="37" t="str">
        <f>IF(COUNTIFS(TripTable[City],CityTable[[#This Row],[Name]])=0,"",TEXT(_xlfn.MAXIFS(TripTable[Date],TripTable[City],CityTable[[#This Row],[Name]]),"MMM JJJJ"))</f>
        <v>Nov 2019</v>
      </c>
    </row>
    <row r="64" spans="1:11" x14ac:dyDescent="0.2">
      <c r="A64" t="str">
        <f>_xlfn.XLOOKUP(CityTable[[#This Row],[Country]], CountryTable[Common Name], CountryTable[ISO2])</f>
        <v>CZ</v>
      </c>
      <c r="B64" t="s">
        <v>10</v>
      </c>
      <c r="C64" t="s">
        <v>68</v>
      </c>
      <c r="D64" s="3"/>
      <c r="E64" s="13">
        <v>50.088039999999999</v>
      </c>
      <c r="F64" s="13">
        <v>14.42076</v>
      </c>
      <c r="G64" s="33">
        <v>1165581</v>
      </c>
      <c r="H64" s="36" cm="1">
        <f t="array" ref="H64">IFERROR(COUNTA(_xlfn.UNIQUE(_xlfn._xlws.FILTER(TripTable[Trip Name], (TripTable[City]=CityTable[[#This Row],[Name]])*(TripTable[City]&lt;&gt;"")))), 0)</f>
        <v>2</v>
      </c>
      <c r="I64" s="38" t="b">
        <v>0</v>
      </c>
      <c r="J64" s="37" t="str">
        <f>IF(COUNTIFS(TripTable[City],CityTable[[#This Row],[Name]])=0,"",TEXT(_xlfn.MINIFS(TripTable[Date],TripTable[City],CityTable[[#This Row],[Name]]),"MMM JJJJ"))</f>
        <v>Mrz 2009</v>
      </c>
      <c r="K64" s="37" t="str">
        <f>IF(COUNTIFS(TripTable[City],CityTable[[#This Row],[Name]])=0,"",TEXT(_xlfn.MAXIFS(TripTable[Date],TripTable[City],CityTable[[#This Row],[Name]]),"MMM JJJJ"))</f>
        <v>Nov 2019</v>
      </c>
    </row>
    <row r="65" spans="1:11" x14ac:dyDescent="0.2">
      <c r="A65" t="str">
        <f>_xlfn.XLOOKUP(CityTable[[#This Row],[Country]], CountryTable[Common Name], CountryTable[ISO2])</f>
        <v>DK</v>
      </c>
      <c r="B65" t="s">
        <v>11</v>
      </c>
      <c r="C65" t="s">
        <v>195</v>
      </c>
      <c r="D65" s="3"/>
      <c r="E65" s="13">
        <v>55.675939999999997</v>
      </c>
      <c r="F65" s="13">
        <v>12.565530000000001</v>
      </c>
      <c r="G65" s="33">
        <v>1153615</v>
      </c>
      <c r="H65" s="36" cm="1">
        <f t="array" ref="H65">IFERROR(COUNTA(_xlfn.UNIQUE(_xlfn._xlws.FILTER(TripTable[Trip Name], (TripTable[City]=CityTable[[#This Row],[Name]])*(TripTable[City]&lt;&gt;"")))), 0)</f>
        <v>1</v>
      </c>
      <c r="I65" s="38" t="b">
        <v>0</v>
      </c>
      <c r="J65" s="37" t="str">
        <f>IF(COUNTIFS(TripTable[City],CityTable[[#This Row],[Name]])=0,"",TEXT(_xlfn.MINIFS(TripTable[Date],TripTable[City],CityTable[[#This Row],[Name]]),"MMM JJJJ"))</f>
        <v>Dez 2007</v>
      </c>
      <c r="K65" s="37" t="str">
        <f>IF(COUNTIFS(TripTable[City],CityTable[[#This Row],[Name]])=0,"",TEXT(_xlfn.MAXIFS(TripTable[Date],TripTable[City],CityTable[[#This Row],[Name]]),"MMM JJJJ"))</f>
        <v>Dez 2007</v>
      </c>
    </row>
    <row r="66" spans="1:11" x14ac:dyDescent="0.2">
      <c r="A66" t="str">
        <f>_xlfn.XLOOKUP(CityTable[[#This Row],[Country]], CountryTable[Common Name], CountryTable[ISO2])</f>
        <v>DK</v>
      </c>
      <c r="B66" t="s">
        <v>11</v>
      </c>
      <c r="C66" t="s">
        <v>985</v>
      </c>
      <c r="D66" s="3"/>
      <c r="E66" s="13">
        <v>55.366419999999998</v>
      </c>
      <c r="F66" s="13">
        <v>9.5837699999999995</v>
      </c>
      <c r="G66" s="33">
        <v>0</v>
      </c>
      <c r="H66" s="36" cm="1">
        <f t="array" ref="H66">IFERROR(COUNTA(_xlfn.UNIQUE(_xlfn._xlws.FILTER(TripTable[Trip Name], (TripTable[City]=CityTable[[#This Row],[Name]])*(TripTable[City]&lt;&gt;"")))), 0)</f>
        <v>1</v>
      </c>
      <c r="I66" s="38" t="b">
        <v>0</v>
      </c>
      <c r="J66" s="37" t="str">
        <f>IF(COUNTIFS(TripTable[City],CityTable[[#This Row],[Name]])=0,"",TEXT(_xlfn.MINIFS(TripTable[Date],TripTable[City],CityTable[[#This Row],[Name]]),"MMM JJJJ"))</f>
        <v>Dez 2007</v>
      </c>
      <c r="K66" s="37" t="str">
        <f>IF(COUNTIFS(TripTable[City],CityTable[[#This Row],[Name]])=0,"",TEXT(_xlfn.MAXIFS(TripTable[Date],TripTable[City],CityTable[[#This Row],[Name]]),"MMM JJJJ"))</f>
        <v>Dez 2007</v>
      </c>
    </row>
    <row r="67" spans="1:11" x14ac:dyDescent="0.2">
      <c r="A67" t="str">
        <f>_xlfn.XLOOKUP(CityTable[[#This Row],[Country]], CountryTable[Common Name], CountryTable[ISO2])</f>
        <v>DK</v>
      </c>
      <c r="B67" t="s">
        <v>11</v>
      </c>
      <c r="C67" t="s">
        <v>196</v>
      </c>
      <c r="D67" s="3"/>
      <c r="E67" s="13">
        <v>54.933059999999998</v>
      </c>
      <c r="F67" s="13">
        <v>8.8667400000000001</v>
      </c>
      <c r="G67" s="33">
        <v>16401</v>
      </c>
      <c r="H67" s="36" cm="1">
        <f t="array" ref="H67">IFERROR(COUNTA(_xlfn.UNIQUE(_xlfn._xlws.FILTER(TripTable[Trip Name], (TripTable[City]=CityTable[[#This Row],[Name]])*(TripTable[City]&lt;&gt;"")))), 0)</f>
        <v>1</v>
      </c>
      <c r="I67" s="38" t="b">
        <v>0</v>
      </c>
      <c r="J67" s="37" t="str">
        <f>IF(COUNTIFS(TripTable[City],CityTable[[#This Row],[Name]])=0,"",TEXT(_xlfn.MINIFS(TripTable[Date],TripTable[City],CityTable[[#This Row],[Name]]),"MMM JJJJ"))</f>
        <v>Dez 2007</v>
      </c>
      <c r="K67" s="37" t="str">
        <f>IF(COUNTIFS(TripTable[City],CityTable[[#This Row],[Name]])=0,"",TEXT(_xlfn.MAXIFS(TripTable[Date],TripTable[City],CityTable[[#This Row],[Name]]),"MMM JJJJ"))</f>
        <v>Dez 2007</v>
      </c>
    </row>
    <row r="68" spans="1:11" x14ac:dyDescent="0.2">
      <c r="A68" t="str">
        <f>_xlfn.XLOOKUP(CityTable[[#This Row],[Country]], CountryTable[Common Name], CountryTable[ISO2])</f>
        <v>FI</v>
      </c>
      <c r="B68" t="s">
        <v>1049</v>
      </c>
      <c r="C68" t="s">
        <v>1050</v>
      </c>
      <c r="D68" s="3"/>
      <c r="E68" s="13">
        <v>60.169519999999999</v>
      </c>
      <c r="F68" s="13">
        <v>24.935449999999999</v>
      </c>
      <c r="G68" s="33">
        <v>658864</v>
      </c>
      <c r="H68" s="36" cm="1">
        <f t="array" ref="H68">IFERROR(COUNTA(_xlfn.UNIQUE(_xlfn._xlws.FILTER(TripTable[Trip Name], (TripTable[City]=CityTable[[#This Row],[Name]])*(TripTable[City]&lt;&gt;"")))), 0)</f>
        <v>1</v>
      </c>
      <c r="I68" s="38" t="b">
        <v>0</v>
      </c>
      <c r="J68" s="37" t="str">
        <f>IF(COUNTIFS(TripTable[City],CityTable[[#This Row],[Name]])=0,"",TEXT(_xlfn.MINIFS(TripTable[Date],TripTable[City],CityTable[[#This Row],[Name]]),"MMM JJJJ"))</f>
        <v>Dez 2019</v>
      </c>
      <c r="K68" s="37" t="str">
        <f>IF(COUNTIFS(TripTable[City],CityTable[[#This Row],[Name]])=0,"",TEXT(_xlfn.MAXIFS(TripTable[Date],TripTable[City],CityTable[[#This Row],[Name]]),"MMM JJJJ"))</f>
        <v>Dez 2019</v>
      </c>
    </row>
    <row r="69" spans="1:11" x14ac:dyDescent="0.2">
      <c r="A69" t="str">
        <f>_xlfn.XLOOKUP(CityTable[[#This Row],[Country]], CountryTable[Common Name], CountryTable[ISO2])</f>
        <v>FR</v>
      </c>
      <c r="B69" t="s">
        <v>12</v>
      </c>
      <c r="C69" t="s">
        <v>355</v>
      </c>
      <c r="D69" s="3"/>
      <c r="E69" s="13">
        <v>49.185850000000002</v>
      </c>
      <c r="F69" s="13">
        <v>-0.35911999999999999</v>
      </c>
      <c r="G69" s="33">
        <v>110624</v>
      </c>
      <c r="H69" s="36" cm="1">
        <f t="array" ref="H69">IFERROR(COUNTA(_xlfn.UNIQUE(_xlfn._xlws.FILTER(TripTable[Trip Name], (TripTable[City]=CityTable[[#This Row],[Name]])*(TripTable[City]&lt;&gt;"")))), 0)</f>
        <v>1</v>
      </c>
      <c r="I69" s="38" t="b">
        <v>0</v>
      </c>
      <c r="J69" s="37" t="str">
        <f>IF(COUNTIFS(TripTable[City],CityTable[[#This Row],[Name]])=0,"",TEXT(_xlfn.MINIFS(TripTable[Date],TripTable[City],CityTable[[#This Row],[Name]]),"MMM JJJJ"))</f>
        <v>Apr 2022</v>
      </c>
      <c r="K69" s="37" t="str">
        <f>IF(COUNTIFS(TripTable[City],CityTable[[#This Row],[Name]])=0,"",TEXT(_xlfn.MAXIFS(TripTable[Date],TripTable[City],CityTable[[#This Row],[Name]]),"MMM JJJJ"))</f>
        <v>Apr 2022</v>
      </c>
    </row>
    <row r="70" spans="1:11" x14ac:dyDescent="0.2">
      <c r="A70" t="str">
        <f>_xlfn.XLOOKUP(CityTable[[#This Row],[Country]], CountryTable[Common Name], CountryTable[ISO2])</f>
        <v>FR</v>
      </c>
      <c r="B70" t="s">
        <v>12</v>
      </c>
      <c r="C70" t="s">
        <v>132</v>
      </c>
      <c r="D70" s="3"/>
      <c r="E70" s="13">
        <v>50.95194</v>
      </c>
      <c r="F70" s="13">
        <v>1.8563499999999999</v>
      </c>
      <c r="G70" s="33">
        <v>238695</v>
      </c>
      <c r="H70" s="36" cm="1">
        <f t="array" ref="H70">IFERROR(COUNTA(_xlfn.UNIQUE(_xlfn._xlws.FILTER(TripTable[Trip Name], (TripTable[City]=CityTable[[#This Row],[Name]])*(TripTable[City]&lt;&gt;"")))), 0)</f>
        <v>1</v>
      </c>
      <c r="I70" s="38" t="b">
        <v>0</v>
      </c>
      <c r="J70" s="37" t="str">
        <f>IF(COUNTIFS(TripTable[City],CityTable[[#This Row],[Name]])=0,"",TEXT(_xlfn.MINIFS(TripTable[Date],TripTable[City],CityTable[[#This Row],[Name]]),"MMM JJJJ"))</f>
        <v>Apr 2023</v>
      </c>
      <c r="K70" s="37" t="str">
        <f>IF(COUNTIFS(TripTable[City],CityTable[[#This Row],[Name]])=0,"",TEXT(_xlfn.MAXIFS(TripTable[Date],TripTable[City],CityTable[[#This Row],[Name]]),"MMM JJJJ"))</f>
        <v>Apr 2023</v>
      </c>
    </row>
    <row r="71" spans="1:11" x14ac:dyDescent="0.2">
      <c r="A71" t="str">
        <f>_xlfn.XLOOKUP(CityTable[[#This Row],[Country]], CountryTable[Common Name], CountryTable[ISO2])</f>
        <v>FR</v>
      </c>
      <c r="B71" t="s">
        <v>12</v>
      </c>
      <c r="C71" t="s">
        <v>198</v>
      </c>
      <c r="D71" s="3"/>
      <c r="E71" s="13">
        <v>43.551349999999999</v>
      </c>
      <c r="F71" s="13">
        <v>7.0127499999999996</v>
      </c>
      <c r="G71" s="33">
        <v>74545</v>
      </c>
      <c r="H71" s="36" cm="1">
        <f t="array" ref="H71">IFERROR(COUNTA(_xlfn.UNIQUE(_xlfn._xlws.FILTER(TripTable[Trip Name], (TripTable[City]=CityTable[[#This Row],[Name]])*(TripTable[City]&lt;&gt;"")))), 0)</f>
        <v>1</v>
      </c>
      <c r="I71" s="38" t="b">
        <v>0</v>
      </c>
      <c r="J71" s="37" t="str">
        <f>IF(COUNTIFS(TripTable[City],CityTable[[#This Row],[Name]])=0,"",TEXT(_xlfn.MINIFS(TripTable[Date],TripTable[City],CityTable[[#This Row],[Name]]),"MMM JJJJ"))</f>
        <v>Apr 2019</v>
      </c>
      <c r="K71" s="37" t="str">
        <f>IF(COUNTIFS(TripTable[City],CityTable[[#This Row],[Name]])=0,"",TEXT(_xlfn.MAXIFS(TripTable[Date],TripTable[City],CityTable[[#This Row],[Name]]),"MMM JJJJ"))</f>
        <v>Apr 2019</v>
      </c>
    </row>
    <row r="72" spans="1:11" x14ac:dyDescent="0.2">
      <c r="A72" t="str">
        <f>_xlfn.XLOOKUP(CityTable[[#This Row],[Country]], CountryTable[Common Name], CountryTable[ISO2])</f>
        <v>FR</v>
      </c>
      <c r="B72" t="s">
        <v>12</v>
      </c>
      <c r="C72" t="s">
        <v>1194</v>
      </c>
      <c r="D72" s="3"/>
      <c r="E72" s="13">
        <v>45.923749999999998</v>
      </c>
      <c r="F72" s="13">
        <v>6.8693299999999997</v>
      </c>
      <c r="G72" s="33">
        <v>10614</v>
      </c>
      <c r="H72" s="36" cm="1">
        <f t="array" ref="H72">IFERROR(COUNTA(_xlfn.UNIQUE(_xlfn._xlws.FILTER(TripTable[Trip Name], (TripTable[City]=CityTable[[#This Row],[Name]])*(TripTable[City]&lt;&gt;"")))), 0)</f>
        <v>1</v>
      </c>
      <c r="I72" s="38" t="b">
        <v>0</v>
      </c>
      <c r="J72" s="37" t="str">
        <f>IF(COUNTIFS(TripTable[City],CityTable[[#This Row],[Name]])=0,"",TEXT(_xlfn.MINIFS(TripTable[Date],TripTable[City],CityTable[[#This Row],[Name]]),"MMM JJJJ"))</f>
        <v>Mrz 2016</v>
      </c>
      <c r="K72" s="37" t="str">
        <f>IF(COUNTIFS(TripTable[City],CityTable[[#This Row],[Name]])=0,"",TEXT(_xlfn.MAXIFS(TripTable[Date],TripTable[City],CityTable[[#This Row],[Name]]),"MMM JJJJ"))</f>
        <v>Mrz 2016</v>
      </c>
    </row>
    <row r="73" spans="1:11" x14ac:dyDescent="0.2">
      <c r="A73" t="str">
        <f>_xlfn.XLOOKUP(CityTable[[#This Row],[Country]], CountryTable[Common Name], CountryTable[ISO2])</f>
        <v>FR</v>
      </c>
      <c r="B73" t="s">
        <v>12</v>
      </c>
      <c r="C73" t="s">
        <v>1143</v>
      </c>
      <c r="D73" s="3"/>
      <c r="E73" s="13">
        <v>48.080779999999997</v>
      </c>
      <c r="F73" s="13">
        <v>7.3558399999999997</v>
      </c>
      <c r="G73" s="33">
        <v>65405</v>
      </c>
      <c r="H73" s="36" cm="1">
        <f t="array" ref="H73">IFERROR(COUNTA(_xlfn.UNIQUE(_xlfn._xlws.FILTER(TripTable[Trip Name], (TripTable[City]=CityTable[[#This Row],[Name]])*(TripTable[City]&lt;&gt;"")))), 0)</f>
        <v>1</v>
      </c>
      <c r="I73" s="38" t="b">
        <v>0</v>
      </c>
      <c r="J73" s="37" t="str">
        <f>IF(COUNTIFS(TripTable[City],CityTable[[#This Row],[Name]])=0,"",TEXT(_xlfn.MINIFS(TripTable[Date],TripTable[City],CityTable[[#This Row],[Name]]),"MMM JJJJ"))</f>
        <v>Jul 2018</v>
      </c>
      <c r="K73" s="37" t="str">
        <f>IF(COUNTIFS(TripTable[City],CityTable[[#This Row],[Name]])=0,"",TEXT(_xlfn.MAXIFS(TripTable[Date],TripTable[City],CityTable[[#This Row],[Name]]),"MMM JJJJ"))</f>
        <v>Jul 2018</v>
      </c>
    </row>
    <row r="74" spans="1:11" x14ac:dyDescent="0.2">
      <c r="A74" t="str">
        <f>_xlfn.XLOOKUP(CityTable[[#This Row],[Country]], CountryTable[Common Name], CountryTable[ISO2])</f>
        <v>FR</v>
      </c>
      <c r="B74" t="s">
        <v>12</v>
      </c>
      <c r="C74" t="s">
        <v>1151</v>
      </c>
      <c r="D74" s="3"/>
      <c r="E74" s="13">
        <v>48.636029999999998</v>
      </c>
      <c r="F74" s="13">
        <v>-1.51139</v>
      </c>
      <c r="G74" s="33">
        <v>0</v>
      </c>
      <c r="H74" s="36" cm="1">
        <f t="array" ref="H74">IFERROR(COUNTA(_xlfn.UNIQUE(_xlfn._xlws.FILTER(TripTable[Trip Name], (TripTable[City]=CityTable[[#This Row],[Name]])*(TripTable[City]&lt;&gt;"")))), 0)</f>
        <v>1</v>
      </c>
      <c r="I74" s="38" t="b">
        <v>0</v>
      </c>
      <c r="J74" s="37" t="str">
        <f>IF(COUNTIFS(TripTable[City],CityTable[[#This Row],[Name]])=0,"",TEXT(_xlfn.MINIFS(TripTable[Date],TripTable[City],CityTable[[#This Row],[Name]]),"MMM JJJJ"))</f>
        <v>Apr 2022</v>
      </c>
      <c r="K74" s="37" t="str">
        <f>IF(COUNTIFS(TripTable[City],CityTable[[#This Row],[Name]])=0,"",TEXT(_xlfn.MAXIFS(TripTable[Date],TripTable[City],CityTable[[#This Row],[Name]]),"MMM JJJJ"))</f>
        <v>Apr 2022</v>
      </c>
    </row>
    <row r="75" spans="1:11" x14ac:dyDescent="0.2">
      <c r="A75" t="str">
        <f>_xlfn.XLOOKUP(CityTable[[#This Row],[Country]], CountryTable[Common Name], CountryTable[ISO2])</f>
        <v>FR</v>
      </c>
      <c r="B75" t="s">
        <v>12</v>
      </c>
      <c r="C75" t="s">
        <v>89</v>
      </c>
      <c r="D75" s="3"/>
      <c r="E75" s="13">
        <v>45.74906</v>
      </c>
      <c r="F75" s="13">
        <v>4.8478899999999996</v>
      </c>
      <c r="G75" s="33">
        <v>520774</v>
      </c>
      <c r="H75" s="36" cm="1">
        <f t="array" ref="H75">IFERROR(COUNTA(_xlfn.UNIQUE(_xlfn._xlws.FILTER(TripTable[Trip Name], (TripTable[City]=CityTable[[#This Row],[Name]])*(TripTable[City]&lt;&gt;"")))), 0)</f>
        <v>1</v>
      </c>
      <c r="I75" s="38" t="b">
        <v>0</v>
      </c>
      <c r="J75" s="37" t="str">
        <f>IF(COUNTIFS(TripTable[City],CityTable[[#This Row],[Name]])=0,"",TEXT(_xlfn.MINIFS(TripTable[Date],TripTable[City],CityTable[[#This Row],[Name]]),"MMM JJJJ"))</f>
        <v>Mrz 2016</v>
      </c>
      <c r="K75" s="37" t="str">
        <f>IF(COUNTIFS(TripTable[City],CityTable[[#This Row],[Name]])=0,"",TEXT(_xlfn.MAXIFS(TripTable[Date],TripTable[City],CityTable[[#This Row],[Name]]),"MMM JJJJ"))</f>
        <v>Mrz 2016</v>
      </c>
    </row>
    <row r="76" spans="1:11" x14ac:dyDescent="0.2">
      <c r="A76" t="str">
        <f>_xlfn.XLOOKUP(CityTable[[#This Row],[Country]], CountryTable[Common Name], CountryTable[ISO2])</f>
        <v>FR</v>
      </c>
      <c r="B76" t="s">
        <v>12</v>
      </c>
      <c r="C76" t="s">
        <v>1142</v>
      </c>
      <c r="D76" s="3" t="s">
        <v>1232</v>
      </c>
      <c r="E76" s="13">
        <v>48.017829999999996</v>
      </c>
      <c r="F76" s="13">
        <v>7.5279499999999997</v>
      </c>
      <c r="G76" s="33">
        <v>2249</v>
      </c>
      <c r="H76" s="36" cm="1">
        <f t="array" ref="H76">IFERROR(COUNTA(_xlfn.UNIQUE(_xlfn._xlws.FILTER(TripTable[Trip Name], (TripTable[City]=CityTable[[#This Row],[Name]])*(TripTable[City]&lt;&gt;"")))), 0)</f>
        <v>1</v>
      </c>
      <c r="I76" s="38" t="b">
        <v>0</v>
      </c>
      <c r="J76" s="37" t="str">
        <f>IF(COUNTIFS(TripTable[City],CityTable[[#This Row],[Name]])=0,"",TEXT(_xlfn.MINIFS(TripTable[Date],TripTable[City],CityTable[[#This Row],[Name]]),"MMM JJJJ"))</f>
        <v>Jul 2018</v>
      </c>
      <c r="K76" s="37" t="str">
        <f>IF(COUNTIFS(TripTable[City],CityTable[[#This Row],[Name]])=0,"",TEXT(_xlfn.MAXIFS(TripTable[Date],TripTable[City],CityTable[[#This Row],[Name]]),"MMM JJJJ"))</f>
        <v>Jul 2018</v>
      </c>
    </row>
    <row r="77" spans="1:11" x14ac:dyDescent="0.2">
      <c r="A77" t="str">
        <f>_xlfn.XLOOKUP(CityTable[[#This Row],[Country]], CountryTable[Common Name], CountryTable[ISO2])</f>
        <v>FR</v>
      </c>
      <c r="B77" t="s">
        <v>12</v>
      </c>
      <c r="C77" t="s">
        <v>199</v>
      </c>
      <c r="D77" s="3"/>
      <c r="E77" s="13">
        <v>43.703130000000002</v>
      </c>
      <c r="F77" s="13">
        <v>7.2660799999999997</v>
      </c>
      <c r="G77" s="33">
        <v>342669</v>
      </c>
      <c r="H77" s="36" cm="1">
        <f t="array" ref="H77">IFERROR(COUNTA(_xlfn.UNIQUE(_xlfn._xlws.FILTER(TripTable[Trip Name], (TripTable[City]=CityTable[[#This Row],[Name]])*(TripTable[City]&lt;&gt;"")))), 0)</f>
        <v>1</v>
      </c>
      <c r="I77" s="38" t="b">
        <v>0</v>
      </c>
      <c r="J77" s="37" t="str">
        <f>IF(COUNTIFS(TripTable[City],CityTable[[#This Row],[Name]])=0,"",TEXT(_xlfn.MINIFS(TripTable[Date],TripTable[City],CityTable[[#This Row],[Name]]),"MMM JJJJ"))</f>
        <v>Apr 2019</v>
      </c>
      <c r="K77" s="37" t="str">
        <f>IF(COUNTIFS(TripTable[City],CityTable[[#This Row],[Name]])=0,"",TEXT(_xlfn.MAXIFS(TripTable[Date],TripTable[City],CityTable[[#This Row],[Name]]),"MMM JJJJ"))</f>
        <v>Apr 2019</v>
      </c>
    </row>
    <row r="78" spans="1:11" x14ac:dyDescent="0.2">
      <c r="A78" t="str">
        <f>_xlfn.XLOOKUP(CityTable[[#This Row],[Country]], CountryTable[Common Name], CountryTable[ISO2])</f>
        <v>FR</v>
      </c>
      <c r="B78" t="s">
        <v>12</v>
      </c>
      <c r="C78" t="s">
        <v>200</v>
      </c>
      <c r="D78" s="3"/>
      <c r="E78" s="13">
        <v>48.853409999999997</v>
      </c>
      <c r="F78" s="13">
        <v>2.3488000000000002</v>
      </c>
      <c r="G78" s="33">
        <v>2138551</v>
      </c>
      <c r="H78" s="36" cm="1">
        <f t="array" ref="H78">IFERROR(COUNTA(_xlfn.UNIQUE(_xlfn._xlws.FILTER(TripTable[Trip Name], (TripTable[City]=CityTable[[#This Row],[Name]])*(TripTable[City]&lt;&gt;"")))), 0)</f>
        <v>4</v>
      </c>
      <c r="I78" s="38" t="b">
        <v>0</v>
      </c>
      <c r="J78" s="37" t="str">
        <f>IF(COUNTIFS(TripTable[City],CityTable[[#This Row],[Name]])=0,"",TEXT(_xlfn.MINIFS(TripTable[Date],TripTable[City],CityTable[[#This Row],[Name]]),"MMM JJJJ"))</f>
        <v>Aug 2005</v>
      </c>
      <c r="K78" s="37" t="str">
        <f>IF(COUNTIFS(TripTable[City],CityTable[[#This Row],[Name]])=0,"",TEXT(_xlfn.MAXIFS(TripTable[Date],TripTable[City],CityTable[[#This Row],[Name]]),"MMM JJJJ"))</f>
        <v>Jun 2023</v>
      </c>
    </row>
    <row r="79" spans="1:11" x14ac:dyDescent="0.2">
      <c r="A79" t="str">
        <f>_xlfn.XLOOKUP(CityTable[[#This Row],[Country]], CountryTable[Common Name], CountryTable[ISO2])</f>
        <v>FR</v>
      </c>
      <c r="B79" t="s">
        <v>12</v>
      </c>
      <c r="C79" t="s">
        <v>356</v>
      </c>
      <c r="D79" s="3"/>
      <c r="E79" s="13">
        <v>48.111089999999997</v>
      </c>
      <c r="F79" s="13">
        <v>-1.67431</v>
      </c>
      <c r="G79" s="33">
        <v>227830</v>
      </c>
      <c r="H79" s="36" cm="1">
        <f t="array" ref="H79">IFERROR(COUNTA(_xlfn.UNIQUE(_xlfn._xlws.FILTER(TripTable[Trip Name], (TripTable[City]=CityTable[[#This Row],[Name]])*(TripTable[City]&lt;&gt;"")))), 0)</f>
        <v>1</v>
      </c>
      <c r="I79" s="38" t="b">
        <v>0</v>
      </c>
      <c r="J79" s="37" t="str">
        <f>IF(COUNTIFS(TripTable[City],CityTable[[#This Row],[Name]])=0,"",TEXT(_xlfn.MINIFS(TripTable[Date],TripTable[City],CityTable[[#This Row],[Name]]),"MMM JJJJ"))</f>
        <v>Apr 2022</v>
      </c>
      <c r="K79" s="37" t="str">
        <f>IF(COUNTIFS(TripTable[City],CityTable[[#This Row],[Name]])=0,"",TEXT(_xlfn.MAXIFS(TripTable[Date],TripTable[City],CityTable[[#This Row],[Name]]),"MMM JJJJ"))</f>
        <v>Apr 2022</v>
      </c>
    </row>
    <row r="80" spans="1:11" x14ac:dyDescent="0.2">
      <c r="A80" t="str">
        <f>_xlfn.XLOOKUP(CityTable[[#This Row],[Country]], CountryTable[Common Name], CountryTable[ISO2])</f>
        <v>FR</v>
      </c>
      <c r="B80" t="s">
        <v>12</v>
      </c>
      <c r="C80" t="s">
        <v>1047</v>
      </c>
      <c r="D80" s="3"/>
      <c r="E80" s="13">
        <v>48.607489999999999</v>
      </c>
      <c r="F80" s="13">
        <v>7.7493100000000004</v>
      </c>
      <c r="G80" s="33">
        <v>32289</v>
      </c>
      <c r="H80" s="36" cm="1">
        <f t="array" ref="H80">IFERROR(COUNTA(_xlfn.UNIQUE(_xlfn._xlws.FILTER(TripTable[Trip Name], (TripTable[City]=CityTable[[#This Row],[Name]])*(TripTable[City]&lt;&gt;"")))), 0)</f>
        <v>11</v>
      </c>
      <c r="I80" s="38" t="b">
        <v>0</v>
      </c>
      <c r="J80" s="37" t="str">
        <f>IF(COUNTIFS(TripTable[City],CityTable[[#This Row],[Name]])=0,"",TEXT(_xlfn.MINIFS(TripTable[Date],TripTable[City],CityTable[[#This Row],[Name]]),"MMM JJJJ"))</f>
        <v>Nov 2017</v>
      </c>
      <c r="K80" s="37" t="str">
        <f>IF(COUNTIFS(TripTable[City],CityTable[[#This Row],[Name]])=0,"",TEXT(_xlfn.MAXIFS(TripTable[Date],TripTable[City],CityTable[[#This Row],[Name]]),"MMM JJJJ"))</f>
        <v>Apr 2020</v>
      </c>
    </row>
    <row r="81" spans="1:11" x14ac:dyDescent="0.2">
      <c r="A81" t="str">
        <f>_xlfn.XLOOKUP(CityTable[[#This Row],[Country]], CountryTable[Common Name], CountryTable[ISO2])</f>
        <v>FR</v>
      </c>
      <c r="B81" t="s">
        <v>12</v>
      </c>
      <c r="C81" t="s">
        <v>66</v>
      </c>
      <c r="D81" s="3"/>
      <c r="E81" s="13">
        <v>48.583919999999999</v>
      </c>
      <c r="F81" s="13">
        <v>7.7455299999999996</v>
      </c>
      <c r="G81" s="33">
        <v>274845</v>
      </c>
      <c r="H81" s="36" cm="1">
        <f t="array" ref="H81">IFERROR(COUNTA(_xlfn.UNIQUE(_xlfn._xlws.FILTER(TripTable[Trip Name], (TripTable[City]=CityTable[[#This Row],[Name]])*(TripTable[City]&lt;&gt;"")))), 0)</f>
        <v>16</v>
      </c>
      <c r="I81" s="38" t="b">
        <v>0</v>
      </c>
      <c r="J81" s="37" t="str">
        <f>IF(COUNTIFS(TripTable[City],CityTable[[#This Row],[Name]])=0,"",TEXT(_xlfn.MINIFS(TripTable[Date],TripTable[City],CityTable[[#This Row],[Name]]),"MMM JJJJ"))</f>
        <v>Mrz 2005</v>
      </c>
      <c r="K81" s="37" t="str">
        <f>IF(COUNTIFS(TripTable[City],CityTable[[#This Row],[Name]])=0,"",TEXT(_xlfn.MAXIFS(TripTable[Date],TripTable[City],CityTable[[#This Row],[Name]]),"MMM JJJJ"))</f>
        <v>Apr 2020</v>
      </c>
    </row>
    <row r="82" spans="1:11" x14ac:dyDescent="0.2">
      <c r="A82" t="str">
        <f>_xlfn.XLOOKUP(CityTable[[#This Row],[Country]], CountryTable[Common Name], CountryTable[ISO2])</f>
        <v>FR</v>
      </c>
      <c r="B82" t="s">
        <v>12</v>
      </c>
      <c r="C82" t="s">
        <v>1046</v>
      </c>
      <c r="D82" s="3"/>
      <c r="E82" s="13">
        <v>48.587229999999998</v>
      </c>
      <c r="F82" s="13">
        <v>7.6670800000000003</v>
      </c>
      <c r="G82" s="33">
        <v>4035</v>
      </c>
      <c r="H82" s="36" cm="1">
        <f t="array" ref="H82">IFERROR(COUNTA(_xlfn.UNIQUE(_xlfn._xlws.FILTER(TripTable[Trip Name], (TripTable[City]=CityTable[[#This Row],[Name]])*(TripTable[City]&lt;&gt;"")))), 0)</f>
        <v>11</v>
      </c>
      <c r="I82" s="38" t="b">
        <v>0</v>
      </c>
      <c r="J82" s="37" t="str">
        <f>IF(COUNTIFS(TripTable[City],CityTable[[#This Row],[Name]])=0,"",TEXT(_xlfn.MINIFS(TripTable[Date],TripTable[City],CityTable[[#This Row],[Name]]),"MMM JJJJ"))</f>
        <v>Nov 2017</v>
      </c>
      <c r="K82" s="37" t="str">
        <f>IF(COUNTIFS(TripTable[City],CityTable[[#This Row],[Name]])=0,"",TEXT(_xlfn.MAXIFS(TripTable[Date],TripTable[City],CityTable[[#This Row],[Name]]),"MMM JJJJ"))</f>
        <v>Apr 2020</v>
      </c>
    </row>
    <row r="83" spans="1:11" x14ac:dyDescent="0.2">
      <c r="A83" t="str">
        <f>_xlfn.XLOOKUP(CityTable[[#This Row],[Country]], CountryTable[Common Name], CountryTable[ISO2])</f>
        <v>GE</v>
      </c>
      <c r="B83" t="s">
        <v>13</v>
      </c>
      <c r="C83" t="s">
        <v>202</v>
      </c>
      <c r="D83" s="3"/>
      <c r="E83" s="13">
        <v>41.640770000000003</v>
      </c>
      <c r="F83" s="13">
        <v>41.630600000000001</v>
      </c>
      <c r="G83" s="33">
        <v>186949</v>
      </c>
      <c r="H83" s="36" cm="1">
        <f t="array" ref="H83">IFERROR(COUNTA(_xlfn.UNIQUE(_xlfn._xlws.FILTER(TripTable[Trip Name], (TripTable[City]=CityTable[[#This Row],[Name]])*(TripTable[City]&lt;&gt;"")))), 0)</f>
        <v>1</v>
      </c>
      <c r="I83" s="38" t="b">
        <v>0</v>
      </c>
      <c r="J83" s="37" t="str">
        <f>IF(COUNTIFS(TripTable[City],CityTable[[#This Row],[Name]])=0,"",TEXT(_xlfn.MINIFS(TripTable[Date],TripTable[City],CityTable[[#This Row],[Name]]),"MMM JJJJ"))</f>
        <v>Apr 2024</v>
      </c>
      <c r="K83" s="37" t="str">
        <f>IF(COUNTIFS(TripTable[City],CityTable[[#This Row],[Name]])=0,"",TEXT(_xlfn.MAXIFS(TripTable[Date],TripTable[City],CityTable[[#This Row],[Name]]),"MMM JJJJ"))</f>
        <v>Apr 2024</v>
      </c>
    </row>
    <row r="84" spans="1:11" x14ac:dyDescent="0.2">
      <c r="A84" t="str">
        <f>_xlfn.XLOOKUP(CityTable[[#This Row],[Country]], CountryTable[Common Name], CountryTable[ISO2])</f>
        <v>GE</v>
      </c>
      <c r="B84" t="s">
        <v>13</v>
      </c>
      <c r="C84" t="s">
        <v>203</v>
      </c>
      <c r="D84" s="3"/>
      <c r="E84" s="13">
        <v>42.477969999999999</v>
      </c>
      <c r="F84" s="13">
        <v>44.47616</v>
      </c>
      <c r="G84" s="33">
        <v>10000</v>
      </c>
      <c r="H84" s="36" cm="1">
        <f t="array" ref="H84">IFERROR(COUNTA(_xlfn.UNIQUE(_xlfn._xlws.FILTER(TripTable[Trip Name], (TripTable[City]=CityTable[[#This Row],[Name]])*(TripTable[City]&lt;&gt;"")))), 0)</f>
        <v>1</v>
      </c>
      <c r="I84" s="38" t="b">
        <v>0</v>
      </c>
      <c r="J84" s="37" t="str">
        <f>IF(COUNTIFS(TripTable[City],CityTable[[#This Row],[Name]])=0,"",TEXT(_xlfn.MINIFS(TripTable[Date],TripTable[City],CityTable[[#This Row],[Name]]),"MMM JJJJ"))</f>
        <v>Apr 2024</v>
      </c>
      <c r="K84" s="37" t="str">
        <f>IF(COUNTIFS(TripTable[City],CityTable[[#This Row],[Name]])=0,"",TEXT(_xlfn.MAXIFS(TripTable[Date],TripTable[City],CityTable[[#This Row],[Name]]),"MMM JJJJ"))</f>
        <v>Apr 2024</v>
      </c>
    </row>
    <row r="85" spans="1:11" x14ac:dyDescent="0.2">
      <c r="A85" t="str">
        <f>_xlfn.XLOOKUP(CityTable[[#This Row],[Country]], CountryTable[Common Name], CountryTable[ISO2])</f>
        <v>GE</v>
      </c>
      <c r="B85" t="s">
        <v>13</v>
      </c>
      <c r="C85" t="s">
        <v>204</v>
      </c>
      <c r="D85" s="3"/>
      <c r="E85" s="13">
        <v>42.656910000000003</v>
      </c>
      <c r="F85" s="13">
        <v>44.64311</v>
      </c>
      <c r="G85" s="33">
        <v>1552</v>
      </c>
      <c r="H85" s="36" cm="1">
        <f t="array" ref="H85">IFERROR(COUNTA(_xlfn.UNIQUE(_xlfn._xlws.FILTER(TripTable[Trip Name], (TripTable[City]=CityTable[[#This Row],[Name]])*(TripTable[City]&lt;&gt;"")))), 0)</f>
        <v>1</v>
      </c>
      <c r="I85" s="38" t="b">
        <v>0</v>
      </c>
      <c r="J85" s="37" t="str">
        <f>IF(COUNTIFS(TripTable[City],CityTable[[#This Row],[Name]])=0,"",TEXT(_xlfn.MINIFS(TripTable[Date],TripTable[City],CityTable[[#This Row],[Name]]),"MMM JJJJ"))</f>
        <v>Apr 2024</v>
      </c>
      <c r="K85" s="37" t="str">
        <f>IF(COUNTIFS(TripTable[City],CityTable[[#This Row],[Name]])=0,"",TEXT(_xlfn.MAXIFS(TripTable[Date],TripTable[City],CityTable[[#This Row],[Name]]),"MMM JJJJ"))</f>
        <v>Apr 2024</v>
      </c>
    </row>
    <row r="86" spans="1:11" x14ac:dyDescent="0.2">
      <c r="A86" t="str">
        <f>_xlfn.XLOOKUP(CityTable[[#This Row],[Country]], CountryTable[Common Name], CountryTable[ISO2])</f>
        <v>GE</v>
      </c>
      <c r="B86" t="s">
        <v>13</v>
      </c>
      <c r="C86" t="s">
        <v>205</v>
      </c>
      <c r="D86" s="3"/>
      <c r="E86" s="13">
        <v>41.691429999999997</v>
      </c>
      <c r="F86" s="13">
        <v>44.834119999999999</v>
      </c>
      <c r="G86" s="33">
        <v>1049498</v>
      </c>
      <c r="H86" s="36" cm="1">
        <f t="array" ref="H86">IFERROR(COUNTA(_xlfn.UNIQUE(_xlfn._xlws.FILTER(TripTable[Trip Name], (TripTable[City]=CityTable[[#This Row],[Name]])*(TripTable[City]&lt;&gt;"")))), 0)</f>
        <v>1</v>
      </c>
      <c r="I86" s="38" t="b">
        <v>0</v>
      </c>
      <c r="J86" s="37" t="str">
        <f>IF(COUNTIFS(TripTable[City],CityTable[[#This Row],[Name]])=0,"",TEXT(_xlfn.MINIFS(TripTable[Date],TripTable[City],CityTable[[#This Row],[Name]]),"MMM JJJJ"))</f>
        <v>Apr 2024</v>
      </c>
      <c r="K86" s="37" t="str">
        <f>IF(COUNTIFS(TripTable[City],CityTable[[#This Row],[Name]])=0,"",TEXT(_xlfn.MAXIFS(TripTable[Date],TripTable[City],CityTable[[#This Row],[Name]]),"MMM JJJJ"))</f>
        <v>Apr 2024</v>
      </c>
    </row>
    <row r="87" spans="1:11" x14ac:dyDescent="0.2">
      <c r="A87" t="str">
        <f>_xlfn.XLOOKUP(CityTable[[#This Row],[Country]], CountryTable[Common Name], CountryTable[ISO2])</f>
        <v>DE</v>
      </c>
      <c r="B87" t="s">
        <v>14</v>
      </c>
      <c r="C87" t="s">
        <v>1022</v>
      </c>
      <c r="D87" s="3"/>
      <c r="E87" s="13">
        <v>49.977040000000002</v>
      </c>
      <c r="F87" s="13">
        <v>9.1521399999999993</v>
      </c>
      <c r="G87" s="33">
        <v>68551</v>
      </c>
      <c r="H87" s="36" cm="1">
        <f t="array" ref="H87">IFERROR(COUNTA(_xlfn.UNIQUE(_xlfn._xlws.FILTER(TripTable[Trip Name], (TripTable[City]=CityTable[[#This Row],[Name]])*(TripTable[City]&lt;&gt;"")))), 0)</f>
        <v>1</v>
      </c>
      <c r="I87" s="38" t="b">
        <v>0</v>
      </c>
      <c r="J87" s="37" t="str">
        <f>IF(COUNTIFS(TripTable[City],CityTable[[#This Row],[Name]])=0,"",TEXT(_xlfn.MINIFS(TripTable[Date],TripTable[City],CityTable[[#This Row],[Name]]),"MMM JJJJ"))</f>
        <v/>
      </c>
      <c r="K87" s="37" t="str">
        <f>IF(COUNTIFS(TripTable[City],CityTable[[#This Row],[Name]])=0,"",TEXT(_xlfn.MAXIFS(TripTable[Date],TripTable[City],CityTable[[#This Row],[Name]]),"MMM JJJJ"))</f>
        <v/>
      </c>
    </row>
    <row r="88" spans="1:11" x14ac:dyDescent="0.2">
      <c r="A88" t="str">
        <f>_xlfn.XLOOKUP(CityTable[[#This Row],[Country]], CountryTable[Common Name], CountryTable[ISO2])</f>
        <v>DE</v>
      </c>
      <c r="B88" s="3" t="s">
        <v>14</v>
      </c>
      <c r="C88" s="3" t="s">
        <v>1235</v>
      </c>
      <c r="D88" s="3"/>
      <c r="E88" s="13">
        <v>50.101990000000001</v>
      </c>
      <c r="F88" s="13">
        <v>11.00128</v>
      </c>
      <c r="G88" s="33">
        <v>10618</v>
      </c>
      <c r="H88" s="36" cm="1">
        <f t="array" ref="H88">IFERROR(COUNTA(_xlfn.UNIQUE(_xlfn._xlws.FILTER(TripTable[Trip Name], (TripTable[City]=CityTable[[#This Row],[Name]])*(TripTable[City]&lt;&gt;"")))), 0)</f>
        <v>1</v>
      </c>
      <c r="I88" s="38" t="b">
        <v>0</v>
      </c>
      <c r="J88" s="37" t="str">
        <f>IF(COUNTIFS(TripTable[City],CityTable[[#This Row],[Name]])=0,"",TEXT(_xlfn.MINIFS(TripTable[Date],TripTable[City],CityTable[[#This Row],[Name]]),"MMM JJJJ"))</f>
        <v>Mrz 2011</v>
      </c>
      <c r="K88" s="37" t="str">
        <f>IF(COUNTIFS(TripTable[City],CityTable[[#This Row],[Name]])=0,"",TEXT(_xlfn.MAXIFS(TripTable[Date],TripTable[City],CityTable[[#This Row],[Name]]),"MMM JJJJ"))</f>
        <v>Mrz 2011</v>
      </c>
    </row>
    <row r="89" spans="1:11" x14ac:dyDescent="0.2">
      <c r="A89" t="str">
        <f>_xlfn.XLOOKUP(CityTable[[#This Row],[Country]], CountryTable[Common Name], CountryTable[ISO2])</f>
        <v>DE</v>
      </c>
      <c r="B89" t="s">
        <v>14</v>
      </c>
      <c r="C89" t="s">
        <v>1138</v>
      </c>
      <c r="D89" s="3"/>
      <c r="E89" s="13">
        <v>48.491070000000001</v>
      </c>
      <c r="F89" s="13">
        <v>9.4000900000000005</v>
      </c>
      <c r="G89" s="33">
        <v>12831</v>
      </c>
      <c r="H89" s="36" cm="1">
        <f t="array" ref="H89">IFERROR(COUNTA(_xlfn.UNIQUE(_xlfn._xlws.FILTER(TripTable[Trip Name], (TripTable[City]=CityTable[[#This Row],[Name]])*(TripTable[City]&lt;&gt;"")))), 0)</f>
        <v>1</v>
      </c>
      <c r="I89" s="38" t="b">
        <v>0</v>
      </c>
      <c r="J89" s="37" t="str">
        <f>IF(COUNTIFS(TripTable[City],CityTable[[#This Row],[Name]])=0,"",TEXT(_xlfn.MINIFS(TripTable[Date],TripTable[City],CityTable[[#This Row],[Name]]),"MMM JJJJ"))</f>
        <v>Apr 2007</v>
      </c>
      <c r="K89" s="37" t="str">
        <f>IF(COUNTIFS(TripTable[City],CityTable[[#This Row],[Name]])=0,"",TEXT(_xlfn.MAXIFS(TripTable[Date],TripTable[City],CityTable[[#This Row],[Name]]),"MMM JJJJ"))</f>
        <v>Apr 2007</v>
      </c>
    </row>
    <row r="90" spans="1:11" x14ac:dyDescent="0.2">
      <c r="A90" t="str">
        <f>_xlfn.XLOOKUP(CityTable[[#This Row],[Country]], CountryTable[Common Name], CountryTable[ISO2])</f>
        <v>DE</v>
      </c>
      <c r="B90" t="s">
        <v>14</v>
      </c>
      <c r="C90" t="s">
        <v>713</v>
      </c>
      <c r="D90" s="3"/>
      <c r="E90" s="13">
        <v>48.761944</v>
      </c>
      <c r="F90" s="13">
        <v>8.2408330000000003</v>
      </c>
      <c r="G90" s="33">
        <v>56952</v>
      </c>
      <c r="H90" s="36" cm="1">
        <f t="array" ref="H90">IFERROR(COUNTA(_xlfn.UNIQUE(_xlfn._xlws.FILTER(TripTable[Trip Name], (TripTable[City]=CityTable[[#This Row],[Name]])*(TripTable[City]&lt;&gt;"")))), 0)</f>
        <v>1</v>
      </c>
      <c r="I90" s="38" t="b">
        <v>0</v>
      </c>
      <c r="J90" s="37" t="str">
        <f>IF(COUNTIFS(TripTable[City],CityTable[[#This Row],[Name]])=0,"",TEXT(_xlfn.MINIFS(TripTable[Date],TripTable[City],CityTable[[#This Row],[Name]]),"MMM JJJJ"))</f>
        <v>Aug 2007</v>
      </c>
      <c r="K90" s="37" t="str">
        <f>IF(COUNTIFS(TripTable[City],CityTable[[#This Row],[Name]])=0,"",TEXT(_xlfn.MAXIFS(TripTable[Date],TripTable[City],CityTable[[#This Row],[Name]]),"MMM JJJJ"))</f>
        <v>Aug 2007</v>
      </c>
    </row>
    <row r="91" spans="1:11" x14ac:dyDescent="0.2">
      <c r="A91" t="str">
        <f>_xlfn.XLOOKUP(CityTable[[#This Row],[Country]], CountryTable[Common Name], CountryTable[ISO2])</f>
        <v>DE</v>
      </c>
      <c r="B91" t="s">
        <v>14</v>
      </c>
      <c r="C91" t="s">
        <v>1020</v>
      </c>
      <c r="D91" s="3"/>
      <c r="E91" s="13">
        <v>47.632359999999998</v>
      </c>
      <c r="F91" s="13">
        <v>13.00187</v>
      </c>
      <c r="G91" s="33">
        <v>7698</v>
      </c>
      <c r="H91" s="36" cm="1">
        <f t="array" ref="H91">IFERROR(COUNTA(_xlfn.UNIQUE(_xlfn._xlws.FILTER(TripTable[Trip Name], (TripTable[City]=CityTable[[#This Row],[Name]])*(TripTable[City]&lt;&gt;"")))), 0)</f>
        <v>1</v>
      </c>
      <c r="I91" s="38" t="b">
        <v>0</v>
      </c>
      <c r="J91" s="37" t="str">
        <f>IF(COUNTIFS(TripTable[City],CityTable[[#This Row],[Name]])=0,"",TEXT(_xlfn.MINIFS(TripTable[Date],TripTable[City],CityTable[[#This Row],[Name]]),"MMM JJJJ"))</f>
        <v>Jul 2012</v>
      </c>
      <c r="K91" s="37" t="str">
        <f>IF(COUNTIFS(TripTable[City],CityTable[[#This Row],[Name]])=0,"",TEXT(_xlfn.MAXIFS(TripTable[Date],TripTable[City],CityTable[[#This Row],[Name]]),"MMM JJJJ"))</f>
        <v>Jul 2012</v>
      </c>
    </row>
    <row r="92" spans="1:11" x14ac:dyDescent="0.2">
      <c r="A92" t="str">
        <f>_xlfn.XLOOKUP(CityTable[[#This Row],[Country]], CountryTable[Common Name], CountryTable[ISO2])</f>
        <v>DE</v>
      </c>
      <c r="B92" t="s">
        <v>14</v>
      </c>
      <c r="C92" t="s">
        <v>376</v>
      </c>
      <c r="D92" s="3"/>
      <c r="E92" s="13">
        <v>52.524369999999998</v>
      </c>
      <c r="F92" s="13">
        <v>13.41053</v>
      </c>
      <c r="G92" s="33">
        <v>3426354</v>
      </c>
      <c r="H92" s="36" cm="1">
        <f t="array" ref="H92">IFERROR(COUNTA(_xlfn.UNIQUE(_xlfn._xlws.FILTER(TripTable[Trip Name], (TripTable[City]=CityTable[[#This Row],[Name]])*(TripTable[City]&lt;&gt;"")))), 0)</f>
        <v>2</v>
      </c>
      <c r="I92" s="38" t="b">
        <v>0</v>
      </c>
      <c r="J92" s="37" t="str">
        <f>IF(COUNTIFS(TripTable[City],CityTable[[#This Row],[Name]])=0,"",TEXT(_xlfn.MINIFS(TripTable[Date],TripTable[City],CityTable[[#This Row],[Name]]),"MMM JJJJ"))</f>
        <v>Jul 2005</v>
      </c>
      <c r="K92" s="37" t="str">
        <f>IF(COUNTIFS(TripTable[City],CityTable[[#This Row],[Name]])=0,"",TEXT(_xlfn.MAXIFS(TripTable[Date],TripTable[City],CityTable[[#This Row],[Name]]),"MMM JJJJ"))</f>
        <v>Dez 2006</v>
      </c>
    </row>
    <row r="93" spans="1:11" x14ac:dyDescent="0.2">
      <c r="A93" t="str">
        <f>_xlfn.XLOOKUP(CityTable[[#This Row],[Country]], CountryTable[Common Name], CountryTable[ISO2])</f>
        <v>DE</v>
      </c>
      <c r="B93" t="s">
        <v>14</v>
      </c>
      <c r="C93" t="s">
        <v>1224</v>
      </c>
      <c r="D93" s="3" t="s">
        <v>1010</v>
      </c>
      <c r="E93" s="13">
        <v>48.682119999999998</v>
      </c>
      <c r="F93" s="13">
        <v>9.0117100000000008</v>
      </c>
      <c r="G93" s="33">
        <v>46282</v>
      </c>
      <c r="H93" s="36" cm="1">
        <f t="array" ref="H93">IFERROR(COUNTA(_xlfn.UNIQUE(_xlfn._xlws.FILTER(TripTable[Trip Name], (TripTable[City]=CityTable[[#This Row],[Name]])*(TripTable[City]&lt;&gt;"")))), 0)</f>
        <v>1</v>
      </c>
      <c r="I93" s="38" t="b">
        <v>0</v>
      </c>
      <c r="J93" s="37" t="str">
        <f>IF(COUNTIFS(TripTable[City],CityTable[[#This Row],[Name]])=0,"",TEXT(_xlfn.MINIFS(TripTable[Date],TripTable[City],CityTable[[#This Row],[Name]]),"MMM JJJJ"))</f>
        <v/>
      </c>
      <c r="K93" s="37" t="str">
        <f>IF(COUNTIFS(TripTable[City],CityTable[[#This Row],[Name]])=0,"",TEXT(_xlfn.MAXIFS(TripTable[Date],TripTable[City],CityTable[[#This Row],[Name]]),"MMM JJJJ"))</f>
        <v/>
      </c>
    </row>
    <row r="94" spans="1:11" x14ac:dyDescent="0.2">
      <c r="A94" t="str">
        <f>_xlfn.XLOOKUP(CityTable[[#This Row],[Country]], CountryTable[Common Name], CountryTable[ISO2])</f>
        <v>DE</v>
      </c>
      <c r="B94" t="s">
        <v>14</v>
      </c>
      <c r="C94" t="s">
        <v>1026</v>
      </c>
      <c r="D94" s="3"/>
      <c r="E94" s="13">
        <v>53.07582</v>
      </c>
      <c r="F94" s="13">
        <v>8.8071699999999993</v>
      </c>
      <c r="G94" s="33">
        <v>546501</v>
      </c>
      <c r="H94" s="36" cm="1">
        <f t="array" ref="H94">IFERROR(COUNTA(_xlfn.UNIQUE(_xlfn._xlws.FILTER(TripTable[Trip Name], (TripTable[City]=CityTable[[#This Row],[Name]])*(TripTable[City]&lt;&gt;"")))), 0)</f>
        <v>1</v>
      </c>
      <c r="I94" s="38" t="b">
        <v>0</v>
      </c>
      <c r="J94" s="37" t="str">
        <f>IF(COUNTIFS(TripTable[City],CityTable[[#This Row],[Name]])=0,"",TEXT(_xlfn.MINIFS(TripTable[Date],TripTable[City],CityTable[[#This Row],[Name]]),"MMM JJJJ"))</f>
        <v>Sep 2009</v>
      </c>
      <c r="K94" s="37" t="str">
        <f>IF(COUNTIFS(TripTable[City],CityTable[[#This Row],[Name]])=0,"",TEXT(_xlfn.MAXIFS(TripTable[Date],TripTable[City],CityTable[[#This Row],[Name]]),"MMM JJJJ"))</f>
        <v>Sep 2009</v>
      </c>
    </row>
    <row r="95" spans="1:11" x14ac:dyDescent="0.2">
      <c r="A95" t="str">
        <f>_xlfn.XLOOKUP(CityTable[[#This Row],[Country]], CountryTable[Common Name], CountryTable[ISO2])</f>
        <v>DE</v>
      </c>
      <c r="B95" t="s">
        <v>14</v>
      </c>
      <c r="C95" t="s">
        <v>1026</v>
      </c>
      <c r="D95" s="3"/>
      <c r="E95" s="13">
        <v>53.07582</v>
      </c>
      <c r="F95" s="13">
        <v>8.8071699999999993</v>
      </c>
      <c r="G95" s="10">
        <v>546501</v>
      </c>
      <c r="H95" s="36" cm="1">
        <f t="array" ref="H95">IFERROR(COUNTA(_xlfn.UNIQUE(_xlfn._xlws.FILTER(TripTable[Trip Name], (TripTable[City]=CityTable[[#This Row],[Name]])*(TripTable[City]&lt;&gt;"")))), 0)</f>
        <v>1</v>
      </c>
      <c r="I95" s="38" t="b">
        <v>0</v>
      </c>
      <c r="J95" s="37" t="str">
        <f>IF(COUNTIFS(TripTable[City],CityTable[[#This Row],[Name]])=0,"",TEXT(_xlfn.MINIFS(TripTable[Date],TripTable[City],CityTable[[#This Row],[Name]]),"MMM JJJJ"))</f>
        <v>Sep 2009</v>
      </c>
      <c r="K95" s="37" t="str">
        <f>IF(COUNTIFS(TripTable[City],CityTable[[#This Row],[Name]])=0,"",TEXT(_xlfn.MAXIFS(TripTable[Date],TripTable[City],CityTable[[#This Row],[Name]]),"MMM JJJJ"))</f>
        <v>Sep 2009</v>
      </c>
    </row>
    <row r="96" spans="1:11" x14ac:dyDescent="0.2">
      <c r="A96" t="str">
        <f>_xlfn.XLOOKUP(CityTable[[#This Row],[Country]], CountryTable[Common Name], CountryTable[ISO2])</f>
        <v>DE</v>
      </c>
      <c r="B96" t="s">
        <v>14</v>
      </c>
      <c r="C96" t="s">
        <v>1029</v>
      </c>
      <c r="D96" s="3"/>
      <c r="E96" s="13">
        <v>48.006520000000002</v>
      </c>
      <c r="F96" s="13">
        <v>11.684049999999999</v>
      </c>
      <c r="G96" s="33">
        <v>4628</v>
      </c>
      <c r="H96" s="36" cm="1">
        <f t="array" ref="H96">IFERROR(COUNTA(_xlfn.UNIQUE(_xlfn._xlws.FILTER(TripTable[Trip Name], (TripTable[City]=CityTable[[#This Row],[Name]])*(TripTable[City]&lt;&gt;"")))), 0)</f>
        <v>1</v>
      </c>
      <c r="I96" s="38" t="b">
        <v>0</v>
      </c>
      <c r="J96" s="37" t="str">
        <f>IF(COUNTIFS(TripTable[City],CityTable[[#This Row],[Name]])=0,"",TEXT(_xlfn.MINIFS(TripTable[Date],TripTable[City],CityTable[[#This Row],[Name]]),"MMM JJJJ"))</f>
        <v/>
      </c>
      <c r="K96" s="37" t="str">
        <f>IF(COUNTIFS(TripTable[City],CityTable[[#This Row],[Name]])=0,"",TEXT(_xlfn.MAXIFS(TripTable[Date],TripTable[City],CityTable[[#This Row],[Name]]),"MMM JJJJ"))</f>
        <v/>
      </c>
    </row>
    <row r="97" spans="1:11" x14ac:dyDescent="0.2">
      <c r="A97" t="str">
        <f>_xlfn.XLOOKUP(CityTable[[#This Row],[Country]], CountryTable[Common Name], CountryTable[ISO2])</f>
        <v>DE</v>
      </c>
      <c r="B97" t="s">
        <v>14</v>
      </c>
      <c r="C97" t="s">
        <v>1035</v>
      </c>
      <c r="D97" s="3"/>
      <c r="E97" s="13">
        <v>47.696379999999998</v>
      </c>
      <c r="F97" s="13">
        <v>8.6875900000000001</v>
      </c>
      <c r="G97" s="33">
        <v>1473</v>
      </c>
      <c r="H97" s="36" cm="1">
        <f t="array" ref="H97">IFERROR(COUNTA(_xlfn.UNIQUE(_xlfn._xlws.FILTER(TripTable[Trip Name], (TripTable[City]=CityTable[[#This Row],[Name]])*(TripTable[City]&lt;&gt;"")))), 0)</f>
        <v>1</v>
      </c>
      <c r="I97" s="38" t="b">
        <v>0</v>
      </c>
      <c r="J97" s="37" t="str">
        <f>IF(COUNTIFS(TripTable[City],CityTable[[#This Row],[Name]])=0,"",TEXT(_xlfn.MINIFS(TripTable[Date],TripTable[City],CityTable[[#This Row],[Name]]),"MMM JJJJ"))</f>
        <v>Okt 2016</v>
      </c>
      <c r="K97" s="37" t="str">
        <f>IF(COUNTIFS(TripTable[City],CityTable[[#This Row],[Name]])=0,"",TEXT(_xlfn.MAXIFS(TripTable[Date],TripTable[City],CityTable[[#This Row],[Name]]),"MMM JJJJ"))</f>
        <v>Okt 2016</v>
      </c>
    </row>
    <row r="98" spans="1:11" x14ac:dyDescent="0.2">
      <c r="A98" t="str">
        <f>_xlfn.XLOOKUP(CityTable[[#This Row],[Country]], CountryTable[Common Name], CountryTable[ISO2])</f>
        <v>DE</v>
      </c>
      <c r="B98" t="s">
        <v>14</v>
      </c>
      <c r="C98" t="s">
        <v>999</v>
      </c>
      <c r="D98" s="3"/>
      <c r="E98" s="13">
        <v>48.714190000000002</v>
      </c>
      <c r="F98" s="13">
        <v>8.7403099999999991</v>
      </c>
      <c r="G98" s="33">
        <v>23740</v>
      </c>
      <c r="H98" s="36" cm="1">
        <f t="array" ref="H98">IFERROR(COUNTA(_xlfn.UNIQUE(_xlfn._xlws.FILTER(TripTable[Trip Name], (TripTable[City]=CityTable[[#This Row],[Name]])*(TripTable[City]&lt;&gt;"")))), 0)</f>
        <v>1</v>
      </c>
      <c r="I98" s="38" t="b">
        <v>0</v>
      </c>
      <c r="J98" s="37" t="str">
        <f>IF(COUNTIFS(TripTable[City],CityTable[[#This Row],[Name]])=0,"",TEXT(_xlfn.MINIFS(TripTable[Date],TripTable[City],CityTable[[#This Row],[Name]]),"MMM JJJJ"))</f>
        <v>Jun 2007</v>
      </c>
      <c r="K98" s="37" t="str">
        <f>IF(COUNTIFS(TripTable[City],CityTable[[#This Row],[Name]])=0,"",TEXT(_xlfn.MAXIFS(TripTable[Date],TripTable[City],CityTable[[#This Row],[Name]]),"MMM JJJJ"))</f>
        <v>Jun 2007</v>
      </c>
    </row>
    <row r="99" spans="1:11" x14ac:dyDescent="0.2">
      <c r="A99" t="str">
        <f>_xlfn.XLOOKUP(CityTable[[#This Row],[Country]], CountryTable[Common Name], CountryTable[ISO2])</f>
        <v>DE</v>
      </c>
      <c r="B99" t="s">
        <v>14</v>
      </c>
      <c r="C99" t="s">
        <v>919</v>
      </c>
      <c r="D99" s="3" t="s">
        <v>1223</v>
      </c>
      <c r="E99" s="13">
        <v>50.933329999999998</v>
      </c>
      <c r="F99" s="13">
        <v>6.95</v>
      </c>
      <c r="G99" s="33">
        <v>963395</v>
      </c>
      <c r="H99" s="36" cm="1">
        <f t="array" ref="H99">IFERROR(COUNTA(_xlfn.UNIQUE(_xlfn._xlws.FILTER(TripTable[Trip Name], (TripTable[City]=CityTable[[#This Row],[Name]])*(TripTable[City]&lt;&gt;"")))), 0)</f>
        <v>1</v>
      </c>
      <c r="I99" s="38" t="b">
        <v>0</v>
      </c>
      <c r="J99" s="37" t="str">
        <f>IF(COUNTIFS(TripTable[City],CityTable[[#This Row],[Name]])=0,"",TEXT(_xlfn.MINIFS(TripTable[Date],TripTable[City],CityTable[[#This Row],[Name]]),"MMM JJJJ"))</f>
        <v>Sep 2007</v>
      </c>
      <c r="K99" s="37" t="str">
        <f>IF(COUNTIFS(TripTable[City],CityTable[[#This Row],[Name]])=0,"",TEXT(_xlfn.MAXIFS(TripTable[Date],TripTable[City],CityTable[[#This Row],[Name]]),"MMM JJJJ"))</f>
        <v>Sep 2007</v>
      </c>
    </row>
    <row r="100" spans="1:11" x14ac:dyDescent="0.2">
      <c r="A100" t="str">
        <f>_xlfn.XLOOKUP(CityTable[[#This Row],[Country]], CountryTable[Common Name], CountryTable[ISO2])</f>
        <v>DE</v>
      </c>
      <c r="B100" t="s">
        <v>14</v>
      </c>
      <c r="C100" t="s">
        <v>1032</v>
      </c>
      <c r="D100" s="3"/>
      <c r="E100" s="13">
        <v>48.26</v>
      </c>
      <c r="F100" s="13">
        <v>11.43402</v>
      </c>
      <c r="G100" s="33">
        <v>39740</v>
      </c>
      <c r="H100" s="36" cm="1">
        <f t="array" ref="H100">IFERROR(COUNTA(_xlfn.UNIQUE(_xlfn._xlws.FILTER(TripTable[Trip Name], (TripTable[City]=CityTable[[#This Row],[Name]])*(TripTable[City]&lt;&gt;"")))), 0)</f>
        <v>1</v>
      </c>
      <c r="I100" s="38" t="b">
        <v>0</v>
      </c>
      <c r="J100" s="37" t="str">
        <f>IF(COUNTIFS(TripTable[City],CityTable[[#This Row],[Name]])=0,"",TEXT(_xlfn.MINIFS(TripTable[Date],TripTable[City],CityTable[[#This Row],[Name]]),"MMM JJJJ"))</f>
        <v>Mai 2008</v>
      </c>
      <c r="K100" s="37" t="str">
        <f>IF(COUNTIFS(TripTable[City],CityTable[[#This Row],[Name]])=0,"",TEXT(_xlfn.MAXIFS(TripTable[Date],TripTable[City],CityTable[[#This Row],[Name]]),"MMM JJJJ"))</f>
        <v>Mai 2008</v>
      </c>
    </row>
    <row r="101" spans="1:11" x14ac:dyDescent="0.2">
      <c r="A101" t="str">
        <f>_xlfn.XLOOKUP(CityTable[[#This Row],[Country]], CountryTable[Common Name], CountryTable[ISO2])</f>
        <v>DE</v>
      </c>
      <c r="B101" t="s">
        <v>14</v>
      </c>
      <c r="C101" t="s">
        <v>1006</v>
      </c>
      <c r="D101" s="3"/>
      <c r="E101" s="13">
        <v>50.019970000000001</v>
      </c>
      <c r="F101" s="13">
        <v>8.6961099999999991</v>
      </c>
      <c r="G101" s="33">
        <v>40367</v>
      </c>
      <c r="H101" s="36" cm="1">
        <f t="array" ref="H101">IFERROR(COUNTA(_xlfn.UNIQUE(_xlfn._xlws.FILTER(TripTable[Trip Name], (TripTable[City]=CityTable[[#This Row],[Name]])*(TripTable[City]&lt;&gt;"")))), 0)</f>
        <v>1</v>
      </c>
      <c r="I101" s="38" t="b">
        <v>0</v>
      </c>
      <c r="J101" s="37" t="str">
        <f>IF(COUNTIFS(TripTable[City],CityTable[[#This Row],[Name]])=0,"",TEXT(_xlfn.MINIFS(TripTable[Date],TripTable[City],CityTable[[#This Row],[Name]]),"MMM JJJJ"))</f>
        <v/>
      </c>
      <c r="K101" s="37" t="str">
        <f>IF(COUNTIFS(TripTable[City],CityTable[[#This Row],[Name]])=0,"",TEXT(_xlfn.MAXIFS(TripTable[Date],TripTable[City],CityTable[[#This Row],[Name]]),"MMM JJJJ"))</f>
        <v/>
      </c>
    </row>
    <row r="102" spans="1:11" x14ac:dyDescent="0.2">
      <c r="A102" t="str">
        <f>_xlfn.XLOOKUP(CityTable[[#This Row],[Country]], CountryTable[Common Name], CountryTable[ISO2])</f>
        <v>DE</v>
      </c>
      <c r="B102" t="s">
        <v>14</v>
      </c>
      <c r="C102" t="s">
        <v>378</v>
      </c>
      <c r="D102" s="3"/>
      <c r="E102" s="13">
        <v>51.050890000000003</v>
      </c>
      <c r="F102" s="13">
        <v>13.73832</v>
      </c>
      <c r="G102" s="33">
        <v>556227</v>
      </c>
      <c r="H102" s="36" cm="1">
        <f t="array" ref="H102">IFERROR(COUNTA(_xlfn.UNIQUE(_xlfn._xlws.FILTER(TripTable[Trip Name], (TripTable[City]=CityTable[[#This Row],[Name]])*(TripTable[City]&lt;&gt;"")))), 0)</f>
        <v>3</v>
      </c>
      <c r="I102" s="38" t="b">
        <v>0</v>
      </c>
      <c r="J102" s="37" t="str">
        <f>IF(COUNTIFS(TripTable[City],CityTable[[#This Row],[Name]])=0,"",TEXT(_xlfn.MINIFS(TripTable[Date],TripTable[City],CityTable[[#This Row],[Name]]),"MMM JJJJ"))</f>
        <v>Dez 2006</v>
      </c>
      <c r="K102" s="37" t="str">
        <f>IF(COUNTIFS(TripTable[City],CityTable[[#This Row],[Name]])=0,"",TEXT(_xlfn.MAXIFS(TripTable[Date],TripTable[City],CityTable[[#This Row],[Name]]),"MMM JJJJ"))</f>
        <v>Apr 2017</v>
      </c>
    </row>
    <row r="103" spans="1:11" x14ac:dyDescent="0.2">
      <c r="A103" t="str">
        <f>_xlfn.XLOOKUP(CityTable[[#This Row],[Country]], CountryTable[Common Name], CountryTable[ISO2])</f>
        <v>DE</v>
      </c>
      <c r="B103" t="s">
        <v>14</v>
      </c>
      <c r="C103" t="s">
        <v>712</v>
      </c>
      <c r="D103" s="3" t="s">
        <v>998</v>
      </c>
      <c r="E103" s="13">
        <v>51.221719999999998</v>
      </c>
      <c r="F103" s="13">
        <v>6.77616</v>
      </c>
      <c r="G103" s="33">
        <v>620523</v>
      </c>
      <c r="H103" s="36" cm="1">
        <f t="array" ref="H103">IFERROR(COUNTA(_xlfn.UNIQUE(_xlfn._xlws.FILTER(TripTable[Trip Name], (TripTable[City]=CityTable[[#This Row],[Name]])*(TripTable[City]&lt;&gt;"")))), 0)</f>
        <v>1</v>
      </c>
      <c r="I103" s="38" t="b">
        <v>0</v>
      </c>
      <c r="J103" s="37" t="str">
        <f>IF(COUNTIFS(TripTable[City],CityTable[[#This Row],[Name]])=0,"",TEXT(_xlfn.MINIFS(TripTable[Date],TripTable[City],CityTable[[#This Row],[Name]]),"MMM JJJJ"))</f>
        <v>Mai 2012</v>
      </c>
      <c r="K103" s="37" t="str">
        <f>IF(COUNTIFS(TripTable[City],CityTable[[#This Row],[Name]])=0,"",TEXT(_xlfn.MAXIFS(TripTable[Date],TripTable[City],CityTable[[#This Row],[Name]]),"MMM JJJJ"))</f>
        <v>Mai 2012</v>
      </c>
    </row>
    <row r="104" spans="1:11" x14ac:dyDescent="0.2">
      <c r="A104" t="str">
        <f>_xlfn.XLOOKUP(CityTable[[#This Row],[Country]], CountryTable[Common Name], CountryTable[ISO2])</f>
        <v>DE</v>
      </c>
      <c r="B104" t="s">
        <v>14</v>
      </c>
      <c r="C104" t="s">
        <v>1258</v>
      </c>
      <c r="D104" s="3"/>
      <c r="E104" s="13">
        <v>48.739609999999999</v>
      </c>
      <c r="F104" s="13">
        <v>9.3047299999999993</v>
      </c>
      <c r="G104" s="10">
        <v>92390</v>
      </c>
      <c r="H104" s="36" cm="1">
        <f t="array" ref="H104">IFERROR(COUNTA(_xlfn.UNIQUE(_xlfn._xlws.FILTER(TripTable[Trip Name], (TripTable[City]=CityTable[[#This Row],[Name]])*(TripTable[City]&lt;&gt;"")))), 0)</f>
        <v>1</v>
      </c>
      <c r="I104" s="38" t="b">
        <v>0</v>
      </c>
      <c r="J104" s="37" t="str">
        <f>IF(COUNTIFS(TripTable[City],CityTable[[#This Row],[Name]])=0,"",TEXT(_xlfn.MINIFS(TripTable[Date],TripTable[City],CityTable[[#This Row],[Name]]),"MMM JJJJ"))</f>
        <v>Dez 2006</v>
      </c>
      <c r="K104" s="37" t="str">
        <f>IF(COUNTIFS(TripTable[City],CityTable[[#This Row],[Name]])=0,"",TEXT(_xlfn.MAXIFS(TripTable[Date],TripTable[City],CityTable[[#This Row],[Name]]),"MMM JJJJ"))</f>
        <v>Dez 2006</v>
      </c>
    </row>
    <row r="105" spans="1:11" x14ac:dyDescent="0.2">
      <c r="A105" t="str">
        <f>_xlfn.XLOOKUP(CityTable[[#This Row],[Country]], CountryTable[Common Name], CountryTable[ISO2])</f>
        <v>DE</v>
      </c>
      <c r="B105" t="s">
        <v>14</v>
      </c>
      <c r="C105" t="s">
        <v>207</v>
      </c>
      <c r="D105" s="3"/>
      <c r="E105" s="13">
        <v>50.115519999999997</v>
      </c>
      <c r="F105" s="13">
        <v>8.6841699999999999</v>
      </c>
      <c r="G105" s="33">
        <v>650000</v>
      </c>
      <c r="H105" s="36" cm="1">
        <f t="array" ref="H105">IFERROR(COUNTA(_xlfn.UNIQUE(_xlfn._xlws.FILTER(TripTable[Trip Name], (TripTable[City]=CityTable[[#This Row],[Name]])*(TripTable[City]&lt;&gt;"")))), 0)</f>
        <v>3</v>
      </c>
      <c r="I105" s="38" t="b">
        <v>1</v>
      </c>
      <c r="J105" s="37" t="str">
        <f>IF(COUNTIFS(TripTable[City],CityTable[[#This Row],[Name]])=0,"",TEXT(_xlfn.MINIFS(TripTable[Date],TripTable[City],CityTable[[#This Row],[Name]]),"MMM JJJJ"))</f>
        <v>Apr 2005</v>
      </c>
      <c r="K105" s="37" t="str">
        <f>IF(COUNTIFS(TripTable[City],CityTable[[#This Row],[Name]])=0,"",TEXT(_xlfn.MAXIFS(TripTable[Date],TripTable[City],CityTable[[#This Row],[Name]]),"MMM JJJJ"))</f>
        <v>Okt 2008</v>
      </c>
    </row>
    <row r="106" spans="1:11" x14ac:dyDescent="0.2">
      <c r="A106" t="str">
        <f>_xlfn.XLOOKUP(CityTable[[#This Row],[Country]], CountryTable[Common Name], CountryTable[ISO2])</f>
        <v>DE</v>
      </c>
      <c r="B106" t="s">
        <v>14</v>
      </c>
      <c r="C106" t="s">
        <v>1321</v>
      </c>
      <c r="D106" s="3"/>
      <c r="E106" s="13">
        <v>52.347140000000003</v>
      </c>
      <c r="F106" s="13">
        <v>14.55062</v>
      </c>
      <c r="G106" s="10">
        <v>57107</v>
      </c>
      <c r="H106" s="36" cm="1">
        <f t="array" ref="H106">IFERROR(COUNTA(_xlfn.UNIQUE(_xlfn._xlws.FILTER(TripTable[Trip Name], (TripTable[City]=CityTable[[#This Row],[Name]])*(TripTable[City]&lt;&gt;"")))), 0)</f>
        <v>1</v>
      </c>
      <c r="I106" s="38" t="b">
        <v>0</v>
      </c>
      <c r="J106" s="37" t="str">
        <f>IF(COUNTIFS(TripTable[City],CityTable[[#This Row],[Name]])=0,"",TEXT(_xlfn.MINIFS(TripTable[Date],TripTable[City],CityTable[[#This Row],[Name]]),"MMM JJJJ"))</f>
        <v>Dez 2015</v>
      </c>
      <c r="K106" s="37" t="str">
        <f>IF(COUNTIFS(TripTable[City],CityTable[[#This Row],[Name]])=0,"",TEXT(_xlfn.MAXIFS(TripTable[Date],TripTable[City],CityTable[[#This Row],[Name]]),"MMM JJJJ"))</f>
        <v>Dez 2015</v>
      </c>
    </row>
    <row r="107" spans="1:11" x14ac:dyDescent="0.2">
      <c r="A107" t="str">
        <f>_xlfn.XLOOKUP(CityTable[[#This Row],[Country]], CountryTable[Common Name], CountryTable[ISO2])</f>
        <v>DE</v>
      </c>
      <c r="B107" t="s">
        <v>14</v>
      </c>
      <c r="C107" t="s">
        <v>791</v>
      </c>
      <c r="D107" s="3"/>
      <c r="E107" s="13">
        <v>47.656889999999997</v>
      </c>
      <c r="F107" s="13">
        <v>9.4755400000000005</v>
      </c>
      <c r="G107" s="33">
        <v>58403</v>
      </c>
      <c r="H107" s="36" cm="1">
        <f t="array" ref="H107">IFERROR(COUNTA(_xlfn.UNIQUE(_xlfn._xlws.FILTER(TripTable[Trip Name], (TripTable[City]=CityTable[[#This Row],[Name]])*(TripTable[City]&lt;&gt;"")))), 0)</f>
        <v>2</v>
      </c>
      <c r="I107" s="38" t="b">
        <v>0</v>
      </c>
      <c r="J107" s="37" t="str">
        <f>IF(COUNTIFS(TripTable[City],CityTable[[#This Row],[Name]])=0,"",TEXT(_xlfn.MINIFS(TripTable[Date],TripTable[City],CityTable[[#This Row],[Name]]),"MMM JJJJ"))</f>
        <v>Mai 2007</v>
      </c>
      <c r="K107" s="37" t="str">
        <f>IF(COUNTIFS(TripTable[City],CityTable[[#This Row],[Name]])=0,"",TEXT(_xlfn.MAXIFS(TripTable[Date],TripTable[City],CityTable[[#This Row],[Name]]),"MMM JJJJ"))</f>
        <v>Mrz 2023</v>
      </c>
    </row>
    <row r="108" spans="1:11" x14ac:dyDescent="0.2">
      <c r="A108" t="str">
        <f>_xlfn.XLOOKUP(CityTable[[#This Row],[Country]], CountryTable[Common Name], CountryTable[ISO2])</f>
        <v>DE</v>
      </c>
      <c r="B108" t="s">
        <v>14</v>
      </c>
      <c r="C108" t="s">
        <v>1043</v>
      </c>
      <c r="D108" s="3" t="s">
        <v>1044</v>
      </c>
      <c r="E108" s="13">
        <v>47.571429999999999</v>
      </c>
      <c r="F108" s="13">
        <v>10.70171</v>
      </c>
      <c r="G108" s="33">
        <v>15608</v>
      </c>
      <c r="H108" s="36" cm="1">
        <f t="array" ref="H108">IFERROR(COUNTA(_xlfn.UNIQUE(_xlfn._xlws.FILTER(TripTable[Trip Name], (TripTable[City]=CityTable[[#This Row],[Name]])*(TripTable[City]&lt;&gt;"")))), 0)</f>
        <v>1</v>
      </c>
      <c r="I108" s="38" t="b">
        <v>0</v>
      </c>
      <c r="J108" s="37" t="str">
        <f>IF(COUNTIFS(TripTable[City],CityTable[[#This Row],[Name]])=0,"",TEXT(_xlfn.MINIFS(TripTable[Date],TripTable[City],CityTable[[#This Row],[Name]]),"MMM JJJJ"))</f>
        <v>Jul 2026</v>
      </c>
      <c r="K108" s="37" t="str">
        <f>IF(COUNTIFS(TripTable[City],CityTable[[#This Row],[Name]])=0,"",TEXT(_xlfn.MAXIFS(TripTable[Date],TripTable[City],CityTable[[#This Row],[Name]]),"MMM JJJJ"))</f>
        <v>Jul 2026</v>
      </c>
    </row>
    <row r="109" spans="1:11" x14ac:dyDescent="0.2">
      <c r="A109" t="str">
        <f>_xlfn.XLOOKUP(CityTable[[#This Row],[Country]], CountryTable[Common Name], CountryTable[ISO2])</f>
        <v>DE</v>
      </c>
      <c r="B109" t="s">
        <v>14</v>
      </c>
      <c r="C109" t="s">
        <v>1041</v>
      </c>
      <c r="D109" s="3"/>
      <c r="E109" s="13">
        <v>47.492089999999997</v>
      </c>
      <c r="F109" s="13">
        <v>11.09576</v>
      </c>
      <c r="G109" s="33">
        <v>26022</v>
      </c>
      <c r="H109" s="36" cm="1">
        <f t="array" ref="H109">IFERROR(COUNTA(_xlfn.UNIQUE(_xlfn._xlws.FILTER(TripTable[Trip Name], (TripTable[City]=CityTable[[#This Row],[Name]])*(TripTable[City]&lt;&gt;"")))), 0)</f>
        <v>3</v>
      </c>
      <c r="I109" s="38" t="b">
        <v>0</v>
      </c>
      <c r="J109" s="37" t="str">
        <f>IF(COUNTIFS(TripTable[City],CityTable[[#This Row],[Name]])=0,"",TEXT(_xlfn.MINIFS(TripTable[Date],TripTable[City],CityTable[[#This Row],[Name]]),"MMM JJJJ"))</f>
        <v>Mrz 2021</v>
      </c>
      <c r="K109" s="37" t="str">
        <f>IF(COUNTIFS(TripTable[City],CityTable[[#This Row],[Name]])=0,"",TEXT(_xlfn.MAXIFS(TripTable[Date],TripTable[City],CityTable[[#This Row],[Name]]),"MMM JJJJ"))</f>
        <v>Mai 2026</v>
      </c>
    </row>
    <row r="110" spans="1:11" x14ac:dyDescent="0.2">
      <c r="A110" t="str">
        <f>_xlfn.XLOOKUP(CityTable[[#This Row],[Country]], CountryTable[Common Name], CountryTable[ISO2])</f>
        <v>DE</v>
      </c>
      <c r="B110" t="s">
        <v>14</v>
      </c>
      <c r="C110" t="s">
        <v>1045</v>
      </c>
      <c r="D110" s="3"/>
      <c r="E110" s="13">
        <v>48.624229999999997</v>
      </c>
      <c r="F110" s="13">
        <v>9.8273600000000005</v>
      </c>
      <c r="G110" s="33">
        <v>28655</v>
      </c>
      <c r="H110" s="36" cm="1">
        <f t="array" ref="H110">IFERROR(COUNTA(_xlfn.UNIQUE(_xlfn._xlws.FILTER(TripTable[Trip Name], (TripTable[City]=CityTable[[#This Row],[Name]])*(TripTable[City]&lt;&gt;"")))), 0)</f>
        <v>1</v>
      </c>
      <c r="I110" s="38" t="b">
        <v>0</v>
      </c>
      <c r="J110" s="37" t="str">
        <f>IF(COUNTIFS(TripTable[City],CityTable[[#This Row],[Name]])=0,"",TEXT(_xlfn.MINIFS(TripTable[Date],TripTable[City],CityTable[[#This Row],[Name]]),"MMM JJJJ"))</f>
        <v/>
      </c>
      <c r="K110" s="37" t="str">
        <f>IF(COUNTIFS(TripTable[City],CityTable[[#This Row],[Name]])=0,"",TEXT(_xlfn.MAXIFS(TripTable[Date],TripTable[City],CityTable[[#This Row],[Name]]),"MMM JJJJ"))</f>
        <v/>
      </c>
    </row>
    <row r="111" spans="1:11" x14ac:dyDescent="0.2">
      <c r="A111" t="str">
        <f>_xlfn.XLOOKUP(CityTable[[#This Row],[Country]], CountryTable[Common Name], CountryTable[ISO2])</f>
        <v>DE</v>
      </c>
      <c r="B111" t="s">
        <v>14</v>
      </c>
      <c r="C111" t="s">
        <v>996</v>
      </c>
      <c r="D111" s="3"/>
      <c r="E111" s="13">
        <v>53.550730000000001</v>
      </c>
      <c r="F111" s="13">
        <v>9.9930199999999996</v>
      </c>
      <c r="G111" s="33">
        <v>1845229</v>
      </c>
      <c r="H111" s="36" cm="1">
        <f t="array" ref="H111">IFERROR(COUNTA(_xlfn.UNIQUE(_xlfn._xlws.FILTER(TripTable[Trip Name], (TripTable[City]=CityTable[[#This Row],[Name]])*(TripTable[City]&lt;&gt;"")))), 0)</f>
        <v>3</v>
      </c>
      <c r="I111" s="38" t="b">
        <v>0</v>
      </c>
      <c r="J111" s="37" t="str">
        <f>IF(COUNTIFS(TripTable[City],CityTable[[#This Row],[Name]])=0,"",TEXT(_xlfn.MINIFS(TripTable[Date],TripTable[City],CityTable[[#This Row],[Name]]),"MMM JJJJ"))</f>
        <v>Sep 2004</v>
      </c>
      <c r="K111" s="37" t="str">
        <f>IF(COUNTIFS(TripTable[City],CityTable[[#This Row],[Name]])=0,"",TEXT(_xlfn.MAXIFS(TripTable[Date],TripTable[City],CityTable[[#This Row],[Name]]),"MMM JJJJ"))</f>
        <v>Aug 2022</v>
      </c>
    </row>
    <row r="112" spans="1:11" x14ac:dyDescent="0.2">
      <c r="A112" t="str">
        <f>_xlfn.XLOOKUP(CityTable[[#This Row],[Country]], CountryTable[Common Name], CountryTable[ISO2])</f>
        <v>DE</v>
      </c>
      <c r="B112" t="s">
        <v>14</v>
      </c>
      <c r="C112" t="s">
        <v>1215</v>
      </c>
      <c r="D112" s="3" t="s">
        <v>1002</v>
      </c>
      <c r="E112" s="13">
        <v>52.370519999999999</v>
      </c>
      <c r="F112" s="13">
        <v>9.7332199999999993</v>
      </c>
      <c r="G112" s="33">
        <v>515140</v>
      </c>
      <c r="H112" s="36" cm="1">
        <f t="array" ref="H112">IFERROR(COUNTA(_xlfn.UNIQUE(_xlfn._xlws.FILTER(TripTable[Trip Name], (TripTable[City]=CityTable[[#This Row],[Name]])*(TripTable[City]&lt;&gt;"")))), 0)</f>
        <v>2</v>
      </c>
      <c r="I112" s="38" t="b">
        <v>0</v>
      </c>
      <c r="J112" s="37" t="str">
        <f>IF(COUNTIFS(TripTable[City],CityTable[[#This Row],[Name]])=0,"",TEXT(_xlfn.MINIFS(TripTable[Date],TripTable[City],CityTable[[#This Row],[Name]]),"MMM JJJJ"))</f>
        <v>Mrz 2004</v>
      </c>
      <c r="K112" s="37" t="str">
        <f>IF(COUNTIFS(TripTable[City],CityTable[[#This Row],[Name]])=0,"",TEXT(_xlfn.MAXIFS(TripTable[Date],TripTable[City],CityTable[[#This Row],[Name]]),"MMM JJJJ"))</f>
        <v>Mrz 2010</v>
      </c>
    </row>
    <row r="113" spans="1:11" x14ac:dyDescent="0.2">
      <c r="A113" t="str">
        <f>_xlfn.XLOOKUP(CityTable[[#This Row],[Country]], CountryTable[Common Name], CountryTable[ISO2])</f>
        <v>DE</v>
      </c>
      <c r="B113" t="s">
        <v>14</v>
      </c>
      <c r="C113" t="s">
        <v>1244</v>
      </c>
      <c r="D113" s="3"/>
      <c r="E113" s="13">
        <v>48.351489999999998</v>
      </c>
      <c r="F113" s="13">
        <v>8.9631699999999999</v>
      </c>
      <c r="G113" s="10">
        <v>19400</v>
      </c>
      <c r="H113" s="36" cm="1">
        <f t="array" ref="H113">IFERROR(COUNTA(_xlfn.UNIQUE(_xlfn._xlws.FILTER(TripTable[Trip Name], (TripTable[City]=CityTable[[#This Row],[Name]])*(TripTable[City]&lt;&gt;"")))), 0)</f>
        <v>1</v>
      </c>
      <c r="I113" s="38" t="b">
        <v>0</v>
      </c>
      <c r="J113" s="37" t="str">
        <f>IF(COUNTIFS(TripTable[City],CityTable[[#This Row],[Name]])=0,"",TEXT(_xlfn.MINIFS(TripTable[Date],TripTable[City],CityTable[[#This Row],[Name]]),"MMM JJJJ"))</f>
        <v>Mai 2005</v>
      </c>
      <c r="K113" s="37" t="str">
        <f>IF(COUNTIFS(TripTable[City],CityTable[[#This Row],[Name]])=0,"",TEXT(_xlfn.MAXIFS(TripTable[Date],TripTable[City],CityTable[[#This Row],[Name]]),"MMM JJJJ"))</f>
        <v>Mai 2005</v>
      </c>
    </row>
    <row r="114" spans="1:11" x14ac:dyDescent="0.2">
      <c r="A114" t="str">
        <f>_xlfn.XLOOKUP(CityTable[[#This Row],[Country]], CountryTable[Common Name], CountryTable[ISO2])</f>
        <v>DE</v>
      </c>
      <c r="B114" t="s">
        <v>14</v>
      </c>
      <c r="C114" t="s">
        <v>1033</v>
      </c>
      <c r="D114" s="3"/>
      <c r="E114" s="13">
        <v>49.407679999999999</v>
      </c>
      <c r="F114" s="13">
        <v>8.6907899999999998</v>
      </c>
      <c r="G114" s="33">
        <v>143345</v>
      </c>
      <c r="H114" s="36" cm="1">
        <f t="array" ref="H114">IFERROR(COUNTA(_xlfn.UNIQUE(_xlfn._xlws.FILTER(TripTable[Trip Name], (TripTable[City]=CityTable[[#This Row],[Name]])*(TripTable[City]&lt;&gt;"")))), 0)</f>
        <v>2</v>
      </c>
      <c r="I114" s="38" t="b">
        <v>0</v>
      </c>
      <c r="J114" s="37" t="str">
        <f>IF(COUNTIFS(TripTable[City],CityTable[[#This Row],[Name]])=0,"",TEXT(_xlfn.MINIFS(TripTable[Date],TripTable[City],CityTable[[#This Row],[Name]]),"MMM JJJJ"))</f>
        <v>Nov 2004</v>
      </c>
      <c r="K114" s="37" t="str">
        <f>IF(COUNTIFS(TripTable[City],CityTable[[#This Row],[Name]])=0,"",TEXT(_xlfn.MAXIFS(TripTable[Date],TripTable[City],CityTable[[#This Row],[Name]]),"MMM JJJJ"))</f>
        <v>Jul 2018</v>
      </c>
    </row>
    <row r="115" spans="1:11" x14ac:dyDescent="0.2">
      <c r="A115" t="str">
        <f>_xlfn.XLOOKUP(CityTable[[#This Row],[Country]], CountryTable[Common Name], CountryTable[ISO2])</f>
        <v>DE</v>
      </c>
      <c r="B115" t="s">
        <v>14</v>
      </c>
      <c r="C115" t="s">
        <v>1237</v>
      </c>
      <c r="D115" s="3"/>
      <c r="E115" s="13">
        <v>48.677979999999998</v>
      </c>
      <c r="F115" s="13">
        <v>10.151619999999999</v>
      </c>
      <c r="G115" s="10">
        <v>50067</v>
      </c>
      <c r="H115" s="36" cm="1">
        <f t="array" ref="H115">IFERROR(COUNTA(_xlfn.UNIQUE(_xlfn._xlws.FILTER(TripTable[Trip Name], (TripTable[City]=CityTable[[#This Row],[Name]])*(TripTable[City]&lt;&gt;"")))), 0)</f>
        <v>1</v>
      </c>
      <c r="I115" s="38" t="b">
        <v>0</v>
      </c>
      <c r="J115" s="37" t="str">
        <f>IF(COUNTIFS(TripTable[City],CityTable[[#This Row],[Name]])=0,"",TEXT(_xlfn.MINIFS(TripTable[Date],TripTable[City],CityTable[[#This Row],[Name]]),"MMM JJJJ"))</f>
        <v>Okt 2024</v>
      </c>
      <c r="K115" s="37" t="str">
        <f>IF(COUNTIFS(TripTable[City],CityTable[[#This Row],[Name]])=0,"",TEXT(_xlfn.MAXIFS(TripTable[Date],TripTable[City],CityTable[[#This Row],[Name]]),"MMM JJJJ"))</f>
        <v>Okt 2024</v>
      </c>
    </row>
    <row r="116" spans="1:11" x14ac:dyDescent="0.2">
      <c r="A116" t="str">
        <f>_xlfn.XLOOKUP(CityTable[[#This Row],[Country]], CountryTable[Common Name], CountryTable[ISO2])</f>
        <v>DE</v>
      </c>
      <c r="B116" s="3" t="s">
        <v>14</v>
      </c>
      <c r="C116" s="3" t="s">
        <v>1308</v>
      </c>
      <c r="D116" s="3"/>
      <c r="E116" s="13">
        <v>49.567979999999999</v>
      </c>
      <c r="F116" s="13">
        <v>10.88565</v>
      </c>
      <c r="G116" s="33">
        <v>23319</v>
      </c>
      <c r="H116" s="36" cm="1">
        <f t="array" ref="H116">IFERROR(COUNTA(_xlfn.UNIQUE(_xlfn._xlws.FILTER(TripTable[Trip Name], (TripTable[City]=CityTable[[#This Row],[Name]])*(TripTable[City]&lt;&gt;"")))), 0)</f>
        <v>1</v>
      </c>
      <c r="I116" s="38" t="b">
        <v>0</v>
      </c>
      <c r="J116" s="37" t="str">
        <f>IF(COUNTIFS(TripTable[City],CityTable[[#This Row],[Name]])=0,"",TEXT(_xlfn.MINIFS(TripTable[Date],TripTable[City],CityTable[[#This Row],[Name]]),"MMM JJJJ"))</f>
        <v>Okt 2006</v>
      </c>
      <c r="K116" s="37" t="str">
        <f>IF(COUNTIFS(TripTable[City],CityTable[[#This Row],[Name]])=0,"",TEXT(_xlfn.MAXIFS(TripTable[Date],TripTable[City],CityTable[[#This Row],[Name]]),"MMM JJJJ"))</f>
        <v>Okt 2006</v>
      </c>
    </row>
    <row r="117" spans="1:11" x14ac:dyDescent="0.2">
      <c r="A117" t="str">
        <f>_xlfn.XLOOKUP(CityTable[[#This Row],[Country]], CountryTable[Common Name], CountryTable[ISO2])</f>
        <v>DE</v>
      </c>
      <c r="B117" t="s">
        <v>14</v>
      </c>
      <c r="C117" t="s">
        <v>995</v>
      </c>
      <c r="D117" s="3"/>
      <c r="E117" s="13">
        <v>49.970779999999998</v>
      </c>
      <c r="F117" s="13">
        <v>8.0588300000000004</v>
      </c>
      <c r="G117" s="33">
        <v>24998</v>
      </c>
      <c r="H117" s="36" cm="1">
        <f t="array" ref="H117">IFERROR(COUNTA(_xlfn.UNIQUE(_xlfn._xlws.FILTER(TripTable[Trip Name], (TripTable[City]=CityTable[[#This Row],[Name]])*(TripTable[City]&lt;&gt;"")))), 0)</f>
        <v>3</v>
      </c>
      <c r="I117" s="38" t="b">
        <v>0</v>
      </c>
      <c r="J117" s="37" t="str">
        <f>IF(COUNTIFS(TripTable[City],CityTable[[#This Row],[Name]])=0,"",TEXT(_xlfn.MINIFS(TripTable[Date],TripTable[City],CityTable[[#This Row],[Name]]),"MMM JJJJ"))</f>
        <v>Jan 2020</v>
      </c>
      <c r="K117" s="37" t="str">
        <f>IF(COUNTIFS(TripTable[City],CityTable[[#This Row],[Name]])=0,"",TEXT(_xlfn.MAXIFS(TripTable[Date],TripTable[City],CityTable[[#This Row],[Name]]),"MMM JJJJ"))</f>
        <v>Jul 2024</v>
      </c>
    </row>
    <row r="118" spans="1:11" x14ac:dyDescent="0.2">
      <c r="A118" t="str">
        <f>_xlfn.XLOOKUP(CityTable[[#This Row],[Country]], CountryTable[Common Name], CountryTable[ISO2])</f>
        <v>DE</v>
      </c>
      <c r="B118" t="s">
        <v>14</v>
      </c>
      <c r="C118" t="s">
        <v>1015</v>
      </c>
      <c r="D118" s="3"/>
      <c r="E118" s="13">
        <v>48.765079999999998</v>
      </c>
      <c r="F118" s="13">
        <v>11.423719999999999</v>
      </c>
      <c r="G118" s="33">
        <v>120658</v>
      </c>
      <c r="H118" s="36" cm="1">
        <f t="array" ref="H118">IFERROR(COUNTA(_xlfn.UNIQUE(_xlfn._xlws.FILTER(TripTable[Trip Name], (TripTable[City]=CityTable[[#This Row],[Name]])*(TripTable[City]&lt;&gt;"")))), 0)</f>
        <v>1</v>
      </c>
      <c r="I118" s="38" t="b">
        <v>0</v>
      </c>
      <c r="J118" s="37" t="str">
        <f>IF(COUNTIFS(TripTable[City],CityTable[[#This Row],[Name]])=0,"",TEXT(_xlfn.MINIFS(TripTable[Date],TripTable[City],CityTable[[#This Row],[Name]]),"MMM JJJJ"))</f>
        <v/>
      </c>
      <c r="K118" s="37" t="str">
        <f>IF(COUNTIFS(TripTable[City],CityTable[[#This Row],[Name]])=0,"",TEXT(_xlfn.MAXIFS(TripTable[Date],TripTable[City],CityTable[[#This Row],[Name]]),"MMM JJJJ"))</f>
        <v/>
      </c>
    </row>
    <row r="119" spans="1:11" x14ac:dyDescent="0.2">
      <c r="A119" t="str">
        <f>_xlfn.XLOOKUP(CityTable[[#This Row],[Country]], CountryTable[Common Name], CountryTable[ISO2])</f>
        <v>DE</v>
      </c>
      <c r="B119" t="s">
        <v>14</v>
      </c>
      <c r="C119" t="s">
        <v>992</v>
      </c>
      <c r="D119" s="3"/>
      <c r="E119" s="13">
        <v>49.009369999999997</v>
      </c>
      <c r="F119" s="13">
        <v>8.4044399999999992</v>
      </c>
      <c r="G119" s="33">
        <v>283799</v>
      </c>
      <c r="H119" s="36" cm="1">
        <f t="array" ref="H119">IFERROR(COUNTA(_xlfn.UNIQUE(_xlfn._xlws.FILTER(TripTable[Trip Name], (TripTable[City]=CityTable[[#This Row],[Name]])*(TripTable[City]&lt;&gt;"")))), 0)</f>
        <v>1</v>
      </c>
      <c r="I119" s="38" t="b">
        <v>0</v>
      </c>
      <c r="J119" s="37" t="str">
        <f>IF(COUNTIFS(TripTable[City],CityTable[[#This Row],[Name]])=0,"",TEXT(_xlfn.MINIFS(TripTable[Date],TripTable[City],CityTable[[#This Row],[Name]]),"MMM JJJJ"))</f>
        <v>Aug 2008</v>
      </c>
      <c r="K119" s="37" t="str">
        <f>IF(COUNTIFS(TripTable[City],CityTable[[#This Row],[Name]])=0,"",TEXT(_xlfn.MAXIFS(TripTable[Date],TripTable[City],CityTable[[#This Row],[Name]]),"MMM JJJJ"))</f>
        <v>Okt 2019</v>
      </c>
    </row>
    <row r="120" spans="1:11" x14ac:dyDescent="0.2">
      <c r="A120" t="str">
        <f>_xlfn.XLOOKUP(CityTable[[#This Row],[Country]], CountryTable[Common Name], CountryTable[ISO2])</f>
        <v>DE</v>
      </c>
      <c r="B120" t="s">
        <v>14</v>
      </c>
      <c r="C120" t="s">
        <v>1009</v>
      </c>
      <c r="D120" s="3"/>
      <c r="E120" s="13">
        <v>48.572969999999998</v>
      </c>
      <c r="F120" s="13">
        <v>7.8152299999999997</v>
      </c>
      <c r="G120" s="33">
        <v>34009</v>
      </c>
      <c r="H120" s="36" cm="1">
        <f t="array" ref="H120">IFERROR(COUNTA(_xlfn.UNIQUE(_xlfn._xlws.FILTER(TripTable[Trip Name], (TripTable[City]=CityTable[[#This Row],[Name]])*(TripTable[City]&lt;&gt;"")))), 0)</f>
        <v>1</v>
      </c>
      <c r="I120" s="38" t="b">
        <v>0</v>
      </c>
      <c r="J120" s="37" t="str">
        <f>IF(COUNTIFS(TripTable[City],CityTable[[#This Row],[Name]])=0,"",TEXT(_xlfn.MINIFS(TripTable[Date],TripTable[City],CityTable[[#This Row],[Name]]),"MMM JJJJ"))</f>
        <v>Okt 2017</v>
      </c>
      <c r="K120" s="37" t="str">
        <f>IF(COUNTIFS(TripTable[City],CityTable[[#This Row],[Name]])=0,"",TEXT(_xlfn.MAXIFS(TripTable[Date],TripTable[City],CityTable[[#This Row],[Name]]),"MMM JJJJ"))</f>
        <v>Okt 2017</v>
      </c>
    </row>
    <row r="121" spans="1:11" x14ac:dyDescent="0.2">
      <c r="A121" t="str">
        <f>_xlfn.XLOOKUP(CityTable[[#This Row],[Country]], CountryTable[Common Name], CountryTable[ISO2])</f>
        <v>DE</v>
      </c>
      <c r="B121" t="s">
        <v>14</v>
      </c>
      <c r="C121" t="s">
        <v>997</v>
      </c>
      <c r="D121" s="3"/>
      <c r="E121" s="13">
        <v>54.321330000000003</v>
      </c>
      <c r="F121" s="13">
        <v>10.13489</v>
      </c>
      <c r="G121" s="33">
        <v>246601</v>
      </c>
      <c r="H121" s="36" cm="1">
        <f t="array" ref="H121">IFERROR(COUNTA(_xlfn.UNIQUE(_xlfn._xlws.FILTER(TripTable[Trip Name], (TripTable[City]=CityTable[[#This Row],[Name]])*(TripTable[City]&lt;&gt;"")))), 0)</f>
        <v>1</v>
      </c>
      <c r="I121" s="38" t="b">
        <v>1</v>
      </c>
      <c r="J121" s="37" t="str">
        <f>IF(COUNTIFS(TripTable[City],CityTable[[#This Row],[Name]])=0,"",TEXT(_xlfn.MINIFS(TripTable[Date],TripTable[City],CityTable[[#This Row],[Name]]),"MMM JJJJ"))</f>
        <v>Dez 2007</v>
      </c>
      <c r="K121" s="37" t="str">
        <f>IF(COUNTIFS(TripTable[City],CityTable[[#This Row],[Name]])=0,"",TEXT(_xlfn.MAXIFS(TripTable[Date],TripTable[City],CityTable[[#This Row],[Name]]),"MMM JJJJ"))</f>
        <v>Dez 2007</v>
      </c>
    </row>
    <row r="122" spans="1:11" x14ac:dyDescent="0.2">
      <c r="A122" t="str">
        <f>_xlfn.XLOOKUP(CityTable[[#This Row],[Country]], CountryTable[Common Name], CountryTable[ISO2])</f>
        <v>DE</v>
      </c>
      <c r="B122" t="s">
        <v>14</v>
      </c>
      <c r="C122" t="s">
        <v>1004</v>
      </c>
      <c r="D122" s="3"/>
      <c r="E122" s="13">
        <v>50.353569999999998</v>
      </c>
      <c r="F122" s="13">
        <v>7.57883</v>
      </c>
      <c r="G122" s="33">
        <v>107319</v>
      </c>
      <c r="H122" s="36" cm="1">
        <f t="array" ref="H122">IFERROR(COUNTA(_xlfn.UNIQUE(_xlfn._xlws.FILTER(TripTable[Trip Name], (TripTable[City]=CityTable[[#This Row],[Name]])*(TripTable[City]&lt;&gt;"")))), 0)</f>
        <v>1</v>
      </c>
      <c r="I122" s="38" t="b">
        <v>0</v>
      </c>
      <c r="J122" s="37" t="str">
        <f>IF(COUNTIFS(TripTable[City],CityTable[[#This Row],[Name]])=0,"",TEXT(_xlfn.MINIFS(TripTable[Date],TripTable[City],CityTable[[#This Row],[Name]]),"MMM JJJJ"))</f>
        <v>Sep 2007</v>
      </c>
      <c r="K122" s="37" t="str">
        <f>IF(COUNTIFS(TripTable[City],CityTable[[#This Row],[Name]])=0,"",TEXT(_xlfn.MAXIFS(TripTable[Date],TripTable[City],CityTable[[#This Row],[Name]]),"MMM JJJJ"))</f>
        <v>Sep 2007</v>
      </c>
    </row>
    <row r="123" spans="1:11" x14ac:dyDescent="0.2">
      <c r="A123" t="str">
        <f>_xlfn.XLOOKUP(CityTable[[#This Row],[Country]], CountryTable[Common Name], CountryTable[ISO2])</f>
        <v>DE</v>
      </c>
      <c r="B123" t="s">
        <v>14</v>
      </c>
      <c r="C123" t="s">
        <v>1048</v>
      </c>
      <c r="D123" s="3"/>
      <c r="E123" s="13">
        <v>48.69406</v>
      </c>
      <c r="F123" s="13">
        <v>9.1680899999999994</v>
      </c>
      <c r="G123" s="33">
        <v>36672</v>
      </c>
      <c r="H123" s="36" cm="1">
        <f t="array" ref="H123">IFERROR(COUNTA(_xlfn.UNIQUE(_xlfn._xlws.FILTER(TripTable[Trip Name], (TripTable[City]=CityTable[[#This Row],[Name]])*(TripTable[City]&lt;&gt;"")))), 0)</f>
        <v>1</v>
      </c>
      <c r="I123" s="38" t="b">
        <v>0</v>
      </c>
      <c r="J123" s="37" t="str">
        <f>IF(COUNTIFS(TripTable[City],CityTable[[#This Row],[Name]])=0,"",TEXT(_xlfn.MINIFS(TripTable[Date],TripTable[City],CityTable[[#This Row],[Name]]),"MMM JJJJ"))</f>
        <v/>
      </c>
      <c r="K123" s="37" t="str">
        <f>IF(COUNTIFS(TripTable[City],CityTable[[#This Row],[Name]])=0,"",TEXT(_xlfn.MAXIFS(TripTable[Date],TripTable[City],CityTable[[#This Row],[Name]]),"MMM JJJJ"))</f>
        <v/>
      </c>
    </row>
    <row r="124" spans="1:11" x14ac:dyDescent="0.2">
      <c r="A124" t="str">
        <f>_xlfn.XLOOKUP(CityTable[[#This Row],[Country]], CountryTable[Common Name], CountryTable[ISO2])</f>
        <v>DE</v>
      </c>
      <c r="B124" t="s">
        <v>14</v>
      </c>
      <c r="C124" t="s">
        <v>1000</v>
      </c>
      <c r="D124" s="3"/>
      <c r="E124" s="13">
        <v>47.546120000000002</v>
      </c>
      <c r="F124" s="13">
        <v>9.68431</v>
      </c>
      <c r="G124" s="33">
        <v>24518</v>
      </c>
      <c r="H124" s="36" cm="1">
        <f t="array" ref="H124">IFERROR(COUNTA(_xlfn.UNIQUE(_xlfn._xlws.FILTER(TripTable[Trip Name], (TripTable[City]=CityTable[[#This Row],[Name]])*(TripTable[City]&lt;&gt;"")))), 0)</f>
        <v>2</v>
      </c>
      <c r="I124" s="38" t="b">
        <v>0</v>
      </c>
      <c r="J124" s="37" t="str">
        <f>IF(COUNTIFS(TripTable[City],CityTable[[#This Row],[Name]])=0,"",TEXT(_xlfn.MINIFS(TripTable[Date],TripTable[City],CityTable[[#This Row],[Name]]),"MMM JJJJ"))</f>
        <v>Mai 2007</v>
      </c>
      <c r="K124" s="37" t="str">
        <f>IF(COUNTIFS(TripTable[City],CityTable[[#This Row],[Name]])=0,"",TEXT(_xlfn.MAXIFS(TripTable[Date],TripTable[City],CityTable[[#This Row],[Name]]),"MMM JJJJ"))</f>
        <v>Aug 2018</v>
      </c>
    </row>
    <row r="125" spans="1:11" x14ac:dyDescent="0.2">
      <c r="A125" t="str">
        <f>_xlfn.XLOOKUP(CityTable[[#This Row],[Country]], CountryTable[Common Name], CountryTable[ISO2])</f>
        <v>DE</v>
      </c>
      <c r="B125" s="3" t="s">
        <v>14</v>
      </c>
      <c r="C125" s="3" t="s">
        <v>1300</v>
      </c>
      <c r="D125" s="3"/>
      <c r="E125" s="13">
        <v>53.868929999999999</v>
      </c>
      <c r="F125" s="13">
        <v>10.687290000000001</v>
      </c>
      <c r="G125" s="33">
        <v>212207</v>
      </c>
      <c r="H125" s="36">
        <v>1</v>
      </c>
      <c r="I125" s="38" t="b">
        <v>0</v>
      </c>
      <c r="J125" s="37" t="str">
        <f>IF(COUNTIFS(TripTable[City],CityTable[[#This Row],[Name]])=0,"",TEXT(_xlfn.MINIFS(TripTable[Date],TripTable[City],CityTable[[#This Row],[Name]]),"MMM JJJJ"))</f>
        <v>Aug 2003</v>
      </c>
      <c r="K125" s="37" t="str">
        <f>IF(COUNTIFS(TripTable[City],CityTable[[#This Row],[Name]])=0,"",TEXT(_xlfn.MAXIFS(TripTable[Date],TripTable[City],CityTable[[#This Row],[Name]]),"MMM JJJJ"))</f>
        <v>Aug 2003</v>
      </c>
    </row>
    <row r="126" spans="1:11" x14ac:dyDescent="0.2">
      <c r="A126" t="str">
        <f>_xlfn.XLOOKUP(CityTable[[#This Row],[Country]], CountryTable[Common Name], CountryTable[ISO2])</f>
        <v>DE</v>
      </c>
      <c r="B126" t="s">
        <v>14</v>
      </c>
      <c r="C126" t="s">
        <v>1012</v>
      </c>
      <c r="D126" s="3"/>
      <c r="E126" s="13">
        <v>48.897309999999997</v>
      </c>
      <c r="F126" s="13">
        <v>9.1916100000000007</v>
      </c>
      <c r="G126" s="33">
        <v>87603</v>
      </c>
      <c r="H126" s="36" cm="1">
        <f t="array" ref="H126">IFERROR(COUNTA(_xlfn.UNIQUE(_xlfn._xlws.FILTER(TripTable[Trip Name], (TripTable[City]=CityTable[[#This Row],[Name]])*(TripTable[City]&lt;&gt;"")))), 0)</f>
        <v>1</v>
      </c>
      <c r="I126" s="38" t="b">
        <v>0</v>
      </c>
      <c r="J126" s="37" t="str">
        <f>IF(COUNTIFS(TripTable[City],CityTable[[#This Row],[Name]])=0,"",TEXT(_xlfn.MINIFS(TripTable[Date],TripTable[City],CityTable[[#This Row],[Name]]),"MMM JJJJ"))</f>
        <v>Apr 2007</v>
      </c>
      <c r="K126" s="37" t="str">
        <f>IF(COUNTIFS(TripTable[City],CityTable[[#This Row],[Name]])=0,"",TEXT(_xlfn.MAXIFS(TripTable[Date],TripTable[City],CityTable[[#This Row],[Name]]),"MMM JJJJ"))</f>
        <v>Apr 2007</v>
      </c>
    </row>
    <row r="127" spans="1:11" x14ac:dyDescent="0.2">
      <c r="A127" t="str">
        <f>_xlfn.XLOOKUP(CityTable[[#This Row],[Country]], CountryTable[Common Name], CountryTable[ISO2])</f>
        <v>DE</v>
      </c>
      <c r="B127" t="s">
        <v>14</v>
      </c>
      <c r="C127" t="s">
        <v>1051</v>
      </c>
      <c r="D127" s="3" t="s">
        <v>1058</v>
      </c>
      <c r="E127" s="13">
        <v>53.251220000000004</v>
      </c>
      <c r="F127" s="13">
        <v>10.415480000000001</v>
      </c>
      <c r="G127" s="33">
        <v>71260</v>
      </c>
      <c r="H127" s="36" cm="1">
        <f t="array" ref="H127">IFERROR(COUNTA(_xlfn.UNIQUE(_xlfn._xlws.FILTER(TripTable[Trip Name], (TripTable[City]=CityTable[[#This Row],[Name]])*(TripTable[City]&lt;&gt;"")))), 0)</f>
        <v>4</v>
      </c>
      <c r="I127" s="38" t="b">
        <v>0</v>
      </c>
      <c r="J127" s="37" t="str">
        <f>IF(COUNTIFS(TripTable[City],CityTable[[#This Row],[Name]])=0,"",TEXT(_xlfn.MINIFS(TripTable[Date],TripTable[City],CityTable[[#This Row],[Name]]),"MMM JJJJ"))</f>
        <v>Jul 2019</v>
      </c>
      <c r="K127" s="37" t="str">
        <f>IF(COUNTIFS(TripTable[City],CityTable[[#This Row],[Name]])=0,"",TEXT(_xlfn.MAXIFS(TripTable[Date],TripTable[City],CityTable[[#This Row],[Name]]),"MMM JJJJ"))</f>
        <v>Aug 2023</v>
      </c>
    </row>
    <row r="128" spans="1:11" x14ac:dyDescent="0.2">
      <c r="A128" t="str">
        <f>_xlfn.XLOOKUP(CityTable[[#This Row],[Country]], CountryTable[Common Name], CountryTable[ISO2])</f>
        <v>DE</v>
      </c>
      <c r="B128" t="s">
        <v>14</v>
      </c>
      <c r="C128" t="s">
        <v>1240</v>
      </c>
      <c r="D128" s="3"/>
      <c r="E128" s="13">
        <v>52.13129</v>
      </c>
      <c r="F128" s="13">
        <v>11.63189</v>
      </c>
      <c r="G128" s="10">
        <v>244329</v>
      </c>
      <c r="H128" s="36" cm="1">
        <f t="array" ref="H128">IFERROR(COUNTA(_xlfn.UNIQUE(_xlfn._xlws.FILTER(TripTable[Trip Name], (TripTable[City]=CityTable[[#This Row],[Name]])*(TripTable[City]&lt;&gt;"")))), 0)</f>
        <v>1</v>
      </c>
      <c r="I128" s="38" t="b">
        <v>0</v>
      </c>
      <c r="J128" s="37" t="str">
        <f>IF(COUNTIFS(TripTable[City],CityTable[[#This Row],[Name]])=0,"",TEXT(_xlfn.MINIFS(TripTable[Date],TripTable[City],CityTable[[#This Row],[Name]]),"MMM JJJJ"))</f>
        <v>Jun 2011</v>
      </c>
      <c r="K128" s="37" t="str">
        <f>IF(COUNTIFS(TripTable[City],CityTable[[#This Row],[Name]])=0,"",TEXT(_xlfn.MAXIFS(TripTable[Date],TripTable[City],CityTable[[#This Row],[Name]]),"MMM JJJJ"))</f>
        <v>Jun 2011</v>
      </c>
    </row>
    <row r="129" spans="1:11" x14ac:dyDescent="0.2">
      <c r="A129" t="str">
        <f>_xlfn.XLOOKUP(CityTable[[#This Row],[Country]], CountryTable[Common Name], CountryTable[ISO2])</f>
        <v>DE</v>
      </c>
      <c r="B129" t="s">
        <v>14</v>
      </c>
      <c r="C129" t="s">
        <v>994</v>
      </c>
      <c r="D129" s="3"/>
      <c r="E129" s="13">
        <v>49.981850000000001</v>
      </c>
      <c r="F129" s="13">
        <v>8.2800799999999999</v>
      </c>
      <c r="G129" s="33">
        <v>217123</v>
      </c>
      <c r="H129" s="36" cm="1">
        <f t="array" ref="H129">IFERROR(COUNTA(_xlfn.UNIQUE(_xlfn._xlws.FILTER(TripTable[Trip Name], (TripTable[City]=CityTable[[#This Row],[Name]])*(TripTable[City]&lt;&gt;"")))), 0)</f>
        <v>1</v>
      </c>
      <c r="I129" s="38" t="b">
        <v>0</v>
      </c>
      <c r="J129" s="37" t="str">
        <f>IF(COUNTIFS(TripTable[City],CityTable[[#This Row],[Name]])=0,"",TEXT(_xlfn.MINIFS(TripTable[Date],TripTable[City],CityTable[[#This Row],[Name]]),"MMM JJJJ"))</f>
        <v>Okt 2011</v>
      </c>
      <c r="K129" s="37" t="str">
        <f>IF(COUNTIFS(TripTable[City],CityTable[[#This Row],[Name]])=0,"",TEXT(_xlfn.MAXIFS(TripTable[Date],TripTable[City],CityTable[[#This Row],[Name]]),"MMM JJJJ"))</f>
        <v>Okt 2011</v>
      </c>
    </row>
    <row r="130" spans="1:11" x14ac:dyDescent="0.2">
      <c r="A130" t="str">
        <f>_xlfn.XLOOKUP(CityTable[[#This Row],[Country]], CountryTable[Common Name], CountryTable[ISO2])</f>
        <v>DE</v>
      </c>
      <c r="B130" t="s">
        <v>14</v>
      </c>
      <c r="C130" t="s">
        <v>1036</v>
      </c>
      <c r="D130" s="3"/>
      <c r="E130" s="13">
        <v>48.536949999999997</v>
      </c>
      <c r="F130" s="13">
        <v>9.2833000000000006</v>
      </c>
      <c r="G130" s="33">
        <v>22112</v>
      </c>
      <c r="H130" s="36" cm="1">
        <f t="array" ref="H130">IFERROR(COUNTA(_xlfn.UNIQUE(_xlfn._xlws.FILTER(TripTable[Trip Name], (TripTable[City]=CityTable[[#This Row],[Name]])*(TripTable[City]&lt;&gt;"")))), 0)</f>
        <v>1</v>
      </c>
      <c r="I130" s="38" t="b">
        <v>0</v>
      </c>
      <c r="J130" s="37" t="str">
        <f>IF(COUNTIFS(TripTable[City],CityTable[[#This Row],[Name]])=0,"",TEXT(_xlfn.MINIFS(TripTable[Date],TripTable[City],CityTable[[#This Row],[Name]]),"MMM JJJJ"))</f>
        <v/>
      </c>
      <c r="K130" s="37" t="str">
        <f>IF(COUNTIFS(TripTable[City],CityTable[[#This Row],[Name]])=0,"",TEXT(_xlfn.MAXIFS(TripTable[Date],TripTable[City],CityTable[[#This Row],[Name]]),"MMM JJJJ"))</f>
        <v/>
      </c>
    </row>
    <row r="131" spans="1:11" x14ac:dyDescent="0.2">
      <c r="A131" t="str">
        <f>_xlfn.XLOOKUP(CityTable[[#This Row],[Country]], CountryTable[Common Name], CountryTable[ISO2])</f>
        <v>DE</v>
      </c>
      <c r="B131" t="s">
        <v>14</v>
      </c>
      <c r="C131" t="s">
        <v>1042</v>
      </c>
      <c r="D131" s="3"/>
      <c r="E131" s="13">
        <v>47.4422</v>
      </c>
      <c r="F131" s="13">
        <v>11.26187</v>
      </c>
      <c r="G131" s="33">
        <v>7996</v>
      </c>
      <c r="H131" s="36" cm="1">
        <f t="array" ref="H131">IFERROR(COUNTA(_xlfn.UNIQUE(_xlfn._xlws.FILTER(TripTable[Trip Name], (TripTable[City]=CityTable[[#This Row],[Name]])*(TripTable[City]&lt;&gt;"")))), 0)</f>
        <v>2</v>
      </c>
      <c r="I131" s="38" t="b">
        <v>0</v>
      </c>
      <c r="J131" s="37" t="str">
        <f>IF(COUNTIFS(TripTable[City],CityTable[[#This Row],[Name]])=0,"",TEXT(_xlfn.MINIFS(TripTable[Date],TripTable[City],CityTable[[#This Row],[Name]]),"MMM JJJJ"))</f>
        <v>Feb 2021</v>
      </c>
      <c r="K131" s="37" t="str">
        <f>IF(COUNTIFS(TripTable[City],CityTable[[#This Row],[Name]])=0,"",TEXT(_xlfn.MAXIFS(TripTable[Date],TripTable[City],CityTable[[#This Row],[Name]]),"MMM JJJJ"))</f>
        <v>Okt 2021</v>
      </c>
    </row>
    <row r="132" spans="1:11" x14ac:dyDescent="0.2">
      <c r="A132" t="str">
        <f>_xlfn.XLOOKUP(CityTable[[#This Row],[Country]], CountryTable[Common Name], CountryTable[ISO2])</f>
        <v>DE</v>
      </c>
      <c r="B132" t="s">
        <v>14</v>
      </c>
      <c r="C132" t="s">
        <v>208</v>
      </c>
      <c r="D132" s="3" t="s">
        <v>553</v>
      </c>
      <c r="E132" s="13">
        <v>48.137430000000002</v>
      </c>
      <c r="F132" s="13">
        <v>11.57549</v>
      </c>
      <c r="G132" s="33">
        <v>1260391</v>
      </c>
      <c r="H132" s="36" cm="1">
        <f t="array" ref="H132">IFERROR(COUNTA(_xlfn.UNIQUE(_xlfn._xlws.FILTER(TripTable[Trip Name], (TripTable[City]=CityTable[[#This Row],[Name]])*(TripTable[City]&lt;&gt;"")))), 0)</f>
        <v>3</v>
      </c>
      <c r="I132" s="38" t="b">
        <v>1</v>
      </c>
      <c r="J132" s="37" t="str">
        <f>IF(COUNTIFS(TripTable[City],CityTable[[#This Row],[Name]])=0,"",TEXT(_xlfn.MINIFS(TripTable[Date],TripTable[City],CityTable[[#This Row],[Name]]),"MMM JJJJ"))</f>
        <v>Dez 2004</v>
      </c>
      <c r="K132" s="37" t="str">
        <f>IF(COUNTIFS(TripTable[City],CityTable[[#This Row],[Name]])=0,"",TEXT(_xlfn.MAXIFS(TripTable[Date],TripTable[City],CityTable[[#This Row],[Name]]),"MMM JJJJ"))</f>
        <v>Aug 2018</v>
      </c>
    </row>
    <row r="133" spans="1:11" x14ac:dyDescent="0.2">
      <c r="A133" t="str">
        <f>_xlfn.XLOOKUP(CityTable[[#This Row],[Country]], CountryTable[Common Name], CountryTable[ISO2])</f>
        <v>DE</v>
      </c>
      <c r="B133" t="s">
        <v>14</v>
      </c>
      <c r="C133" t="s">
        <v>1024</v>
      </c>
      <c r="D133" s="3" t="s">
        <v>1025</v>
      </c>
      <c r="E133" s="13">
        <v>51.962359999999997</v>
      </c>
      <c r="F133" s="13">
        <v>7.6257099999999998</v>
      </c>
      <c r="G133" s="33">
        <v>270184</v>
      </c>
      <c r="H133" s="36" cm="1">
        <f t="array" ref="H133">IFERROR(COUNTA(_xlfn.UNIQUE(_xlfn._xlws.FILTER(TripTable[Trip Name], (TripTable[City]=CityTable[[#This Row],[Name]])*(TripTable[City]&lt;&gt;"")))), 0)</f>
        <v>1</v>
      </c>
      <c r="I133" s="38" t="b">
        <v>0</v>
      </c>
      <c r="J133" s="37" t="str">
        <f>IF(COUNTIFS(TripTable[City],CityTable[[#This Row],[Name]])=0,"",TEXT(_xlfn.MINIFS(TripTable[Date],TripTable[City],CityTable[[#This Row],[Name]]),"MMM JJJJ"))</f>
        <v>Sep 2009</v>
      </c>
      <c r="K133" s="37" t="str">
        <f>IF(COUNTIFS(TripTable[City],CityTable[[#This Row],[Name]])=0,"",TEXT(_xlfn.MAXIFS(TripTable[Date],TripTable[City],CityTable[[#This Row],[Name]]),"MMM JJJJ"))</f>
        <v>Sep 2009</v>
      </c>
    </row>
    <row r="134" spans="1:11" x14ac:dyDescent="0.2">
      <c r="A134" t="str">
        <f>_xlfn.XLOOKUP(CityTable[[#This Row],[Country]], CountryTable[Common Name], CountryTable[ISO2])</f>
        <v>DE</v>
      </c>
      <c r="B134" t="s">
        <v>14</v>
      </c>
      <c r="C134" t="s">
        <v>1028</v>
      </c>
      <c r="D134" s="3"/>
      <c r="E134" s="13">
        <v>48.077100000000002</v>
      </c>
      <c r="F134" s="13">
        <v>11.65812</v>
      </c>
      <c r="G134" s="33">
        <v>12717</v>
      </c>
      <c r="H134" s="36" cm="1">
        <f t="array" ref="H134">IFERROR(COUNTA(_xlfn.UNIQUE(_xlfn._xlws.FILTER(TripTable[Trip Name], (TripTable[City]=CityTable[[#This Row],[Name]])*(TripTable[City]&lt;&gt;"")))), 0)</f>
        <v>1</v>
      </c>
      <c r="I134" s="38" t="b">
        <v>0</v>
      </c>
      <c r="J134" s="37" t="str">
        <f>IF(COUNTIFS(TripTable[City],CityTable[[#This Row],[Name]])=0,"",TEXT(_xlfn.MINIFS(TripTable[Date],TripTable[City],CityTable[[#This Row],[Name]]),"MMM JJJJ"))</f>
        <v/>
      </c>
      <c r="K134" s="37" t="str">
        <f>IF(COUNTIFS(TripTable[City],CityTable[[#This Row],[Name]])=0,"",TEXT(_xlfn.MAXIFS(TripTable[Date],TripTable[City],CityTable[[#This Row],[Name]]),"MMM JJJJ"))</f>
        <v/>
      </c>
    </row>
    <row r="135" spans="1:11" x14ac:dyDescent="0.2">
      <c r="A135" t="str">
        <f>_xlfn.XLOOKUP(CityTable[[#This Row],[Country]], CountryTable[Common Name], CountryTable[ISO2])</f>
        <v>DE</v>
      </c>
      <c r="B135" t="s">
        <v>14</v>
      </c>
      <c r="C135" t="s">
        <v>1007</v>
      </c>
      <c r="D135" s="3"/>
      <c r="E135" s="13">
        <v>50.048319999999997</v>
      </c>
      <c r="F135" s="13">
        <v>8.6940600000000003</v>
      </c>
      <c r="G135" s="33">
        <v>35293</v>
      </c>
      <c r="H135" s="36" cm="1">
        <f t="array" ref="H135">IFERROR(COUNTA(_xlfn.UNIQUE(_xlfn._xlws.FILTER(TripTable[Trip Name], (TripTable[City]=CityTable[[#This Row],[Name]])*(TripTable[City]&lt;&gt;"")))), 0)</f>
        <v>1</v>
      </c>
      <c r="I135" s="38" t="b">
        <v>0</v>
      </c>
      <c r="J135" s="37" t="str">
        <f>IF(COUNTIFS(TripTable[City],CityTable[[#This Row],[Name]])=0,"",TEXT(_xlfn.MINIFS(TripTable[Date],TripTable[City],CityTable[[#This Row],[Name]]),"MMM JJJJ"))</f>
        <v/>
      </c>
      <c r="K135" s="37" t="str">
        <f>IF(COUNTIFS(TripTable[City],CityTable[[#This Row],[Name]])=0,"",TEXT(_xlfn.MAXIFS(TripTable[Date],TripTable[City],CityTable[[#This Row],[Name]]),"MMM JJJJ"))</f>
        <v/>
      </c>
    </row>
    <row r="136" spans="1:11" x14ac:dyDescent="0.2">
      <c r="A136" t="str">
        <f>_xlfn.XLOOKUP(CityTable[[#This Row],[Country]], CountryTable[Common Name], CountryTable[ISO2])</f>
        <v>DE</v>
      </c>
      <c r="B136" t="s">
        <v>14</v>
      </c>
      <c r="C136" t="s">
        <v>1016</v>
      </c>
      <c r="D136" s="3" t="s">
        <v>1017</v>
      </c>
      <c r="E136" s="13">
        <v>49.454210000000003</v>
      </c>
      <c r="F136" s="13">
        <v>11.07752</v>
      </c>
      <c r="G136" s="33">
        <v>515543</v>
      </c>
      <c r="H136" s="36" cm="1">
        <f t="array" ref="H136">IFERROR(COUNTA(_xlfn.UNIQUE(_xlfn._xlws.FILTER(TripTable[Trip Name], (TripTable[City]=CityTable[[#This Row],[Name]])*(TripTable[City]&lt;&gt;"")))), 0)</f>
        <v>1</v>
      </c>
      <c r="I136" s="38" t="b">
        <v>0</v>
      </c>
      <c r="J136" s="37" t="str">
        <f>IF(COUNTIFS(TripTable[City],CityTable[[#This Row],[Name]])=0,"",TEXT(_xlfn.MINIFS(TripTable[Date],TripTable[City],CityTable[[#This Row],[Name]]),"MMM JJJJ"))</f>
        <v/>
      </c>
      <c r="K136" s="37" t="str">
        <f>IF(COUNTIFS(TripTable[City],CityTable[[#This Row],[Name]])=0,"",TEXT(_xlfn.MAXIFS(TripTable[Date],TripTable[City],CityTable[[#This Row],[Name]]),"MMM JJJJ"))</f>
        <v/>
      </c>
    </row>
    <row r="137" spans="1:11" x14ac:dyDescent="0.2">
      <c r="A137" t="str">
        <f>_xlfn.XLOOKUP(CityTable[[#This Row],[Country]], CountryTable[Common Name], CountryTable[ISO2])</f>
        <v>DE</v>
      </c>
      <c r="B137" t="s">
        <v>14</v>
      </c>
      <c r="C137" t="s">
        <v>1037</v>
      </c>
      <c r="D137" s="3"/>
      <c r="E137" s="13">
        <v>48.62565</v>
      </c>
      <c r="F137" s="13">
        <v>9.3420299999999994</v>
      </c>
      <c r="G137" s="33">
        <v>40210</v>
      </c>
      <c r="H137" s="36" cm="1">
        <f t="array" ref="H137">IFERROR(COUNTA(_xlfn.UNIQUE(_xlfn._xlws.FILTER(TripTable[Trip Name], (TripTable[City]=CityTable[[#This Row],[Name]])*(TripTable[City]&lt;&gt;"")))), 0)</f>
        <v>1</v>
      </c>
      <c r="I137" s="38" t="b">
        <v>0</v>
      </c>
      <c r="J137" s="37" t="str">
        <f>IF(COUNTIFS(TripTable[City],CityTable[[#This Row],[Name]])=0,"",TEXT(_xlfn.MINIFS(TripTable[Date],TripTable[City],CityTable[[#This Row],[Name]]),"MMM JJJJ"))</f>
        <v/>
      </c>
      <c r="K137" s="37" t="str">
        <f>IF(COUNTIFS(TripTable[City],CityTable[[#This Row],[Name]])=0,"",TEXT(_xlfn.MAXIFS(TripTable[Date],TripTable[City],CityTable[[#This Row],[Name]]),"MMM JJJJ"))</f>
        <v/>
      </c>
    </row>
    <row r="138" spans="1:11" x14ac:dyDescent="0.2">
      <c r="A138" t="str">
        <f>_xlfn.XLOOKUP(CityTable[[#This Row],[Country]], CountryTable[Common Name], CountryTable[ISO2])</f>
        <v>DE</v>
      </c>
      <c r="B138" t="s">
        <v>14</v>
      </c>
      <c r="C138" t="s">
        <v>1005</v>
      </c>
      <c r="D138" s="3"/>
      <c r="E138" s="13">
        <v>50.100610000000003</v>
      </c>
      <c r="F138" s="13">
        <v>8.76647</v>
      </c>
      <c r="G138" s="33">
        <v>119192</v>
      </c>
      <c r="H138" s="36" cm="1">
        <f t="array" ref="H138">IFERROR(COUNTA(_xlfn.UNIQUE(_xlfn._xlws.FILTER(TripTable[Trip Name], (TripTable[City]=CityTable[[#This Row],[Name]])*(TripTable[City]&lt;&gt;"")))), 0)</f>
        <v>1</v>
      </c>
      <c r="I138" s="38" t="b">
        <v>0</v>
      </c>
      <c r="J138" s="37" t="str">
        <f>IF(COUNTIFS(TripTable[City],CityTable[[#This Row],[Name]])=0,"",TEXT(_xlfn.MINIFS(TripTable[Date],TripTable[City],CityTable[[#This Row],[Name]]),"MMM JJJJ"))</f>
        <v/>
      </c>
      <c r="K138" s="37" t="str">
        <f>IF(COUNTIFS(TripTable[City],CityTable[[#This Row],[Name]])=0,"",TEXT(_xlfn.MAXIFS(TripTable[Date],TripTable[City],CityTable[[#This Row],[Name]]),"MMM JJJJ"))</f>
        <v/>
      </c>
    </row>
    <row r="139" spans="1:11" x14ac:dyDescent="0.2">
      <c r="A139" t="str">
        <f>_xlfn.XLOOKUP(CityTable[[#This Row],[Country]], CountryTable[Common Name], CountryTable[ISO2])</f>
        <v>DE</v>
      </c>
      <c r="B139" t="s">
        <v>14</v>
      </c>
      <c r="C139" t="s">
        <v>1008</v>
      </c>
      <c r="D139" s="3"/>
      <c r="E139" s="13">
        <v>48.473770000000002</v>
      </c>
      <c r="F139" s="13">
        <v>7.9449500000000004</v>
      </c>
      <c r="G139" s="33">
        <v>59238</v>
      </c>
      <c r="H139" s="36" cm="1">
        <f t="array" ref="H139">IFERROR(COUNTA(_xlfn.UNIQUE(_xlfn._xlws.FILTER(TripTable[Trip Name], (TripTable[City]=CityTable[[#This Row],[Name]])*(TripTable[City]&lt;&gt;"")))), 0)</f>
        <v>1</v>
      </c>
      <c r="I139" s="38" t="b">
        <v>0</v>
      </c>
      <c r="J139" s="37" t="str">
        <f>IF(COUNTIFS(TripTable[City],CityTable[[#This Row],[Name]])=0,"",TEXT(_xlfn.MINIFS(TripTable[Date],TripTable[City],CityTable[[#This Row],[Name]]),"MMM JJJJ"))</f>
        <v/>
      </c>
      <c r="K139" s="37" t="str">
        <f>IF(COUNTIFS(TripTable[City],CityTable[[#This Row],[Name]])=0,"",TEXT(_xlfn.MAXIFS(TripTable[Date],TripTable[City],CityTable[[#This Row],[Name]]),"MMM JJJJ"))</f>
        <v/>
      </c>
    </row>
    <row r="140" spans="1:11" x14ac:dyDescent="0.2">
      <c r="A140" t="str">
        <f>_xlfn.XLOOKUP(CityTable[[#This Row],[Country]], CountryTable[Common Name], CountryTable[ISO2])</f>
        <v>DE</v>
      </c>
      <c r="B140" t="s">
        <v>14</v>
      </c>
      <c r="C140" t="s">
        <v>1027</v>
      </c>
      <c r="D140" s="3"/>
      <c r="E140" s="13">
        <v>48.064889999999998</v>
      </c>
      <c r="F140" s="13">
        <v>11.663270000000001</v>
      </c>
      <c r="G140" s="33">
        <v>19204</v>
      </c>
      <c r="H140" s="36" cm="1">
        <f t="array" ref="H140">IFERROR(COUNTA(_xlfn.UNIQUE(_xlfn._xlws.FILTER(TripTable[Trip Name], (TripTable[City]=CityTable[[#This Row],[Name]])*(TripTable[City]&lt;&gt;"")))), 0)</f>
        <v>1</v>
      </c>
      <c r="I140" s="38" t="b">
        <v>1</v>
      </c>
      <c r="J140" s="37" t="str">
        <f>IF(COUNTIFS(TripTable[City],CityTable[[#This Row],[Name]])=0,"",TEXT(_xlfn.MINIFS(TripTable[Date],TripTable[City],CityTable[[#This Row],[Name]]),"MMM JJJJ"))</f>
        <v/>
      </c>
      <c r="K140" s="37" t="str">
        <f>IF(COUNTIFS(TripTable[City],CityTable[[#This Row],[Name]])=0,"",TEXT(_xlfn.MAXIFS(TripTable[Date],TripTable[City],CityTable[[#This Row],[Name]]),"MMM JJJJ"))</f>
        <v/>
      </c>
    </row>
    <row r="141" spans="1:11" x14ac:dyDescent="0.2">
      <c r="A141" t="str">
        <f>_xlfn.XLOOKUP(CityTable[[#This Row],[Country]], CountryTable[Common Name], CountryTable[ISO2])</f>
        <v>DE</v>
      </c>
      <c r="B141" t="s">
        <v>14</v>
      </c>
      <c r="C141" t="s">
        <v>1021</v>
      </c>
      <c r="D141" s="3"/>
      <c r="E141" s="13">
        <v>48.566499999999998</v>
      </c>
      <c r="F141" s="13">
        <v>13.43122</v>
      </c>
      <c r="G141" s="33">
        <v>50560</v>
      </c>
      <c r="H141" s="36" cm="1">
        <f t="array" ref="H141">IFERROR(COUNTA(_xlfn.UNIQUE(_xlfn._xlws.FILTER(TripTable[Trip Name], (TripTable[City]=CityTable[[#This Row],[Name]])*(TripTable[City]&lt;&gt;"")))), 0)</f>
        <v>1</v>
      </c>
      <c r="I141" s="38" t="b">
        <v>0</v>
      </c>
      <c r="J141" s="37" t="str">
        <f>IF(COUNTIFS(TripTable[City],CityTable[[#This Row],[Name]])=0,"",TEXT(_xlfn.MINIFS(TripTable[Date],TripTable[City],CityTable[[#This Row],[Name]]),"MMM JJJJ"))</f>
        <v>Mai 2024</v>
      </c>
      <c r="K141" s="37" t="str">
        <f>IF(COUNTIFS(TripTable[City],CityTable[[#This Row],[Name]])=0,"",TEXT(_xlfn.MAXIFS(TripTable[Date],TripTable[City],CityTable[[#This Row],[Name]]),"MMM JJJJ"))</f>
        <v>Mai 2024</v>
      </c>
    </row>
    <row r="142" spans="1:11" x14ac:dyDescent="0.2">
      <c r="A142" t="str">
        <f>_xlfn.XLOOKUP(CityTable[[#This Row],[Country]], CountryTable[Common Name], CountryTable[ISO2])</f>
        <v>DE</v>
      </c>
      <c r="B142" t="s">
        <v>14</v>
      </c>
      <c r="C142" t="s">
        <v>1257</v>
      </c>
      <c r="D142" s="3"/>
      <c r="E142" s="13">
        <v>52.398859999999999</v>
      </c>
      <c r="F142" s="13">
        <v>13.065659999999999</v>
      </c>
      <c r="G142" s="10">
        <v>184754</v>
      </c>
      <c r="H142" s="36" cm="1">
        <f t="array" ref="H142">IFERROR(COUNTA(_xlfn.UNIQUE(_xlfn._xlws.FILTER(TripTable[Trip Name], (TripTable[City]=CityTable[[#This Row],[Name]])*(TripTable[City]&lt;&gt;"")))), 0)</f>
        <v>2</v>
      </c>
      <c r="I142" s="38" t="b">
        <v>0</v>
      </c>
      <c r="J142" s="37" t="str">
        <f>IF(COUNTIFS(TripTable[City],CityTable[[#This Row],[Name]])=0,"",TEXT(_xlfn.MINIFS(TripTable[Date],TripTable[City],CityTable[[#This Row],[Name]]),"MMM JJJJ"))</f>
        <v>Jul 2005</v>
      </c>
      <c r="K142" s="37" t="str">
        <f>IF(COUNTIFS(TripTable[City],CityTable[[#This Row],[Name]])=0,"",TEXT(_xlfn.MAXIFS(TripTable[Date],TripTable[City],CityTable[[#This Row],[Name]]),"MMM JJJJ"))</f>
        <v>Dez 2006</v>
      </c>
    </row>
    <row r="143" spans="1:11" x14ac:dyDescent="0.2">
      <c r="A143" t="str">
        <f>_xlfn.XLOOKUP(CityTable[[#This Row],[Country]], CountryTable[Common Name], CountryTable[ISO2])</f>
        <v>DE</v>
      </c>
      <c r="B143" t="s">
        <v>14</v>
      </c>
      <c r="C143" t="s">
        <v>1018</v>
      </c>
      <c r="D143" s="3"/>
      <c r="E143" s="13">
        <v>49.015129999999999</v>
      </c>
      <c r="F143" s="13">
        <v>12.101610000000001</v>
      </c>
      <c r="G143" s="33">
        <v>129151</v>
      </c>
      <c r="H143" s="36" cm="1">
        <f t="array" ref="H143">IFERROR(COUNTA(_xlfn.UNIQUE(_xlfn._xlws.FILTER(TripTable[Trip Name], (TripTable[City]=CityTable[[#This Row],[Name]])*(TripTable[City]&lt;&gt;"")))), 0)</f>
        <v>2</v>
      </c>
      <c r="I143" s="38" t="b">
        <v>0</v>
      </c>
      <c r="J143" s="37" t="str">
        <f>IF(COUNTIFS(TripTable[City],CityTable[[#This Row],[Name]])=0,"",TEXT(_xlfn.MINIFS(TripTable[Date],TripTable[City],CityTable[[#This Row],[Name]]),"MMM JJJJ"))</f>
        <v>Mai 2020</v>
      </c>
      <c r="K143" s="37" t="str">
        <f>IF(COUNTIFS(TripTable[City],CityTable[[#This Row],[Name]])=0,"",TEXT(_xlfn.MAXIFS(TripTable[Date],TripTable[City],CityTable[[#This Row],[Name]]),"MMM JJJJ"))</f>
        <v>Aug 2026</v>
      </c>
    </row>
    <row r="144" spans="1:11" x14ac:dyDescent="0.2">
      <c r="A144" t="str">
        <f>_xlfn.XLOOKUP(CityTable[[#This Row],[Country]], CountryTable[Common Name], CountryTable[ISO2])</f>
        <v>DE</v>
      </c>
      <c r="B144" t="s">
        <v>14</v>
      </c>
      <c r="C144" t="s">
        <v>991</v>
      </c>
      <c r="D144" s="3"/>
      <c r="E144" s="13">
        <v>48.491439999999997</v>
      </c>
      <c r="F144" s="13">
        <v>9.2042699999999993</v>
      </c>
      <c r="G144" s="33">
        <v>112627</v>
      </c>
      <c r="H144" s="36" cm="1">
        <f t="array" ref="H144">IFERROR(COUNTA(_xlfn.UNIQUE(_xlfn._xlws.FILTER(TripTable[Trip Name], (TripTable[City]=CityTable[[#This Row],[Name]])*(TripTable[City]&lt;&gt;"")))), 0)</f>
        <v>2</v>
      </c>
      <c r="I144" s="38" t="b">
        <v>0</v>
      </c>
      <c r="J144" s="37" t="str">
        <f>IF(COUNTIFS(TripTable[City],CityTable[[#This Row],[Name]])=0,"",TEXT(_xlfn.MINIFS(TripTable[Date],TripTable[City],CityTable[[#This Row],[Name]]),"MMM JJJJ"))</f>
        <v>Jul 2005</v>
      </c>
      <c r="K144" s="37" t="str">
        <f>IF(COUNTIFS(TripTable[City],CityTable[[#This Row],[Name]])=0,"",TEXT(_xlfn.MAXIFS(TripTable[Date],TripTable[City],CityTable[[#This Row],[Name]]),"MMM JJJJ"))</f>
        <v>Apr 2009</v>
      </c>
    </row>
    <row r="145" spans="1:11" x14ac:dyDescent="0.2">
      <c r="A145" t="str">
        <f>_xlfn.XLOOKUP(CityTable[[#This Row],[Country]], CountryTable[Common Name], CountryTable[ISO2])</f>
        <v>DE</v>
      </c>
      <c r="B145" t="s">
        <v>14</v>
      </c>
      <c r="C145" t="s">
        <v>1255</v>
      </c>
      <c r="D145" s="3"/>
      <c r="E145" s="13">
        <v>48.476289999999999</v>
      </c>
      <c r="F145" s="13">
        <v>8.9352800000000006</v>
      </c>
      <c r="G145" s="10">
        <v>42721</v>
      </c>
      <c r="H145" s="36" cm="1">
        <f t="array" ref="H145">IFERROR(COUNTA(_xlfn.UNIQUE(_xlfn._xlws.FILTER(TripTable[Trip Name], (TripTable[City]=CityTable[[#This Row],[Name]])*(TripTable[City]&lt;&gt;"")))), 0)</f>
        <v>1</v>
      </c>
      <c r="I145" s="38" t="b">
        <v>0</v>
      </c>
      <c r="J145" s="37" t="str">
        <f>IF(COUNTIFS(TripTable[City],CityTable[[#This Row],[Name]])=0,"",TEXT(_xlfn.MINIFS(TripTable[Date],TripTable[City],CityTable[[#This Row],[Name]]),"MMM JJJJ"))</f>
        <v>Feb 2006</v>
      </c>
      <c r="K145" s="37" t="str">
        <f>IF(COUNTIFS(TripTable[City],CityTable[[#This Row],[Name]])=0,"",TEXT(_xlfn.MAXIFS(TripTable[Date],TripTable[City],CityTable[[#This Row],[Name]]),"MMM JJJJ"))</f>
        <v>Feb 2006</v>
      </c>
    </row>
    <row r="146" spans="1:11" x14ac:dyDescent="0.2">
      <c r="A146" t="str">
        <f>_xlfn.XLOOKUP(CityTable[[#This Row],[Country]], CountryTable[Common Name], CountryTable[ISO2])</f>
        <v>DE</v>
      </c>
      <c r="B146" t="s">
        <v>14</v>
      </c>
      <c r="C146" t="s">
        <v>1034</v>
      </c>
      <c r="D146" s="3"/>
      <c r="E146" s="13">
        <v>48.167830000000002</v>
      </c>
      <c r="F146" s="13">
        <v>8.6271900000000006</v>
      </c>
      <c r="G146" s="33">
        <v>25510</v>
      </c>
      <c r="H146" s="36" cm="1">
        <f t="array" ref="H146">IFERROR(COUNTA(_xlfn.UNIQUE(_xlfn._xlws.FILTER(TripTable[Trip Name], (TripTable[City]=CityTable[[#This Row],[Name]])*(TripTable[City]&lt;&gt;"")))), 0)</f>
        <v>1</v>
      </c>
      <c r="I146" s="38" t="b">
        <v>0</v>
      </c>
      <c r="J146" s="37" t="str">
        <f>IF(COUNTIFS(TripTable[City],CityTable[[#This Row],[Name]])=0,"",TEXT(_xlfn.MINIFS(TripTable[Date],TripTable[City],CityTable[[#This Row],[Name]]),"MMM JJJJ"))</f>
        <v/>
      </c>
      <c r="K146" s="37" t="str">
        <f>IF(COUNTIFS(TripTable[City],CityTable[[#This Row],[Name]])=0,"",TEXT(_xlfn.MAXIFS(TripTable[Date],TripTable[City],CityTable[[#This Row],[Name]]),"MMM JJJJ"))</f>
        <v/>
      </c>
    </row>
    <row r="147" spans="1:11" x14ac:dyDescent="0.2">
      <c r="A147" t="str">
        <f>_xlfn.XLOOKUP(CityTable[[#This Row],[Country]], CountryTable[Common Name], CountryTable[ISO2])</f>
        <v>DE</v>
      </c>
      <c r="B147" t="s">
        <v>14</v>
      </c>
      <c r="C147" t="s">
        <v>1320</v>
      </c>
      <c r="D147" s="3"/>
      <c r="E147" s="13">
        <v>49.232619999999997</v>
      </c>
      <c r="F147" s="13">
        <v>7.0098200000000004</v>
      </c>
      <c r="G147" s="10">
        <v>182971</v>
      </c>
      <c r="H147" s="36" cm="1">
        <f t="array" ref="H147">IFERROR(COUNTA(_xlfn.UNIQUE(_xlfn._xlws.FILTER(TripTable[Trip Name], (TripTable[City]=CityTable[[#This Row],[Name]])*(TripTable[City]&lt;&gt;"")))), 0)</f>
        <v>1</v>
      </c>
      <c r="I147" s="38" t="b">
        <v>0</v>
      </c>
      <c r="J147" s="37" t="str">
        <f>IF(COUNTIFS(TripTable[City],CityTable[[#This Row],[Name]])=0,"",TEXT(_xlfn.MINIFS(TripTable[Date],TripTable[City],CityTable[[#This Row],[Name]]),"MMM JJJJ"))</f>
        <v>Mrz 2015</v>
      </c>
      <c r="K147" s="37" t="str">
        <f>IF(COUNTIFS(TripTable[City],CityTable[[#This Row],[Name]])=0,"",TEXT(_xlfn.MAXIFS(TripTable[Date],TripTable[City],CityTable[[#This Row],[Name]]),"MMM JJJJ"))</f>
        <v>Mrz 2015</v>
      </c>
    </row>
    <row r="148" spans="1:11" x14ac:dyDescent="0.2">
      <c r="A148" t="str">
        <f>_xlfn.XLOOKUP(CityTable[[#This Row],[Country]], CountryTable[Common Name], CountryTable[ISO2])</f>
        <v>DE</v>
      </c>
      <c r="B148" t="s">
        <v>14</v>
      </c>
      <c r="C148" t="s">
        <v>209</v>
      </c>
      <c r="D148" s="3"/>
      <c r="E148" s="13">
        <v>48.223990000000001</v>
      </c>
      <c r="F148" s="13">
        <v>8.3858300000000003</v>
      </c>
      <c r="G148" s="33">
        <v>18565</v>
      </c>
      <c r="H148" s="36" cm="1">
        <f t="array" ref="H148">IFERROR(COUNTA(_xlfn.UNIQUE(_xlfn._xlws.FILTER(TripTable[Trip Name], (TripTable[City]=CityTable[[#This Row],[Name]])*(TripTable[City]&lt;&gt;"")))), 0)</f>
        <v>1</v>
      </c>
      <c r="I148" s="38" t="b">
        <v>1</v>
      </c>
      <c r="J148" s="37" t="str">
        <f>IF(COUNTIFS(TripTable[City],CityTable[[#This Row],[Name]])=0,"",TEXT(_xlfn.MINIFS(TripTable[Date],TripTable[City],CityTable[[#This Row],[Name]]),"MMM JJJJ"))</f>
        <v/>
      </c>
      <c r="K148" s="37" t="str">
        <f>IF(COUNTIFS(TripTable[City],CityTable[[#This Row],[Name]])=0,"",TEXT(_xlfn.MAXIFS(TripTable[Date],TripTable[City],CityTable[[#This Row],[Name]]),"MMM JJJJ"))</f>
        <v/>
      </c>
    </row>
    <row r="149" spans="1:11" x14ac:dyDescent="0.2">
      <c r="A149" t="str">
        <f>_xlfn.XLOOKUP(CityTable[[#This Row],[Country]], CountryTable[Common Name], CountryTable[ISO2])</f>
        <v>DE</v>
      </c>
      <c r="B149" t="s">
        <v>14</v>
      </c>
      <c r="C149" t="s">
        <v>1243</v>
      </c>
      <c r="D149" s="3"/>
      <c r="E149" s="13">
        <v>50.800190000000001</v>
      </c>
      <c r="F149" s="13">
        <v>7.2076900000000004</v>
      </c>
      <c r="G149" s="10">
        <v>39135</v>
      </c>
      <c r="H149" s="36" cm="1">
        <f t="array" ref="H149">IFERROR(COUNTA(_xlfn.UNIQUE(_xlfn._xlws.FILTER(TripTable[Trip Name], (TripTable[City]=CityTable[[#This Row],[Name]])*(TripTable[City]&lt;&gt;"")))), 0)</f>
        <v>1</v>
      </c>
      <c r="I149" s="38" t="b">
        <v>0</v>
      </c>
      <c r="J149" s="37" t="str">
        <f>IF(COUNTIFS(TripTable[City],CityTable[[#This Row],[Name]])=0,"",TEXT(_xlfn.MINIFS(TripTable[Date],TripTable[City],CityTable[[#This Row],[Name]]),"MMM JJJJ"))</f>
        <v>Aug 2008</v>
      </c>
      <c r="K149" s="37" t="str">
        <f>IF(COUNTIFS(TripTable[City],CityTable[[#This Row],[Name]])=0,"",TEXT(_xlfn.MAXIFS(TripTable[Date],TripTable[City],CityTable[[#This Row],[Name]]),"MMM JJJJ"))</f>
        <v>Aug 2008</v>
      </c>
    </row>
    <row r="150" spans="1:11" x14ac:dyDescent="0.2">
      <c r="A150" t="str">
        <f>_xlfn.XLOOKUP(CityTable[[#This Row],[Country]], CountryTable[Common Name], CountryTable[ISO2])</f>
        <v>DE</v>
      </c>
      <c r="B150" t="s">
        <v>14</v>
      </c>
      <c r="C150" t="s">
        <v>1245</v>
      </c>
      <c r="D150" s="3"/>
      <c r="E150" s="13">
        <v>48.088290000000001</v>
      </c>
      <c r="F150" s="13">
        <v>9.2303300000000004</v>
      </c>
      <c r="G150" s="10">
        <v>16592</v>
      </c>
      <c r="H150" s="36" cm="1">
        <f t="array" ref="H150">IFERROR(COUNTA(_xlfn.UNIQUE(_xlfn._xlws.FILTER(TripTable[Trip Name], (TripTable[City]=CityTable[[#This Row],[Name]])*(TripTable[City]&lt;&gt;"")))), 0)</f>
        <v>1</v>
      </c>
      <c r="I150" s="38" t="b">
        <v>0</v>
      </c>
      <c r="J150" s="37" t="str">
        <f>IF(COUNTIFS(TripTable[City],CityTable[[#This Row],[Name]])=0,"",TEXT(_xlfn.MINIFS(TripTable[Date],TripTable[City],CityTable[[#This Row],[Name]]),"MMM JJJJ"))</f>
        <v>Apr 2007</v>
      </c>
      <c r="K150" s="37" t="str">
        <f>IF(COUNTIFS(TripTable[City],CityTable[[#This Row],[Name]])=0,"",TEXT(_xlfn.MAXIFS(TripTable[Date],TripTable[City],CityTable[[#This Row],[Name]]),"MMM JJJJ"))</f>
        <v>Apr 2007</v>
      </c>
    </row>
    <row r="151" spans="1:11" x14ac:dyDescent="0.2">
      <c r="A151" t="str">
        <f>_xlfn.XLOOKUP(CityTable[[#This Row],[Country]], CountryTable[Common Name], CountryTable[ISO2])</f>
        <v>DE</v>
      </c>
      <c r="B151" t="s">
        <v>14</v>
      </c>
      <c r="C151" t="s">
        <v>1011</v>
      </c>
      <c r="D151" s="3"/>
      <c r="E151" s="13">
        <v>48.7</v>
      </c>
      <c r="F151" s="13">
        <v>9.0166699999999995</v>
      </c>
      <c r="G151" s="33">
        <v>61311</v>
      </c>
      <c r="H151" s="36" cm="1">
        <f t="array" ref="H151">IFERROR(COUNTA(_xlfn.UNIQUE(_xlfn._xlws.FILTER(TripTable[Trip Name], (TripTable[City]=CityTable[[#This Row],[Name]])*(TripTable[City]&lt;&gt;"")))), 0)</f>
        <v>1</v>
      </c>
      <c r="I151" s="38" t="b">
        <v>0</v>
      </c>
      <c r="J151" s="37" t="str">
        <f>IF(COUNTIFS(TripTable[City],CityTable[[#This Row],[Name]])=0,"",TEXT(_xlfn.MINIFS(TripTable[Date],TripTable[City],CityTable[[#This Row],[Name]]),"MMM JJJJ"))</f>
        <v/>
      </c>
      <c r="K151" s="37" t="str">
        <f>IF(COUNTIFS(TripTable[City],CityTable[[#This Row],[Name]])=0,"",TEXT(_xlfn.MAXIFS(TripTable[Date],TripTable[City],CityTable[[#This Row],[Name]]),"MMM JJJJ"))</f>
        <v/>
      </c>
    </row>
    <row r="152" spans="1:11" x14ac:dyDescent="0.2">
      <c r="A152" t="str">
        <f>_xlfn.XLOOKUP(CityTable[[#This Row],[Country]], CountryTable[Common Name], CountryTable[ISO2])</f>
        <v>DE</v>
      </c>
      <c r="B152" t="s">
        <v>14</v>
      </c>
      <c r="C152" t="s">
        <v>1040</v>
      </c>
      <c r="D152" s="3"/>
      <c r="E152" s="13">
        <v>47.903480000000002</v>
      </c>
      <c r="F152" s="13">
        <v>11.311870000000001</v>
      </c>
      <c r="G152" s="33">
        <v>24602</v>
      </c>
      <c r="H152" s="36" cm="1">
        <f t="array" ref="H152">IFERROR(COUNTA(_xlfn.UNIQUE(_xlfn._xlws.FILTER(TripTable[Trip Name], (TripTable[City]=CityTable[[#This Row],[Name]])*(TripTable[City]&lt;&gt;"")))), 0)</f>
        <v>2</v>
      </c>
      <c r="I152" s="38" t="b">
        <v>0</v>
      </c>
      <c r="J152" s="37" t="str">
        <f>IF(COUNTIFS(TripTable[City],CityTable[[#This Row],[Name]])=0,"",TEXT(_xlfn.MINIFS(TripTable[Date],TripTable[City],CityTable[[#This Row],[Name]]),"MMM JJJJ"))</f>
        <v>Aug 2019</v>
      </c>
      <c r="K152" s="37" t="str">
        <f>IF(COUNTIFS(TripTable[City],CityTable[[#This Row],[Name]])=0,"",TEXT(_xlfn.MAXIFS(TripTable[Date],TripTable[City],CityTable[[#This Row],[Name]]),"MMM JJJJ"))</f>
        <v>Aug 2026</v>
      </c>
    </row>
    <row r="153" spans="1:11" x14ac:dyDescent="0.2">
      <c r="A153" t="str">
        <f>_xlfn.XLOOKUP(CityTable[[#This Row],[Country]], CountryTable[Common Name], CountryTable[ISO2])</f>
        <v>DE</v>
      </c>
      <c r="B153" t="s">
        <v>14</v>
      </c>
      <c r="C153" t="s">
        <v>1019</v>
      </c>
      <c r="D153" s="3"/>
      <c r="E153" s="13">
        <v>48.881259999999997</v>
      </c>
      <c r="F153" s="13">
        <v>12.57385</v>
      </c>
      <c r="G153" s="33">
        <v>44580</v>
      </c>
      <c r="H153" s="36" cm="1">
        <f t="array" ref="H153">IFERROR(COUNTA(_xlfn.UNIQUE(_xlfn._xlws.FILTER(TripTable[Trip Name], (TripTable[City]=CityTable[[#This Row],[Name]])*(TripTable[City]&lt;&gt;"")))), 0)</f>
        <v>1</v>
      </c>
      <c r="I153" s="38" t="b">
        <v>0</v>
      </c>
      <c r="J153" s="37" t="str">
        <f>IF(COUNTIFS(TripTable[City],CityTable[[#This Row],[Name]])=0,"",TEXT(_xlfn.MINIFS(TripTable[Date],TripTable[City],CityTable[[#This Row],[Name]]),"MMM JJJJ"))</f>
        <v>Aug 2026</v>
      </c>
      <c r="K153" s="37" t="str">
        <f>IF(COUNTIFS(TripTable[City],CityTable[[#This Row],[Name]])=0,"",TEXT(_xlfn.MAXIFS(TripTable[Date],TripTable[City],CityTable[[#This Row],[Name]]),"MMM JJJJ"))</f>
        <v>Aug 2026</v>
      </c>
    </row>
    <row r="154" spans="1:11" x14ac:dyDescent="0.2">
      <c r="A154" t="str">
        <f>_xlfn.XLOOKUP(CityTable[[#This Row],[Country]], CountryTable[Common Name], CountryTable[ISO2])</f>
        <v>DE</v>
      </c>
      <c r="B154" t="s">
        <v>14</v>
      </c>
      <c r="C154" t="s">
        <v>60</v>
      </c>
      <c r="D154" s="3"/>
      <c r="E154" s="13">
        <v>48.782319999999999</v>
      </c>
      <c r="F154" s="13">
        <v>9.1770200000000006</v>
      </c>
      <c r="G154" s="33">
        <v>630305</v>
      </c>
      <c r="H154" s="36" cm="1">
        <f t="array" ref="H154">IFERROR(COUNTA(_xlfn.UNIQUE(_xlfn._xlws.FILTER(TripTable[Trip Name], (TripTable[City]=CityTable[[#This Row],[Name]])*(TripTable[City]&lt;&gt;"")))), 0)</f>
        <v>3</v>
      </c>
      <c r="I154" s="38" t="b">
        <v>0</v>
      </c>
      <c r="J154" s="37" t="str">
        <f>IF(COUNTIFS(TripTable[City],CityTable[[#This Row],[Name]])=0,"",TEXT(_xlfn.MINIFS(TripTable[Date],TripTable[City],CityTable[[#This Row],[Name]]),"MMM JJJJ"))</f>
        <v>Okt 2004</v>
      </c>
      <c r="K154" s="37" t="str">
        <f>IF(COUNTIFS(TripTable[City],CityTable[[#This Row],[Name]])=0,"",TEXT(_xlfn.MAXIFS(TripTable[Date],TripTable[City],CityTable[[#This Row],[Name]]),"MMM JJJJ"))</f>
        <v>Jul 2018</v>
      </c>
    </row>
    <row r="155" spans="1:11" x14ac:dyDescent="0.2">
      <c r="A155" t="str">
        <f>_xlfn.XLOOKUP(CityTable[[#This Row],[Country]], CountryTable[Common Name], CountryTable[ISO2])</f>
        <v>DE</v>
      </c>
      <c r="B155" t="s">
        <v>14</v>
      </c>
      <c r="C155" t="s">
        <v>1030</v>
      </c>
      <c r="D155" s="3"/>
      <c r="E155" s="13">
        <v>48.349870000000003</v>
      </c>
      <c r="F155" s="13">
        <v>12.132020000000001</v>
      </c>
      <c r="G155" s="33">
        <v>8690</v>
      </c>
      <c r="H155" s="36" cm="1">
        <f t="array" ref="H155">IFERROR(COUNTA(_xlfn.UNIQUE(_xlfn._xlws.FILTER(TripTable[Trip Name], (TripTable[City]=CityTable[[#This Row],[Name]])*(TripTable[City]&lt;&gt;"")))), 0)</f>
        <v>1</v>
      </c>
      <c r="I155" s="38" t="b">
        <v>0</v>
      </c>
      <c r="J155" s="37" t="str">
        <f>IF(COUNTIFS(TripTable[City],CityTable[[#This Row],[Name]])=0,"",TEXT(_xlfn.MINIFS(TripTable[Date],TripTable[City],CityTable[[#This Row],[Name]]),"MMM JJJJ"))</f>
        <v/>
      </c>
      <c r="K155" s="37" t="str">
        <f>IF(COUNTIFS(TripTable[City],CityTable[[#This Row],[Name]])=0,"",TEXT(_xlfn.MAXIFS(TripTable[Date],TripTable[City],CityTable[[#This Row],[Name]]),"MMM JJJJ"))</f>
        <v/>
      </c>
    </row>
    <row r="156" spans="1:11" x14ac:dyDescent="0.2">
      <c r="A156" t="str">
        <f>_xlfn.XLOOKUP(CityTable[[#This Row],[Country]], CountryTable[Common Name], CountryTable[ISO2])</f>
        <v>DE</v>
      </c>
      <c r="B156" t="s">
        <v>14</v>
      </c>
      <c r="C156" t="s">
        <v>1001</v>
      </c>
      <c r="D156" s="3"/>
      <c r="E156" s="13">
        <v>48.131749999999997</v>
      </c>
      <c r="F156" s="13">
        <v>8.2331699999999994</v>
      </c>
      <c r="G156" s="33">
        <v>5275</v>
      </c>
      <c r="H156" s="36" cm="1">
        <f t="array" ref="H156">IFERROR(COUNTA(_xlfn.UNIQUE(_xlfn._xlws.FILTER(TripTable[Trip Name], (TripTable[City]=CityTable[[#This Row],[Name]])*(TripTable[City]&lt;&gt;"")))), 0)</f>
        <v>2</v>
      </c>
      <c r="I156" s="38" t="b">
        <v>0</v>
      </c>
      <c r="J156" s="37" t="str">
        <f>IF(COUNTIFS(TripTable[City],CityTable[[#This Row],[Name]])=0,"",TEXT(_xlfn.MINIFS(TripTable[Date],TripTable[City],CityTable[[#This Row],[Name]]),"MMM JJJJ"))</f>
        <v>Mai 2009</v>
      </c>
      <c r="K156" s="37" t="str">
        <f>IF(COUNTIFS(TripTable[City],CityTable[[#This Row],[Name]])=0,"",TEXT(_xlfn.MAXIFS(TripTable[Date],TripTable[City],CityTable[[#This Row],[Name]]),"MMM JJJJ"))</f>
        <v>Jul 2018</v>
      </c>
    </row>
    <row r="157" spans="1:11" x14ac:dyDescent="0.2">
      <c r="A157" t="str">
        <f>_xlfn.XLOOKUP(CityTable[[#This Row],[Country]], CountryTable[Common Name], CountryTable[ISO2])</f>
        <v>DE</v>
      </c>
      <c r="B157" t="s">
        <v>14</v>
      </c>
      <c r="C157" t="s">
        <v>792</v>
      </c>
      <c r="D157" s="3"/>
      <c r="E157" s="13">
        <v>49.755650000000003</v>
      </c>
      <c r="F157" s="13">
        <v>6.6393500000000003</v>
      </c>
      <c r="G157" s="33">
        <v>100129</v>
      </c>
      <c r="H157" s="36" cm="1">
        <f t="array" ref="H157">IFERROR(COUNTA(_xlfn.UNIQUE(_xlfn._xlws.FILTER(TripTable[Trip Name], (TripTable[City]=CityTable[[#This Row],[Name]])*(TripTable[City]&lt;&gt;"")))), 0)</f>
        <v>1</v>
      </c>
      <c r="I157" s="38" t="b">
        <v>0</v>
      </c>
      <c r="J157" s="37" t="str">
        <f>IF(COUNTIFS(TripTable[City],CityTable[[#This Row],[Name]])=0,"",TEXT(_xlfn.MINIFS(TripTable[Date],TripTable[City],CityTable[[#This Row],[Name]]),"MMM JJJJ"))</f>
        <v>Apr 2011</v>
      </c>
      <c r="K157" s="37" t="str">
        <f>IF(COUNTIFS(TripTable[City],CityTable[[#This Row],[Name]])=0,"",TEXT(_xlfn.MAXIFS(TripTable[Date],TripTable[City],CityTable[[#This Row],[Name]]),"MMM JJJJ"))</f>
        <v>Apr 2011</v>
      </c>
    </row>
    <row r="158" spans="1:11" x14ac:dyDescent="0.2">
      <c r="A158" t="str">
        <f>_xlfn.XLOOKUP(CityTable[[#This Row],[Country]], CountryTable[Common Name], CountryTable[ISO2])</f>
        <v>DE</v>
      </c>
      <c r="B158" t="s">
        <v>14</v>
      </c>
      <c r="C158" t="s">
        <v>210</v>
      </c>
      <c r="D158" s="3" t="s">
        <v>554</v>
      </c>
      <c r="E158" s="13">
        <v>48.522660000000002</v>
      </c>
      <c r="F158" s="13">
        <v>9.0522200000000002</v>
      </c>
      <c r="G158" s="33">
        <v>83416</v>
      </c>
      <c r="H158" s="36" cm="1">
        <f t="array" ref="H158">IFERROR(COUNTA(_xlfn.UNIQUE(_xlfn._xlws.FILTER(TripTable[Trip Name], (TripTable[City]=CityTable[[#This Row],[Name]])*(TripTable[City]&lt;&gt;"")))), 0)</f>
        <v>1</v>
      </c>
      <c r="I158" s="38" t="b">
        <v>1</v>
      </c>
      <c r="J158" s="37" t="str">
        <f>IF(COUNTIFS(TripTable[City],CityTable[[#This Row],[Name]])=0,"",TEXT(_xlfn.MINIFS(TripTable[Date],TripTable[City],CityTable[[#This Row],[Name]]),"MMM JJJJ"))</f>
        <v>Okt 2004</v>
      </c>
      <c r="K158" s="37" t="str">
        <f>IF(COUNTIFS(TripTable[City],CityTable[[#This Row],[Name]])=0,"",TEXT(_xlfn.MAXIFS(TripTable[Date],TripTable[City],CityTable[[#This Row],[Name]]),"MMM JJJJ"))</f>
        <v>Okt 2004</v>
      </c>
    </row>
    <row r="159" spans="1:11" x14ac:dyDescent="0.2">
      <c r="A159" t="str">
        <f>_xlfn.XLOOKUP(CityTable[[#This Row],[Country]], CountryTable[Common Name], CountryTable[ISO2])</f>
        <v>DE</v>
      </c>
      <c r="B159" t="s">
        <v>14</v>
      </c>
      <c r="C159" t="s">
        <v>1013</v>
      </c>
      <c r="D159" s="3"/>
      <c r="E159" s="13">
        <v>48.398409999999998</v>
      </c>
      <c r="F159" s="13">
        <v>9.9915500000000002</v>
      </c>
      <c r="G159" s="33">
        <v>120451</v>
      </c>
      <c r="H159" s="36" cm="1">
        <f t="array" ref="H159">IFERROR(COUNTA(_xlfn.UNIQUE(_xlfn._xlws.FILTER(TripTable[Trip Name], (TripTable[City]=CityTable[[#This Row],[Name]])*(TripTable[City]&lt;&gt;"")))), 0)</f>
        <v>2</v>
      </c>
      <c r="I159" s="38" t="b">
        <v>0</v>
      </c>
      <c r="J159" s="37" t="str">
        <f>IF(COUNTIFS(TripTable[City],CityTable[[#This Row],[Name]])=0,"",TEXT(_xlfn.MINIFS(TripTable[Date],TripTable[City],CityTable[[#This Row],[Name]]),"MMM JJJJ"))</f>
        <v>Dez 2004</v>
      </c>
      <c r="K159" s="37" t="str">
        <f>IF(COUNTIFS(TripTable[City],CityTable[[#This Row],[Name]])=0,"",TEXT(_xlfn.MAXIFS(TripTable[Date],TripTable[City],CityTable[[#This Row],[Name]]),"MMM JJJJ"))</f>
        <v>Aug 2018</v>
      </c>
    </row>
    <row r="160" spans="1:11" x14ac:dyDescent="0.2">
      <c r="A160" t="str">
        <f>_xlfn.XLOOKUP(CityTable[[#This Row],[Country]], CountryTable[Common Name], CountryTable[ISO2])</f>
        <v>DE</v>
      </c>
      <c r="B160" t="s">
        <v>14</v>
      </c>
      <c r="C160" t="s">
        <v>1031</v>
      </c>
      <c r="D160" s="3"/>
      <c r="E160" s="13">
        <v>48.065980000000003</v>
      </c>
      <c r="F160" s="13">
        <v>11.615640000000001</v>
      </c>
      <c r="G160" s="33">
        <v>20852</v>
      </c>
      <c r="H160" s="36" cm="1">
        <f t="array" ref="H160">IFERROR(COUNTA(_xlfn.UNIQUE(_xlfn._xlws.FILTER(TripTable[Trip Name], (TripTable[City]=CityTable[[#This Row],[Name]])*(TripTable[City]&lt;&gt;"")))), 0)</f>
        <v>1</v>
      </c>
      <c r="I160" s="38" t="b">
        <v>0</v>
      </c>
      <c r="J160" s="37" t="str">
        <f>IF(COUNTIFS(TripTable[City],CityTable[[#This Row],[Name]])=0,"",TEXT(_xlfn.MINIFS(TripTable[Date],TripTable[City],CityTable[[#This Row],[Name]]),"MMM JJJJ"))</f>
        <v/>
      </c>
      <c r="K160" s="37" t="str">
        <f>IF(COUNTIFS(TripTable[City],CityTable[[#This Row],[Name]])=0,"",TEXT(_xlfn.MAXIFS(TripTable[Date],TripTable[City],CityTable[[#This Row],[Name]]),"MMM JJJJ"))</f>
        <v/>
      </c>
    </row>
    <row r="161" spans="1:11" x14ac:dyDescent="0.2">
      <c r="A161" t="str">
        <f>_xlfn.XLOOKUP(CityTable[[#This Row],[Country]], CountryTable[Common Name], CountryTable[ISO2])</f>
        <v>DE</v>
      </c>
      <c r="B161" t="s">
        <v>14</v>
      </c>
      <c r="C161" t="s">
        <v>993</v>
      </c>
      <c r="D161" s="3"/>
      <c r="E161" s="13">
        <v>48.062260000000002</v>
      </c>
      <c r="F161" s="13">
        <v>8.4935799999999997</v>
      </c>
      <c r="G161" s="33">
        <v>81770</v>
      </c>
      <c r="H161" s="36" cm="1">
        <f t="array" ref="H161">IFERROR(COUNTA(_xlfn.UNIQUE(_xlfn._xlws.FILTER(TripTable[Trip Name], (TripTable[City]=CityTable[[#This Row],[Name]])*(TripTable[City]&lt;&gt;"")))), 0)</f>
        <v>1</v>
      </c>
      <c r="I161" s="38" t="b">
        <v>0</v>
      </c>
      <c r="J161" s="37" t="str">
        <f>IF(COUNTIFS(TripTable[City],CityTable[[#This Row],[Name]])=0,"",TEXT(_xlfn.MINIFS(TripTable[Date],TripTable[City],CityTable[[#This Row],[Name]]),"MMM JJJJ"))</f>
        <v/>
      </c>
      <c r="K161" s="37" t="str">
        <f>IF(COUNTIFS(TripTable[City],CityTable[[#This Row],[Name]])=0,"",TEXT(_xlfn.MAXIFS(TripTable[Date],TripTable[City],CityTable[[#This Row],[Name]]),"MMM JJJJ"))</f>
        <v/>
      </c>
    </row>
    <row r="162" spans="1:11" x14ac:dyDescent="0.2">
      <c r="A162" t="str">
        <f>_xlfn.XLOOKUP(CityTable[[#This Row],[Country]], CountryTable[Common Name], CountryTable[ISO2])</f>
        <v>DE</v>
      </c>
      <c r="B162" s="3" t="s">
        <v>14</v>
      </c>
      <c r="C162" s="3" t="s">
        <v>1234</v>
      </c>
      <c r="D162" s="3"/>
      <c r="E162" s="13">
        <v>48.258400000000002</v>
      </c>
      <c r="F162" s="13">
        <v>11.97527</v>
      </c>
      <c r="G162" s="33">
        <v>1960</v>
      </c>
      <c r="H162" s="36" cm="1">
        <f t="array" ref="H162">IFERROR(COUNTA(_xlfn.UNIQUE(_xlfn._xlws.FILTER(TripTable[Trip Name], (TripTable[City]=CityTable[[#This Row],[Name]])*(TripTable[City]&lt;&gt;"")))), 0)</f>
        <v>1</v>
      </c>
      <c r="I162" s="38" t="b">
        <v>0</v>
      </c>
      <c r="J162" s="37" t="str">
        <f>IF(COUNTIFS(TripTable[City],CityTable[[#This Row],[Name]])=0,"",TEXT(_xlfn.MINIFS(TripTable[Date],TripTable[City],CityTable[[#This Row],[Name]]),"MMM JJJJ"))</f>
        <v>Sep 2023</v>
      </c>
      <c r="K162" s="37" t="str">
        <f>IF(COUNTIFS(TripTable[City],CityTable[[#This Row],[Name]])=0,"",TEXT(_xlfn.MAXIFS(TripTable[Date],TripTable[City],CityTable[[#This Row],[Name]]),"MMM JJJJ"))</f>
        <v>Sep 2023</v>
      </c>
    </row>
    <row r="163" spans="1:11" x14ac:dyDescent="0.2">
      <c r="A163" t="str">
        <f>_xlfn.XLOOKUP(CityTable[[#This Row],[Country]], CountryTable[Common Name], CountryTable[ISO2])</f>
        <v>DE</v>
      </c>
      <c r="B163" t="s">
        <v>14</v>
      </c>
      <c r="C163" t="s">
        <v>1038</v>
      </c>
      <c r="D163" s="3"/>
      <c r="E163" s="13">
        <v>48.671239999999997</v>
      </c>
      <c r="F163" s="13">
        <v>9.3763199999999998</v>
      </c>
      <c r="G163" s="33">
        <v>15728</v>
      </c>
      <c r="H163" s="36" cm="1">
        <f t="array" ref="H163">IFERROR(COUNTA(_xlfn.UNIQUE(_xlfn._xlws.FILTER(TripTable[Trip Name], (TripTable[City]=CityTable[[#This Row],[Name]])*(TripTable[City]&lt;&gt;"")))), 0)</f>
        <v>1</v>
      </c>
      <c r="I163" s="38" t="b">
        <v>0</v>
      </c>
      <c r="J163" s="37" t="str">
        <f>IF(COUNTIFS(TripTable[City],CityTable[[#This Row],[Name]])=0,"",TEXT(_xlfn.MINIFS(TripTable[Date],TripTable[City],CityTable[[#This Row],[Name]]),"MMM JJJJ"))</f>
        <v/>
      </c>
      <c r="K163" s="37" t="str">
        <f>IF(COUNTIFS(TripTable[City],CityTable[[#This Row],[Name]])=0,"",TEXT(_xlfn.MAXIFS(TripTable[Date],TripTable[City],CityTable[[#This Row],[Name]]),"MMM JJJJ"))</f>
        <v/>
      </c>
    </row>
    <row r="164" spans="1:11" x14ac:dyDescent="0.2">
      <c r="A164" t="str">
        <f>_xlfn.XLOOKUP(CityTable[[#This Row],[Country]], CountryTable[Common Name], CountryTable[ISO2])</f>
        <v>DE</v>
      </c>
      <c r="B164" t="s">
        <v>14</v>
      </c>
      <c r="C164" t="s">
        <v>1014</v>
      </c>
      <c r="D164" s="3"/>
      <c r="E164" s="13">
        <v>49.759</v>
      </c>
      <c r="F164" s="13">
        <v>9.5085200000000007</v>
      </c>
      <c r="G164" s="33">
        <v>24869</v>
      </c>
      <c r="H164" s="36" cm="1">
        <f t="array" ref="H164">IFERROR(COUNTA(_xlfn.UNIQUE(_xlfn._xlws.FILTER(TripTable[Trip Name], (TripTable[City]=CityTable[[#This Row],[Name]])*(TripTable[City]&lt;&gt;"")))), 0)</f>
        <v>1</v>
      </c>
      <c r="I164" s="38" t="b">
        <v>0</v>
      </c>
      <c r="J164" s="37" t="str">
        <f>IF(COUNTIFS(TripTable[City],CityTable[[#This Row],[Name]])=0,"",TEXT(_xlfn.MINIFS(TripTable[Date],TripTable[City],CityTable[[#This Row],[Name]]),"MMM JJJJ"))</f>
        <v/>
      </c>
      <c r="K164" s="37" t="str">
        <f>IF(COUNTIFS(TripTable[City],CityTable[[#This Row],[Name]])=0,"",TEXT(_xlfn.MAXIFS(TripTable[Date],TripTable[City],CityTable[[#This Row],[Name]]),"MMM JJJJ"))</f>
        <v/>
      </c>
    </row>
    <row r="165" spans="1:11" x14ac:dyDescent="0.2">
      <c r="A165" t="str">
        <f>_xlfn.XLOOKUP(CityTable[[#This Row],[Country]], CountryTable[Common Name], CountryTable[ISO2])</f>
        <v>DE</v>
      </c>
      <c r="B165" t="s">
        <v>14</v>
      </c>
      <c r="C165" t="s">
        <v>1003</v>
      </c>
      <c r="D165" s="3"/>
      <c r="E165" s="13">
        <v>54.907899999999998</v>
      </c>
      <c r="F165" s="13">
        <v>8.3032599999999999</v>
      </c>
      <c r="G165" s="33">
        <v>12500</v>
      </c>
      <c r="H165" s="36" cm="1">
        <f t="array" ref="H165">IFERROR(COUNTA(_xlfn.UNIQUE(_xlfn._xlws.FILTER(TripTable[Trip Name], (TripTable[City]=CityTable[[#This Row],[Name]])*(TripTable[City]&lt;&gt;"")))), 0)</f>
        <v>2</v>
      </c>
      <c r="I165" s="38" t="b">
        <v>0</v>
      </c>
      <c r="J165" s="37" t="str">
        <f>IF(COUNTIFS(TripTable[City],CityTable[[#This Row],[Name]])=0,"",TEXT(_xlfn.MINIFS(TripTable[Date],TripTable[City],CityTable[[#This Row],[Name]]),"MMM JJJJ"))</f>
        <v>Sep 2005</v>
      </c>
      <c r="K165" s="37" t="str">
        <f>IF(COUNTIFS(TripTable[City],CityTable[[#This Row],[Name]])=0,"",TEXT(_xlfn.MAXIFS(TripTable[Date],TripTable[City],CityTable[[#This Row],[Name]]),"MMM JJJJ"))</f>
        <v>Dez 2007</v>
      </c>
    </row>
    <row r="166" spans="1:11" x14ac:dyDescent="0.2">
      <c r="A166" t="str">
        <f>_xlfn.XLOOKUP(CityTable[[#This Row],[Country]], CountryTable[Common Name], CountryTable[ISO2])</f>
        <v>DE</v>
      </c>
      <c r="B166" t="s">
        <v>14</v>
      </c>
      <c r="C166" t="s">
        <v>1023</v>
      </c>
      <c r="D166" s="3"/>
      <c r="E166" s="13">
        <v>51.256270000000001</v>
      </c>
      <c r="F166" s="13">
        <v>7.1481599999999998</v>
      </c>
      <c r="G166" s="33">
        <v>360797</v>
      </c>
      <c r="H166" s="36" cm="1">
        <f t="array" ref="H166">IFERROR(COUNTA(_xlfn.UNIQUE(_xlfn._xlws.FILTER(TripTable[Trip Name], (TripTable[City]=CityTable[[#This Row],[Name]])*(TripTable[City]&lt;&gt;"")))), 0)</f>
        <v>1</v>
      </c>
      <c r="I166" s="38" t="b">
        <v>0</v>
      </c>
      <c r="J166" s="37" t="str">
        <f>IF(COUNTIFS(TripTable[City],CityTable[[#This Row],[Name]])=0,"",TEXT(_xlfn.MINIFS(TripTable[Date],TripTable[City],CityTable[[#This Row],[Name]]),"MMM JJJJ"))</f>
        <v>Mai 2012</v>
      </c>
      <c r="K166" s="37" t="str">
        <f>IF(COUNTIFS(TripTable[City],CityTable[[#This Row],[Name]])=0,"",TEXT(_xlfn.MAXIFS(TripTable[Date],TripTable[City],CityTable[[#This Row],[Name]]),"MMM JJJJ"))</f>
        <v>Mai 2012</v>
      </c>
    </row>
    <row r="167" spans="1:11" x14ac:dyDescent="0.2">
      <c r="A167" t="str">
        <f>_xlfn.XLOOKUP(CityTable[[#This Row],[Country]], CountryTable[Common Name], CountryTable[ISO2])</f>
        <v>DE</v>
      </c>
      <c r="B167" t="s">
        <v>14</v>
      </c>
      <c r="C167" t="s">
        <v>1236</v>
      </c>
      <c r="D167" s="3"/>
      <c r="E167" s="13">
        <v>49.793909999999997</v>
      </c>
      <c r="F167" s="13">
        <v>9.9512099999999997</v>
      </c>
      <c r="G167" s="10">
        <v>133731</v>
      </c>
      <c r="H167" s="36" cm="1">
        <f t="array" ref="H167">IFERROR(COUNTA(_xlfn.UNIQUE(_xlfn._xlws.FILTER(TripTable[Trip Name], (TripTable[City]=CityTable[[#This Row],[Name]])*(TripTable[City]&lt;&gt;"")))), 0)</f>
        <v>1</v>
      </c>
      <c r="I167" s="38" t="b">
        <v>0</v>
      </c>
      <c r="J167" s="37" t="str">
        <f>IF(COUNTIFS(TripTable[City],CityTable[[#This Row],[Name]])=0,"",TEXT(_xlfn.MINIFS(TripTable[Date],TripTable[City],CityTable[[#This Row],[Name]]),"MMM JJJJ"))</f>
        <v>Jun 2015</v>
      </c>
      <c r="K167" s="37" t="str">
        <f>IF(COUNTIFS(TripTable[City],CityTable[[#This Row],[Name]])=0,"",TEXT(_xlfn.MAXIFS(TripTable[Date],TripTable[City],CityTable[[#This Row],[Name]]),"MMM JJJJ"))</f>
        <v>Jun 2015</v>
      </c>
    </row>
    <row r="168" spans="1:11" x14ac:dyDescent="0.2">
      <c r="A168" t="str">
        <f>_xlfn.XLOOKUP(CityTable[[#This Row],[Country]], CountryTable[Common Name], CountryTable[ISO2])</f>
        <v>DE</v>
      </c>
      <c r="B168" t="s">
        <v>14</v>
      </c>
      <c r="C168" t="s">
        <v>1181</v>
      </c>
      <c r="D168" s="3"/>
      <c r="E168" s="13">
        <v>49.246859999999998</v>
      </c>
      <c r="F168" s="13">
        <v>7.3697699999999999</v>
      </c>
      <c r="G168" s="33">
        <v>35221</v>
      </c>
      <c r="H168" s="36" cm="1">
        <f t="array" ref="H168">IFERROR(COUNTA(_xlfn.UNIQUE(_xlfn._xlws.FILTER(TripTable[Trip Name], (TripTable[City]=CityTable[[#This Row],[Name]])*(TripTable[City]&lt;&gt;"")))), 0)</f>
        <v>1</v>
      </c>
      <c r="I168" s="38" t="b">
        <v>0</v>
      </c>
      <c r="J168" s="37" t="str">
        <f>IF(COUNTIFS(TripTable[City],CityTable[[#This Row],[Name]])=0,"",TEXT(_xlfn.MINIFS(TripTable[Date],TripTable[City],CityTable[[#This Row],[Name]]),"MMM JJJJ"))</f>
        <v>Apr 2011</v>
      </c>
      <c r="K168" s="37" t="str">
        <f>IF(COUNTIFS(TripTable[City],CityTable[[#This Row],[Name]])=0,"",TEXT(_xlfn.MAXIFS(TripTable[Date],TripTable[City],CityTable[[#This Row],[Name]]),"MMM JJJJ"))</f>
        <v>Apr 2011</v>
      </c>
    </row>
    <row r="169" spans="1:11" x14ac:dyDescent="0.2">
      <c r="A169" t="str">
        <f>_xlfn.XLOOKUP(CityTable[[#This Row],[Country]], CountryTable[Common Name], CountryTable[ISO2])</f>
        <v>GR</v>
      </c>
      <c r="B169" t="s">
        <v>15</v>
      </c>
      <c r="C169" t="s">
        <v>102</v>
      </c>
      <c r="D169" s="3"/>
      <c r="E169" s="13">
        <v>37.983759999999997</v>
      </c>
      <c r="F169" s="13">
        <v>23.72784</v>
      </c>
      <c r="G169" s="33">
        <v>664046</v>
      </c>
      <c r="H169" s="36" cm="1">
        <f t="array" ref="H169">IFERROR(COUNTA(_xlfn.UNIQUE(_xlfn._xlws.FILTER(TripTable[Trip Name], (TripTable[City]=CityTable[[#This Row],[Name]])*(TripTable[City]&lt;&gt;"")))), 0)</f>
        <v>1</v>
      </c>
      <c r="I169" s="38" t="b">
        <v>0</v>
      </c>
      <c r="J169" s="37" t="str">
        <f>IF(COUNTIFS(TripTable[City],CityTable[[#This Row],[Name]])=0,"",TEXT(_xlfn.MINIFS(TripTable[Date],TripTable[City],CityTable[[#This Row],[Name]]),"MMM JJJJ"))</f>
        <v>Apr 2018</v>
      </c>
      <c r="K169" s="37" t="str">
        <f>IF(COUNTIFS(TripTable[City],CityTable[[#This Row],[Name]])=0,"",TEXT(_xlfn.MAXIFS(TripTable[Date],TripTable[City],CityTable[[#This Row],[Name]]),"MMM JJJJ"))</f>
        <v>Apr 2018</v>
      </c>
    </row>
    <row r="170" spans="1:11" x14ac:dyDescent="0.2">
      <c r="A170" t="str">
        <f>_xlfn.XLOOKUP(CityTable[[#This Row],[Country]], CountryTable[Common Name], CountryTable[ISO2])</f>
        <v>HU</v>
      </c>
      <c r="B170" t="s">
        <v>17</v>
      </c>
      <c r="C170" t="s">
        <v>115</v>
      </c>
      <c r="D170" s="3"/>
      <c r="E170" s="13">
        <v>47.498350000000002</v>
      </c>
      <c r="F170" s="13">
        <v>19.04045</v>
      </c>
      <c r="G170" s="33">
        <v>1741041</v>
      </c>
      <c r="H170" s="36" cm="1">
        <f t="array" ref="H170">IFERROR(COUNTA(_xlfn.UNIQUE(_xlfn._xlws.FILTER(TripTable[Trip Name], (TripTable[City]=CityTable[[#This Row],[Name]])*(TripTable[City]&lt;&gt;"")))), 0)</f>
        <v>4</v>
      </c>
      <c r="I170" s="38" t="b">
        <v>0</v>
      </c>
      <c r="J170" s="37" t="str">
        <f>IF(COUNTIFS(TripTable[City],CityTable[[#This Row],[Name]])=0,"",TEXT(_xlfn.MINIFS(TripTable[Date],TripTable[City],CityTable[[#This Row],[Name]]),"MMM JJJJ"))</f>
        <v>Aug 2019</v>
      </c>
      <c r="K170" s="37" t="str">
        <f>IF(COUNTIFS(TripTable[City],CityTable[[#This Row],[Name]])=0,"",TEXT(_xlfn.MAXIFS(TripTable[Date],TripTable[City],CityTable[[#This Row],[Name]]),"MMM JJJJ"))</f>
        <v>Sep 2025</v>
      </c>
    </row>
    <row r="171" spans="1:11" x14ac:dyDescent="0.2">
      <c r="A171" t="str">
        <f>_xlfn.XLOOKUP(CityTable[[#This Row],[Country]], CountryTable[Common Name], CountryTable[ISO2])</f>
        <v>IS</v>
      </c>
      <c r="B171" t="s">
        <v>18</v>
      </c>
      <c r="C171" t="s">
        <v>213</v>
      </c>
      <c r="D171" s="3"/>
      <c r="E171" s="13">
        <v>65.683530000000005</v>
      </c>
      <c r="F171" s="13">
        <v>-18.087800000000001</v>
      </c>
      <c r="G171" s="33">
        <v>19219</v>
      </c>
      <c r="H171" s="36" cm="1">
        <f t="array" ref="H171">IFERROR(COUNTA(_xlfn.UNIQUE(_xlfn._xlws.FILTER(TripTable[Trip Name], (TripTable[City]=CityTable[[#This Row],[Name]])*(TripTable[City]&lt;&gt;"")))), 0)</f>
        <v>1</v>
      </c>
      <c r="I171" s="38" t="b">
        <v>0</v>
      </c>
      <c r="J171" s="37" t="str">
        <f>IF(COUNTIFS(TripTable[City],CityTable[[#This Row],[Name]])=0,"",TEXT(_xlfn.MINIFS(TripTable[Date],TripTable[City],CityTable[[#This Row],[Name]]),"MMM JJJJ"))</f>
        <v>Mai 2014</v>
      </c>
      <c r="K171" s="37" t="str">
        <f>IF(COUNTIFS(TripTable[City],CityTable[[#This Row],[Name]])=0,"",TEXT(_xlfn.MAXIFS(TripTable[Date],TripTable[City],CityTable[[#This Row],[Name]]),"MMM JJJJ"))</f>
        <v>Mai 2014</v>
      </c>
    </row>
    <row r="172" spans="1:11" x14ac:dyDescent="0.2">
      <c r="A172" t="str">
        <f>_xlfn.XLOOKUP(CityTable[[#This Row],[Country]], CountryTable[Common Name], CountryTable[ISO2])</f>
        <v>IS</v>
      </c>
      <c r="B172" t="s">
        <v>18</v>
      </c>
      <c r="C172" t="s">
        <v>796</v>
      </c>
      <c r="D172" s="3"/>
      <c r="E172" s="13">
        <v>64.112340000000003</v>
      </c>
      <c r="F172" s="13">
        <v>-21.912980000000001</v>
      </c>
      <c r="G172" s="33">
        <v>40040</v>
      </c>
      <c r="H172" s="36" cm="1">
        <f t="array" ref="H172">IFERROR(COUNTA(_xlfn.UNIQUE(_xlfn._xlws.FILTER(TripTable[Trip Name], (TripTable[City]=CityTable[[#This Row],[Name]])*(TripTable[City]&lt;&gt;"")))), 0)</f>
        <v>1</v>
      </c>
      <c r="I172" s="38" t="b">
        <v>0</v>
      </c>
      <c r="J172" s="37" t="str">
        <f>IF(COUNTIFS(TripTable[City],CityTable[[#This Row],[Name]])=0,"",TEXT(_xlfn.MINIFS(TripTable[Date],TripTable[City],CityTable[[#This Row],[Name]]),"MMM JJJJ"))</f>
        <v>Mai 2014</v>
      </c>
      <c r="K172" s="37" t="str">
        <f>IF(COUNTIFS(TripTable[City],CityTable[[#This Row],[Name]])=0,"",TEXT(_xlfn.MAXIFS(TripTable[Date],TripTable[City],CityTable[[#This Row],[Name]]),"MMM JJJJ"))</f>
        <v>Mai 2014</v>
      </c>
    </row>
    <row r="173" spans="1:11" x14ac:dyDescent="0.2">
      <c r="A173" t="str">
        <f>_xlfn.XLOOKUP(CityTable[[#This Row],[Country]], CountryTable[Common Name], CountryTable[ISO2])</f>
        <v>IS</v>
      </c>
      <c r="B173" t="s">
        <v>18</v>
      </c>
      <c r="C173" t="s">
        <v>80</v>
      </c>
      <c r="D173" s="3"/>
      <c r="E173" s="13">
        <v>64.135480000000001</v>
      </c>
      <c r="F173" s="13">
        <v>-21.895409999999998</v>
      </c>
      <c r="G173" s="33">
        <v>118918</v>
      </c>
      <c r="H173" s="36" cm="1">
        <f t="array" ref="H173">IFERROR(COUNTA(_xlfn.UNIQUE(_xlfn._xlws.FILTER(TripTable[Trip Name], (TripTable[City]=CityTable[[#This Row],[Name]])*(TripTable[City]&lt;&gt;"")))), 0)</f>
        <v>1</v>
      </c>
      <c r="I173" s="38" t="b">
        <v>0</v>
      </c>
      <c r="J173" s="37" t="str">
        <f>IF(COUNTIFS(TripTable[City],CityTable[[#This Row],[Name]])=0,"",TEXT(_xlfn.MINIFS(TripTable[Date],TripTable[City],CityTable[[#This Row],[Name]]),"MMM JJJJ"))</f>
        <v>Mai 2014</v>
      </c>
      <c r="K173" s="37" t="str">
        <f>IF(COUNTIFS(TripTable[City],CityTable[[#This Row],[Name]])=0,"",TEXT(_xlfn.MAXIFS(TripTable[Date],TripTable[City],CityTable[[#This Row],[Name]]),"MMM JJJJ"))</f>
        <v>Mai 2014</v>
      </c>
    </row>
    <row r="174" spans="1:11" x14ac:dyDescent="0.2">
      <c r="A174" t="str">
        <f>_xlfn.XLOOKUP(CityTable[[#This Row],[Country]], CountryTable[Common Name], CountryTable[ISO2])</f>
        <v>IS</v>
      </c>
      <c r="B174" t="s">
        <v>18</v>
      </c>
      <c r="C174" t="s">
        <v>797</v>
      </c>
      <c r="D174" s="3"/>
      <c r="E174" s="13">
        <v>63.424300000000002</v>
      </c>
      <c r="F174" s="13">
        <v>-20.278870000000001</v>
      </c>
      <c r="G174" s="33">
        <v>0</v>
      </c>
      <c r="H174" s="36" cm="1">
        <f t="array" ref="H174">IFERROR(COUNTA(_xlfn.UNIQUE(_xlfn._xlws.FILTER(TripTable[Trip Name], (TripTable[City]=CityTable[[#This Row],[Name]])*(TripTable[City]&lt;&gt;"")))), 0)</f>
        <v>1</v>
      </c>
      <c r="I174" s="38" t="b">
        <v>0</v>
      </c>
      <c r="J174" s="37" t="str">
        <f>IF(COUNTIFS(TripTable[City],CityTable[[#This Row],[Name]])=0,"",TEXT(_xlfn.MINIFS(TripTable[Date],TripTable[City],CityTable[[#This Row],[Name]]),"MMM JJJJ"))</f>
        <v>Mai 2014</v>
      </c>
      <c r="K174" s="37" t="str">
        <f>IF(COUNTIFS(TripTable[City],CityTable[[#This Row],[Name]])=0,"",TEXT(_xlfn.MAXIFS(TripTable[Date],TripTable[City],CityTable[[#This Row],[Name]]),"MMM JJJJ"))</f>
        <v>Mai 2014</v>
      </c>
    </row>
    <row r="175" spans="1:11" x14ac:dyDescent="0.2">
      <c r="A175" t="str">
        <f>_xlfn.XLOOKUP(CityTable[[#This Row],[Country]], CountryTable[Common Name], CountryTable[ISO2])</f>
        <v>ID</v>
      </c>
      <c r="B175" t="s">
        <v>19</v>
      </c>
      <c r="C175" t="s">
        <v>142</v>
      </c>
      <c r="D175" s="3"/>
      <c r="E175" s="13">
        <v>-6.21462</v>
      </c>
      <c r="F175" s="13">
        <v>106.84513</v>
      </c>
      <c r="G175" s="33">
        <v>8540121</v>
      </c>
      <c r="H175" s="36" cm="1">
        <f t="array" ref="H175">IFERROR(COUNTA(_xlfn.UNIQUE(_xlfn._xlws.FILTER(TripTable[Trip Name], (TripTable[City]=CityTable[[#This Row],[Name]])*(TripTable[City]&lt;&gt;"")))), 0)</f>
        <v>1</v>
      </c>
      <c r="I175" s="38" t="b">
        <v>0</v>
      </c>
      <c r="J175" s="37" t="str">
        <f>IF(COUNTIFS(TripTable[City],CityTable[[#This Row],[Name]])=0,"",TEXT(_xlfn.MINIFS(TripTable[Date],TripTable[City],CityTable[[#This Row],[Name]]),"MMM JJJJ"))</f>
        <v>Dez 2024</v>
      </c>
      <c r="K175" s="37" t="str">
        <f>IF(COUNTIFS(TripTable[City],CityTable[[#This Row],[Name]])=0,"",TEXT(_xlfn.MAXIFS(TripTable[Date],TripTable[City],CityTable[[#This Row],[Name]]),"MMM JJJJ"))</f>
        <v>Dez 2024</v>
      </c>
    </row>
    <row r="176" spans="1:11" x14ac:dyDescent="0.2">
      <c r="A176" t="str">
        <f>_xlfn.XLOOKUP(CityTable[[#This Row],[Country]], CountryTable[Common Name], CountryTable[ISO2])</f>
        <v>ID</v>
      </c>
      <c r="B176" t="s">
        <v>19</v>
      </c>
      <c r="C176" t="s">
        <v>215</v>
      </c>
      <c r="D176" s="3"/>
      <c r="E176" s="13">
        <v>-6.8116700000000003</v>
      </c>
      <c r="F176" s="13">
        <v>107.61750000000001</v>
      </c>
      <c r="G176" s="33">
        <v>183130</v>
      </c>
      <c r="H176" s="36" cm="1">
        <f t="array" ref="H176">IFERROR(COUNTA(_xlfn.UNIQUE(_xlfn._xlws.FILTER(TripTable[Trip Name], (TripTable[City]=CityTable[[#This Row],[Name]])*(TripTable[City]&lt;&gt;"")))), 0)</f>
        <v>1</v>
      </c>
      <c r="I176" s="38" t="b">
        <v>0</v>
      </c>
      <c r="J176" s="37" t="str">
        <f>IF(COUNTIFS(TripTable[City],CityTable[[#This Row],[Name]])=0,"",TEXT(_xlfn.MINIFS(TripTable[Date],TripTable[City],CityTable[[#This Row],[Name]]),"MMM JJJJ"))</f>
        <v>Dez 2024</v>
      </c>
      <c r="K176" s="37" t="str">
        <f>IF(COUNTIFS(TripTable[City],CityTable[[#This Row],[Name]])=0,"",TEXT(_xlfn.MAXIFS(TripTable[Date],TripTable[City],CityTable[[#This Row],[Name]]),"MMM JJJJ"))</f>
        <v>Dez 2024</v>
      </c>
    </row>
    <row r="177" spans="1:11" x14ac:dyDescent="0.2">
      <c r="A177" t="str">
        <f>_xlfn.XLOOKUP(CityTable[[#This Row],[Country]], CountryTable[Common Name], CountryTable[ISO2])</f>
        <v>ID</v>
      </c>
      <c r="B177" t="s">
        <v>19</v>
      </c>
      <c r="C177" t="s">
        <v>216</v>
      </c>
      <c r="D177" s="3"/>
      <c r="E177" s="13">
        <v>-6.57</v>
      </c>
      <c r="F177" s="13">
        <v>107.75667</v>
      </c>
      <c r="G177" s="33">
        <v>137234</v>
      </c>
      <c r="H177" s="36" cm="1">
        <f t="array" ref="H177">IFERROR(COUNTA(_xlfn.UNIQUE(_xlfn._xlws.FILTER(TripTable[Trip Name], (TripTable[City]=CityTable[[#This Row],[Name]])*(TripTable[City]&lt;&gt;"")))), 0)</f>
        <v>1</v>
      </c>
      <c r="I177" s="38" t="b">
        <v>0</v>
      </c>
      <c r="J177" s="37" t="str">
        <f>IF(COUNTIFS(TripTable[City],CityTable[[#This Row],[Name]])=0,"",TEXT(_xlfn.MINIFS(TripTable[Date],TripTable[City],CityTable[[#This Row],[Name]]),"MMM JJJJ"))</f>
        <v>Dez 2024</v>
      </c>
      <c r="K177" s="37" t="str">
        <f>IF(COUNTIFS(TripTable[City],CityTable[[#This Row],[Name]])=0,"",TEXT(_xlfn.MAXIFS(TripTable[Date],TripTable[City],CityTable[[#This Row],[Name]]),"MMM JJJJ"))</f>
        <v>Dez 2024</v>
      </c>
    </row>
    <row r="178" spans="1:11" x14ac:dyDescent="0.2">
      <c r="A178" t="str">
        <f>_xlfn.XLOOKUP(CityTable[[#This Row],[Country]], CountryTable[Common Name], CountryTable[ISO2])</f>
        <v>IE</v>
      </c>
      <c r="B178" t="s">
        <v>20</v>
      </c>
      <c r="C178" t="s">
        <v>76</v>
      </c>
      <c r="D178" s="3"/>
      <c r="E178" s="13">
        <v>53.333060000000003</v>
      </c>
      <c r="F178" s="13">
        <v>-6.2488900000000003</v>
      </c>
      <c r="G178" s="33">
        <v>1024027</v>
      </c>
      <c r="H178" s="36" cm="1">
        <f t="array" ref="H178">IFERROR(COUNTA(_xlfn.UNIQUE(_xlfn._xlws.FILTER(TripTable[Trip Name], (TripTable[City]=CityTable[[#This Row],[Name]])*(TripTable[City]&lt;&gt;"")))), 0)</f>
        <v>1</v>
      </c>
      <c r="I178" s="38" t="b">
        <v>0</v>
      </c>
      <c r="J178" s="37" t="str">
        <f>IF(COUNTIFS(TripTable[City],CityTable[[#This Row],[Name]])=0,"",TEXT(_xlfn.MINIFS(TripTable[Date],TripTable[City],CityTable[[#This Row],[Name]]),"MMM JJJJ"))</f>
        <v>Mrz 2013</v>
      </c>
      <c r="K178" s="37" t="str">
        <f>IF(COUNTIFS(TripTable[City],CityTable[[#This Row],[Name]])=0,"",TEXT(_xlfn.MAXIFS(TripTable[Date],TripTable[City],CityTable[[#This Row],[Name]]),"MMM JJJJ"))</f>
        <v>Mrz 2013</v>
      </c>
    </row>
    <row r="179" spans="1:11" x14ac:dyDescent="0.2">
      <c r="A179" t="str">
        <f>_xlfn.XLOOKUP(CityTable[[#This Row],[Country]], CountryTable[Common Name], CountryTable[ISO2])</f>
        <v>IT</v>
      </c>
      <c r="B179" t="s">
        <v>21</v>
      </c>
      <c r="C179" t="s">
        <v>219</v>
      </c>
      <c r="D179" s="3"/>
      <c r="E179" s="13">
        <v>45.696010000000001</v>
      </c>
      <c r="F179" s="13">
        <v>9.6672100000000007</v>
      </c>
      <c r="G179" s="33">
        <v>121200</v>
      </c>
      <c r="H179" s="36" cm="1">
        <f t="array" ref="H179">IFERROR(COUNTA(_xlfn.UNIQUE(_xlfn._xlws.FILTER(TripTable[Trip Name], (TripTable[City]=CityTable[[#This Row],[Name]])*(TripTable[City]&lt;&gt;"")))), 0)</f>
        <v>1</v>
      </c>
      <c r="I179" s="38" t="b">
        <v>0</v>
      </c>
      <c r="J179" s="37" t="str">
        <f>IF(COUNTIFS(TripTable[City],CityTable[[#This Row],[Name]])=0,"",TEXT(_xlfn.MINIFS(TripTable[Date],TripTable[City],CityTable[[#This Row],[Name]]),"MMM JJJJ"))</f>
        <v>Okt 2024</v>
      </c>
      <c r="K179" s="37" t="str">
        <f>IF(COUNTIFS(TripTable[City],CityTable[[#This Row],[Name]])=0,"",TEXT(_xlfn.MAXIFS(TripTable[Date],TripTable[City],CityTable[[#This Row],[Name]]),"MMM JJJJ"))</f>
        <v>Okt 2024</v>
      </c>
    </row>
    <row r="180" spans="1:11" x14ac:dyDescent="0.2">
      <c r="A180" t="str">
        <f>_xlfn.XLOOKUP(CityTable[[#This Row],[Country]], CountryTable[Common Name], CountryTable[ISO2])</f>
        <v>IT</v>
      </c>
      <c r="B180" t="s">
        <v>21</v>
      </c>
      <c r="C180" t="s">
        <v>220</v>
      </c>
      <c r="D180" s="3"/>
      <c r="E180" s="13">
        <v>44.493810000000003</v>
      </c>
      <c r="F180" s="13">
        <v>11.338749999999999</v>
      </c>
      <c r="G180" s="33">
        <v>394843</v>
      </c>
      <c r="H180" s="36" cm="1">
        <f t="array" ref="H180">IFERROR(COUNTA(_xlfn.UNIQUE(_xlfn._xlws.FILTER(TripTable[Trip Name], (TripTable[City]=CityTable[[#This Row],[Name]])*(TripTable[City]&lt;&gt;"")))), 0)</f>
        <v>1</v>
      </c>
      <c r="I180" s="38" t="b">
        <v>0</v>
      </c>
      <c r="J180" s="37" t="str">
        <f>IF(COUNTIFS(TripTable[City],CityTable[[#This Row],[Name]])=0,"",TEXT(_xlfn.MINIFS(TripTable[Date],TripTable[City],CityTable[[#This Row],[Name]]),"MMM JJJJ"))</f>
        <v>Mai 2022</v>
      </c>
      <c r="K180" s="37" t="str">
        <f>IF(COUNTIFS(TripTable[City],CityTable[[#This Row],[Name]])=0,"",TEXT(_xlfn.MAXIFS(TripTable[Date],TripTable[City],CityTable[[#This Row],[Name]]),"MMM JJJJ"))</f>
        <v>Mai 2022</v>
      </c>
    </row>
    <row r="181" spans="1:11" x14ac:dyDescent="0.2">
      <c r="A181" t="str">
        <f>_xlfn.XLOOKUP(CityTable[[#This Row],[Country]], CountryTable[Common Name], CountryTable[ISO2])</f>
        <v>IT</v>
      </c>
      <c r="B181" t="s">
        <v>21</v>
      </c>
      <c r="C181" t="s">
        <v>335</v>
      </c>
      <c r="D181" s="3" t="s">
        <v>1225</v>
      </c>
      <c r="E181" s="13">
        <v>46.490670000000001</v>
      </c>
      <c r="F181" s="13">
        <v>11.33982</v>
      </c>
      <c r="G181" s="33">
        <v>107436</v>
      </c>
      <c r="H181" s="36" cm="1">
        <f t="array" ref="H181">IFERROR(COUNTA(_xlfn.UNIQUE(_xlfn._xlws.FILTER(TripTable[Trip Name], (TripTable[City]=CityTable[[#This Row],[Name]])*(TripTable[City]&lt;&gt;"")))), 0)</f>
        <v>3</v>
      </c>
      <c r="I181" s="38" t="b">
        <v>0</v>
      </c>
      <c r="J181" s="37" t="str">
        <f>IF(COUNTIFS(TripTable[City],CityTable[[#This Row],[Name]])=0,"",TEXT(_xlfn.MINIFS(TripTable[Date],TripTable[City],CityTable[[#This Row],[Name]]),"MMM JJJJ"))</f>
        <v>Mai 2022</v>
      </c>
      <c r="K181" s="37" t="str">
        <f>IF(COUNTIFS(TripTable[City],CityTable[[#This Row],[Name]])=0,"",TEXT(_xlfn.MAXIFS(TripTable[Date],TripTable[City],CityTable[[#This Row],[Name]]),"MMM JJJJ"))</f>
        <v>Sep 2026</v>
      </c>
    </row>
    <row r="182" spans="1:11" x14ac:dyDescent="0.2">
      <c r="A182" t="str">
        <f>_xlfn.XLOOKUP(CityTable[[#This Row],[Country]], CountryTable[Common Name], CountryTable[ISO2])</f>
        <v>IT</v>
      </c>
      <c r="B182" t="s">
        <v>21</v>
      </c>
      <c r="C182" t="s">
        <v>1154</v>
      </c>
      <c r="D182" s="3" t="s">
        <v>352</v>
      </c>
      <c r="E182" s="13">
        <v>47.005710000000001</v>
      </c>
      <c r="F182" s="13">
        <v>11.50633</v>
      </c>
      <c r="G182" s="33">
        <v>2085</v>
      </c>
      <c r="H182" s="36" cm="1">
        <f t="array" ref="H182">IFERROR(COUNTA(_xlfn.UNIQUE(_xlfn._xlws.FILTER(TripTable[Trip Name], (TripTable[City]=CityTable[[#This Row],[Name]])*(TripTable[City]&lt;&gt;"")))), 0)</f>
        <v>7</v>
      </c>
      <c r="I182" s="38" t="b">
        <v>0</v>
      </c>
      <c r="J182" s="37" t="str">
        <f>IF(COUNTIFS(TripTable[City],CityTable[[#This Row],[Name]])=0,"",TEXT(_xlfn.MINIFS(TripTable[Date],TripTable[City],CityTable[[#This Row],[Name]]),"MMM JJJJ"))</f>
        <v>Jun 2024</v>
      </c>
      <c r="K182" s="37" t="str">
        <f>IF(COUNTIFS(TripTable[City],CityTable[[#This Row],[Name]])=0,"",TEXT(_xlfn.MAXIFS(TripTable[Date],TripTable[City],CityTable[[#This Row],[Name]]),"MMM JJJJ"))</f>
        <v>Sep 2026</v>
      </c>
    </row>
    <row r="183" spans="1:11" x14ac:dyDescent="0.2">
      <c r="A183" t="str">
        <f>_xlfn.XLOOKUP(CityTable[[#This Row],[Country]], CountryTable[Common Name], CountryTable[ISO2])</f>
        <v>IT</v>
      </c>
      <c r="B183" t="s">
        <v>21</v>
      </c>
      <c r="C183" t="s">
        <v>342</v>
      </c>
      <c r="D183" s="3"/>
      <c r="E183" s="13">
        <v>45.535580000000003</v>
      </c>
      <c r="F183" s="13">
        <v>10.21472</v>
      </c>
      <c r="G183" s="33">
        <v>200423</v>
      </c>
      <c r="H183" s="36" cm="1">
        <f t="array" ref="H183">IFERROR(COUNTA(_xlfn.UNIQUE(_xlfn._xlws.FILTER(TripTable[Trip Name], (TripTable[City]=CityTable[[#This Row],[Name]])*(TripTable[City]&lt;&gt;"")))), 0)</f>
        <v>1</v>
      </c>
      <c r="I183" s="38" t="b">
        <v>0</v>
      </c>
      <c r="J183" s="37" t="str">
        <f>IF(COUNTIFS(TripTable[City],CityTable[[#This Row],[Name]])=0,"",TEXT(_xlfn.MINIFS(TripTable[Date],TripTable[City],CityTable[[#This Row],[Name]]),"MMM JJJJ"))</f>
        <v>Mrz 2024</v>
      </c>
      <c r="K183" s="37" t="str">
        <f>IF(COUNTIFS(TripTable[City],CityTable[[#This Row],[Name]])=0,"",TEXT(_xlfn.MAXIFS(TripTable[Date],TripTable[City],CityTable[[#This Row],[Name]]),"MMM JJJJ"))</f>
        <v>Mrz 2024</v>
      </c>
    </row>
    <row r="184" spans="1:11" x14ac:dyDescent="0.2">
      <c r="A184" t="str">
        <f>_xlfn.XLOOKUP(CityTable[[#This Row],[Country]], CountryTable[Common Name], CountryTable[ISO2])</f>
        <v>IT</v>
      </c>
      <c r="B184" t="s">
        <v>21</v>
      </c>
      <c r="C184" t="s">
        <v>982</v>
      </c>
      <c r="D184" s="3"/>
      <c r="E184" s="13">
        <v>45.968179999999997</v>
      </c>
      <c r="F184" s="13">
        <v>8.9718099999999996</v>
      </c>
      <c r="G184" s="33">
        <v>2117</v>
      </c>
      <c r="H184" s="36" cm="1">
        <f t="array" ref="H184">IFERROR(COUNTA(_xlfn.UNIQUE(_xlfn._xlws.FILTER(TripTable[Trip Name], (TripTable[City]=CityTable[[#This Row],[Name]])*(TripTable[City]&lt;&gt;"")))), 0)</f>
        <v>1</v>
      </c>
      <c r="I184" s="38" t="b">
        <v>0</v>
      </c>
      <c r="J184" s="37" t="str">
        <f>IF(COUNTIFS(TripTable[City],CityTable[[#This Row],[Name]])=0,"",TEXT(_xlfn.MINIFS(TripTable[Date],TripTable[City],CityTable[[#This Row],[Name]]),"MMM JJJJ"))</f>
        <v>Apr 2019</v>
      </c>
      <c r="K184" s="37" t="str">
        <f>IF(COUNTIFS(TripTable[City],CityTable[[#This Row],[Name]])=0,"",TEXT(_xlfn.MAXIFS(TripTable[Date],TripTable[City],CityTable[[#This Row],[Name]]),"MMM JJJJ"))</f>
        <v>Apr 2019</v>
      </c>
    </row>
    <row r="185" spans="1:11" x14ac:dyDescent="0.2">
      <c r="A185" t="str">
        <f>_xlfn.XLOOKUP(CityTable[[#This Row],[Country]], CountryTable[Common Name], CountryTable[ISO2])</f>
        <v>IT</v>
      </c>
      <c r="B185" t="s">
        <v>21</v>
      </c>
      <c r="C185" t="s">
        <v>982</v>
      </c>
      <c r="D185" s="3"/>
      <c r="E185" s="13">
        <v>45.968179999999997</v>
      </c>
      <c r="F185" s="13">
        <v>8.9718099999999996</v>
      </c>
      <c r="G185" s="33">
        <v>2117</v>
      </c>
      <c r="H185" s="36" cm="1">
        <f t="array" ref="H185">IFERROR(COUNTA(_xlfn.UNIQUE(_xlfn._xlws.FILTER(TripTable[Trip Name], (TripTable[City]=CityTable[[#This Row],[Name]])*(TripTable[City]&lt;&gt;"")))), 0)</f>
        <v>1</v>
      </c>
      <c r="I185" s="38" t="b">
        <v>0</v>
      </c>
      <c r="J185" s="37" t="str">
        <f>IF(COUNTIFS(TripTable[City],CityTable[[#This Row],[Name]])=0,"",TEXT(_xlfn.MINIFS(TripTable[Date],TripTable[City],CityTable[[#This Row],[Name]]),"MMM JJJJ"))</f>
        <v>Apr 2019</v>
      </c>
      <c r="K185" s="37" t="str">
        <f>IF(COUNTIFS(TripTable[City],CityTable[[#This Row],[Name]])=0,"",TEXT(_xlfn.MAXIFS(TripTable[Date],TripTable[City],CityTable[[#This Row],[Name]]),"MMM JJJJ"))</f>
        <v>Apr 2019</v>
      </c>
    </row>
    <row r="186" spans="1:11" x14ac:dyDescent="0.2">
      <c r="A186" t="str">
        <f>_xlfn.XLOOKUP(CityTable[[#This Row],[Country]], CountryTable[Common Name], CountryTable[ISO2])</f>
        <v>IT</v>
      </c>
      <c r="B186" t="s">
        <v>21</v>
      </c>
      <c r="C186" t="s">
        <v>1165</v>
      </c>
      <c r="D186" s="3"/>
      <c r="E186" s="13">
        <v>45.803780000000003</v>
      </c>
      <c r="F186" s="13">
        <v>10.065899999999999</v>
      </c>
      <c r="G186" s="33">
        <v>1345</v>
      </c>
      <c r="H186" s="36" cm="1">
        <f t="array" ref="H186">IFERROR(COUNTA(_xlfn.UNIQUE(_xlfn._xlws.FILTER(TripTable[Trip Name], (TripTable[City]=CityTable[[#This Row],[Name]])*(TripTable[City]&lt;&gt;"")))), 0)</f>
        <v>1</v>
      </c>
      <c r="I186" s="38" t="b">
        <v>0</v>
      </c>
      <c r="J186" s="37" t="str">
        <f>IF(COUNTIFS(TripTable[City],CityTable[[#This Row],[Name]])=0,"",TEXT(_xlfn.MINIFS(TripTable[Date],TripTable[City],CityTable[[#This Row],[Name]]),"MMM JJJJ"))</f>
        <v>Okt 2025</v>
      </c>
      <c r="K186" s="37" t="str">
        <f>IF(COUNTIFS(TripTable[City],CityTable[[#This Row],[Name]])=0,"",TEXT(_xlfn.MAXIFS(TripTable[Date],TripTable[City],CityTable[[#This Row],[Name]]),"MMM JJJJ"))</f>
        <v>Okt 2025</v>
      </c>
    </row>
    <row r="187" spans="1:11" x14ac:dyDescent="0.2">
      <c r="A187" t="str">
        <f>_xlfn.XLOOKUP(CityTable[[#This Row],[Country]], CountryTable[Common Name], CountryTable[ISO2])</f>
        <v>IT</v>
      </c>
      <c r="B187" t="s">
        <v>21</v>
      </c>
      <c r="C187" t="s">
        <v>221</v>
      </c>
      <c r="D187" s="3"/>
      <c r="E187" s="13">
        <v>45.21857</v>
      </c>
      <c r="F187" s="13">
        <v>12.27774</v>
      </c>
      <c r="G187" s="33">
        <v>41897</v>
      </c>
      <c r="H187" s="36" cm="1">
        <f t="array" ref="H187">IFERROR(COUNTA(_xlfn.UNIQUE(_xlfn._xlws.FILTER(TripTable[Trip Name], (TripTable[City]=CityTable[[#This Row],[Name]])*(TripTable[City]&lt;&gt;"")))), 0)</f>
        <v>1</v>
      </c>
      <c r="I187" s="38" t="b">
        <v>0</v>
      </c>
      <c r="J187" s="37" t="str">
        <f>IF(COUNTIFS(TripTable[City],CityTable[[#This Row],[Name]])=0,"",TEXT(_xlfn.MINIFS(TripTable[Date],TripTable[City],CityTable[[#This Row],[Name]]),"MMM JJJJ"))</f>
        <v>Aug 2023</v>
      </c>
      <c r="K187" s="37" t="str">
        <f>IF(COUNTIFS(TripTable[City],CityTable[[#This Row],[Name]])=0,"",TEXT(_xlfn.MAXIFS(TripTable[Date],TripTable[City],CityTable[[#This Row],[Name]]),"MMM JJJJ"))</f>
        <v>Aug 2023</v>
      </c>
    </row>
    <row r="188" spans="1:11" x14ac:dyDescent="0.2">
      <c r="A188" t="str">
        <f>_xlfn.XLOOKUP(CityTable[[#This Row],[Country]], CountryTable[Common Name], CountryTable[ISO2])</f>
        <v>IT</v>
      </c>
      <c r="B188" t="s">
        <v>21</v>
      </c>
      <c r="C188" t="s">
        <v>1156</v>
      </c>
      <c r="D188" s="3"/>
      <c r="E188" s="13">
        <v>45.471269999999997</v>
      </c>
      <c r="F188" s="13">
        <v>10.535589999999999</v>
      </c>
      <c r="G188" s="33">
        <v>22665</v>
      </c>
      <c r="H188" s="36" cm="1">
        <f t="array" ref="H188">IFERROR(COUNTA(_xlfn.UNIQUE(_xlfn._xlws.FILTER(TripTable[Trip Name], (TripTable[City]=CityTable[[#This Row],[Name]])*(TripTable[City]&lt;&gt;"")))), 0)</f>
        <v>1</v>
      </c>
      <c r="I188" s="38" t="b">
        <v>0</v>
      </c>
      <c r="J188" s="37" t="str">
        <f>IF(COUNTIFS(TripTable[City],CityTable[[#This Row],[Name]])=0,"",TEXT(_xlfn.MINIFS(TripTable[Date],TripTable[City],CityTable[[#This Row],[Name]]),"MMM JJJJ"))</f>
        <v>Mrz 2024</v>
      </c>
      <c r="K188" s="37" t="str">
        <f>IF(COUNTIFS(TripTable[City],CityTable[[#This Row],[Name]])=0,"",TEXT(_xlfn.MAXIFS(TripTable[Date],TripTable[City],CityTable[[#This Row],[Name]]),"MMM JJJJ"))</f>
        <v>Mrz 2024</v>
      </c>
    </row>
    <row r="189" spans="1:11" x14ac:dyDescent="0.2">
      <c r="A189" t="str">
        <f>_xlfn.XLOOKUP(CityTable[[#This Row],[Country]], CountryTable[Common Name], CountryTable[ISO2])</f>
        <v>IT</v>
      </c>
      <c r="B189" t="s">
        <v>21</v>
      </c>
      <c r="C189" t="s">
        <v>222</v>
      </c>
      <c r="D189" s="3"/>
      <c r="E189" s="13">
        <v>43.779249999999998</v>
      </c>
      <c r="F189" s="13">
        <v>11.246259999999999</v>
      </c>
      <c r="G189" s="33">
        <v>367150</v>
      </c>
      <c r="H189" s="36" cm="1">
        <f t="array" ref="H189">IFERROR(COUNTA(_xlfn.UNIQUE(_xlfn._xlws.FILTER(TripTable[Trip Name], (TripTable[City]=CityTable[[#This Row],[Name]])*(TripTable[City]&lt;&gt;"")))), 0)</f>
        <v>1</v>
      </c>
      <c r="I189" s="38" t="b">
        <v>0</v>
      </c>
      <c r="J189" s="37" t="str">
        <f>IF(COUNTIFS(TripTable[City],CityTable[[#This Row],[Name]])=0,"",TEXT(_xlfn.MINIFS(TripTable[Date],TripTable[City],CityTable[[#This Row],[Name]]),"MMM JJJJ"))</f>
        <v>Mai 2022</v>
      </c>
      <c r="K189" s="37" t="str">
        <f>IF(COUNTIFS(TripTable[City],CityTable[[#This Row],[Name]])=0,"",TEXT(_xlfn.MAXIFS(TripTable[Date],TripTable[City],CityTable[[#This Row],[Name]]),"MMM JJJJ"))</f>
        <v>Mai 2022</v>
      </c>
    </row>
    <row r="190" spans="1:11" x14ac:dyDescent="0.2">
      <c r="A190" t="str">
        <f>_xlfn.XLOOKUP(CityTable[[#This Row],[Country]], CountryTable[Common Name], CountryTable[ISO2])</f>
        <v>IT</v>
      </c>
      <c r="B190" t="s">
        <v>21</v>
      </c>
      <c r="C190" t="s">
        <v>353</v>
      </c>
      <c r="D190" s="3"/>
      <c r="E190" s="13">
        <v>44.55077</v>
      </c>
      <c r="F190" s="13">
        <v>7.71922</v>
      </c>
      <c r="G190" s="33">
        <v>18773</v>
      </c>
      <c r="H190" s="36" cm="1">
        <f t="array" ref="H190">IFERROR(COUNTA(_xlfn.UNIQUE(_xlfn._xlws.FILTER(TripTable[Trip Name], (TripTable[City]=CityTable[[#This Row],[Name]])*(TripTable[City]&lt;&gt;"")))), 0)</f>
        <v>1</v>
      </c>
      <c r="I190" s="38" t="b">
        <v>0</v>
      </c>
      <c r="J190" s="37" t="str">
        <f>IF(COUNTIFS(TripTable[City],CityTable[[#This Row],[Name]])=0,"",TEXT(_xlfn.MINIFS(TripTable[Date],TripTable[City],CityTable[[#This Row],[Name]]),"MMM JJJJ"))</f>
        <v>Apr 2019</v>
      </c>
      <c r="K190" s="37" t="str">
        <f>IF(COUNTIFS(TripTable[City],CityTable[[#This Row],[Name]])=0,"",TEXT(_xlfn.MAXIFS(TripTable[Date],TripTable[City],CityTable[[#This Row],[Name]]),"MMM JJJJ"))</f>
        <v>Apr 2019</v>
      </c>
    </row>
    <row r="191" spans="1:11" x14ac:dyDescent="0.2">
      <c r="A191" t="str">
        <f>_xlfn.XLOOKUP(CityTable[[#This Row],[Country]], CountryTable[Common Name], CountryTable[ISO2])</f>
        <v>IT</v>
      </c>
      <c r="B191" t="s">
        <v>21</v>
      </c>
      <c r="C191" t="s">
        <v>339</v>
      </c>
      <c r="D191" s="3"/>
      <c r="E191" s="13">
        <v>45.67774</v>
      </c>
      <c r="F191" s="13">
        <v>13.403230000000001</v>
      </c>
      <c r="G191" s="33">
        <v>6767</v>
      </c>
      <c r="H191" s="36" cm="1">
        <f t="array" ref="H191">IFERROR(COUNTA(_xlfn.UNIQUE(_xlfn._xlws.FILTER(TripTable[Trip Name], (TripTable[City]=CityTable[[#This Row],[Name]])*(TripTable[City]&lt;&gt;"")))), 0)</f>
        <v>1</v>
      </c>
      <c r="I191" s="38" t="b">
        <v>0</v>
      </c>
      <c r="J191" s="37" t="str">
        <f>IF(COUNTIFS(TripTable[City],CityTable[[#This Row],[Name]])=0,"",TEXT(_xlfn.MINIFS(TripTable[Date],TripTable[City],CityTable[[#This Row],[Name]]),"MMM JJJJ"))</f>
        <v>Jun 2022</v>
      </c>
      <c r="K191" s="37" t="str">
        <f>IF(COUNTIFS(TripTable[City],CityTable[[#This Row],[Name]])=0,"",TEXT(_xlfn.MAXIFS(TripTable[Date],TripTable[City],CityTable[[#This Row],[Name]]),"MMM JJJJ"))</f>
        <v>Jun 2022</v>
      </c>
    </row>
    <row r="192" spans="1:11" x14ac:dyDescent="0.2">
      <c r="A192" t="str">
        <f>_xlfn.XLOOKUP(CityTable[[#This Row],[Country]], CountryTable[Common Name], CountryTable[ISO2])</f>
        <v>IT</v>
      </c>
      <c r="B192" t="s">
        <v>21</v>
      </c>
      <c r="C192" t="s">
        <v>1167</v>
      </c>
      <c r="D192" s="3" t="s">
        <v>1227</v>
      </c>
      <c r="E192" s="13">
        <v>46.808320000000002</v>
      </c>
      <c r="F192" s="13">
        <v>10.54265</v>
      </c>
      <c r="G192" s="33">
        <v>308</v>
      </c>
      <c r="H192" s="36" cm="1">
        <f t="array" ref="H192">IFERROR(COUNTA(_xlfn.UNIQUE(_xlfn._xlws.FILTER(TripTable[Trip Name], (TripTable[City]=CityTable[[#This Row],[Name]])*(TripTable[City]&lt;&gt;"")))), 0)</f>
        <v>1</v>
      </c>
      <c r="I192" s="38" t="b">
        <v>0</v>
      </c>
      <c r="J192" s="37" t="str">
        <f>IF(COUNTIFS(TripTable[City],CityTable[[#This Row],[Name]])=0,"",TEXT(_xlfn.MINIFS(TripTable[Date],TripTable[City],CityTable[[#This Row],[Name]]),"MMM JJJJ"))</f>
        <v>Okt 2025</v>
      </c>
      <c r="K192" s="37" t="str">
        <f>IF(COUNTIFS(TripTable[City],CityTable[[#This Row],[Name]])=0,"",TEXT(_xlfn.MAXIFS(TripTable[Date],TripTable[City],CityTable[[#This Row],[Name]]),"MMM JJJJ"))</f>
        <v>Okt 2025</v>
      </c>
    </row>
    <row r="193" spans="1:11" x14ac:dyDescent="0.2">
      <c r="A193" t="str">
        <f>_xlfn.XLOOKUP(CityTable[[#This Row],[Country]], CountryTable[Common Name], CountryTable[ISO2])</f>
        <v>IT</v>
      </c>
      <c r="B193" t="s">
        <v>21</v>
      </c>
      <c r="C193" t="s">
        <v>1200</v>
      </c>
      <c r="D193" s="3" t="s">
        <v>350</v>
      </c>
      <c r="E193" s="13">
        <v>46.211590000000001</v>
      </c>
      <c r="F193" s="13">
        <v>11.122529999999999</v>
      </c>
      <c r="G193" s="33">
        <v>4975</v>
      </c>
      <c r="H193" s="36" cm="1">
        <f t="array" ref="H193">IFERROR(COUNTA(_xlfn.UNIQUE(_xlfn._xlws.FILTER(TripTable[Trip Name], (TripTable[City]=CityTable[[#This Row],[Name]])*(TripTable[City]&lt;&gt;"")))), 0)</f>
        <v>1</v>
      </c>
      <c r="I193" s="38" t="b">
        <v>0</v>
      </c>
      <c r="J193" s="37" t="str">
        <f>IF(COUNTIFS(TripTable[City],CityTable[[#This Row],[Name]])=0,"",TEXT(_xlfn.MINIFS(TripTable[Date],TripTable[City],CityTable[[#This Row],[Name]]),"MMM JJJJ"))</f>
        <v>Jul 2024</v>
      </c>
      <c r="K193" s="37" t="str">
        <f>IF(COUNTIFS(TripTable[City],CityTable[[#This Row],[Name]])=0,"",TEXT(_xlfn.MAXIFS(TripTable[Date],TripTable[City],CityTable[[#This Row],[Name]]),"MMM JJJJ"))</f>
        <v>Jul 2024</v>
      </c>
    </row>
    <row r="194" spans="1:11" x14ac:dyDescent="0.2">
      <c r="A194" t="str">
        <f>_xlfn.XLOOKUP(CityTable[[#This Row],[Country]], CountryTable[Common Name], CountryTable[ISO2])</f>
        <v>IT</v>
      </c>
      <c r="B194" t="s">
        <v>21</v>
      </c>
      <c r="C194" t="s">
        <v>128</v>
      </c>
      <c r="D194" s="3"/>
      <c r="E194" s="13">
        <v>45.675899999999999</v>
      </c>
      <c r="F194" s="13">
        <v>13.11727</v>
      </c>
      <c r="G194" s="33">
        <v>5837</v>
      </c>
      <c r="H194" s="36" cm="1">
        <f t="array" ref="H194">IFERROR(COUNTA(_xlfn.UNIQUE(_xlfn._xlws.FILTER(TripTable[Trip Name], (TripTable[City]=CityTable[[#This Row],[Name]])*(TripTable[City]&lt;&gt;"")))), 0)</f>
        <v>1</v>
      </c>
      <c r="I194" s="38" t="b">
        <v>0</v>
      </c>
      <c r="J194" s="37" t="str">
        <f>IF(COUNTIFS(TripTable[City],CityTable[[#This Row],[Name]])=0,"",TEXT(_xlfn.MINIFS(TripTable[Date],TripTable[City],CityTable[[#This Row],[Name]]),"MMM JJJJ"))</f>
        <v>Okt 2022</v>
      </c>
      <c r="K194" s="37" t="str">
        <f>IF(COUNTIFS(TripTable[City],CityTable[[#This Row],[Name]])=0,"",TEXT(_xlfn.MAXIFS(TripTable[Date],TripTable[City],CityTable[[#This Row],[Name]]),"MMM JJJJ"))</f>
        <v>Okt 2022</v>
      </c>
    </row>
    <row r="195" spans="1:11" x14ac:dyDescent="0.2">
      <c r="A195" t="str">
        <f>_xlfn.XLOOKUP(CityTable[[#This Row],[Country]], CountryTable[Common Name], CountryTable[ISO2])</f>
        <v>IT</v>
      </c>
      <c r="B195" t="s">
        <v>21</v>
      </c>
      <c r="C195" t="s">
        <v>1153</v>
      </c>
      <c r="D195" s="3"/>
      <c r="E195" s="13">
        <v>45.814500000000002</v>
      </c>
      <c r="F195" s="13">
        <v>10.79278</v>
      </c>
      <c r="G195" s="33">
        <v>1151</v>
      </c>
      <c r="H195" s="36" cm="1">
        <f t="array" ref="H195">IFERROR(COUNTA(_xlfn.UNIQUE(_xlfn._xlws.FILTER(TripTable[Trip Name], (TripTable[City]=CityTable[[#This Row],[Name]])*(TripTable[City]&lt;&gt;"")))), 0)</f>
        <v>2</v>
      </c>
      <c r="I195" s="38" t="b">
        <v>0</v>
      </c>
      <c r="J195" s="37" t="str">
        <f>IF(COUNTIFS(TripTable[City],CityTable[[#This Row],[Name]])=0,"",TEXT(_xlfn.MINIFS(TripTable[Date],TripTable[City],CityTable[[#This Row],[Name]]),"MMM JJJJ"))</f>
        <v>Mai 2024</v>
      </c>
      <c r="K195" s="37" t="str">
        <f>IF(COUNTIFS(TripTable[City],CityTable[[#This Row],[Name]])=0,"",TEXT(_xlfn.MAXIFS(TripTable[Date],TripTable[City],CityTable[[#This Row],[Name]]),"MMM JJJJ"))</f>
        <v>Sep 2026</v>
      </c>
    </row>
    <row r="196" spans="1:11" x14ac:dyDescent="0.2">
      <c r="A196" t="str">
        <f>_xlfn.XLOOKUP(CityTable[[#This Row],[Country]], CountryTable[Common Name], CountryTable[ISO2])</f>
        <v>IT</v>
      </c>
      <c r="B196" t="s">
        <v>21</v>
      </c>
      <c r="C196" t="s">
        <v>1164</v>
      </c>
      <c r="D196" s="3"/>
      <c r="E196" s="13">
        <v>45.813789999999997</v>
      </c>
      <c r="F196" s="13">
        <v>10.06995</v>
      </c>
      <c r="G196" s="33">
        <v>5255</v>
      </c>
      <c r="H196" s="36" cm="1">
        <f t="array" ref="H196">IFERROR(COUNTA(_xlfn.UNIQUE(_xlfn._xlws.FILTER(TripTable[Trip Name], (TripTable[City]=CityTable[[#This Row],[Name]])*(TripTable[City]&lt;&gt;"")))), 0)</f>
        <v>1</v>
      </c>
      <c r="I196" s="38" t="b">
        <v>0</v>
      </c>
      <c r="J196" s="37" t="str">
        <f>IF(COUNTIFS(TripTable[City],CityTable[[#This Row],[Name]])=0,"",TEXT(_xlfn.MINIFS(TripTable[Date],TripTable[City],CityTable[[#This Row],[Name]]),"MMM JJJJ"))</f>
        <v>Okt 2025</v>
      </c>
      <c r="K196" s="37" t="str">
        <f>IF(COUNTIFS(TripTable[City],CityTable[[#This Row],[Name]])=0,"",TEXT(_xlfn.MAXIFS(TripTable[Date],TripTable[City],CityTable[[#This Row],[Name]]),"MMM JJJJ"))</f>
        <v>Okt 2025</v>
      </c>
    </row>
    <row r="197" spans="1:11" x14ac:dyDescent="0.2">
      <c r="A197" t="str">
        <f>_xlfn.XLOOKUP(CityTable[[#This Row],[Country]], CountryTable[Common Name], CountryTable[ISO2])</f>
        <v>IT</v>
      </c>
      <c r="B197" t="s">
        <v>21</v>
      </c>
      <c r="C197" t="s">
        <v>349</v>
      </c>
      <c r="D197" s="3"/>
      <c r="E197" s="13">
        <v>45.761400000000002</v>
      </c>
      <c r="F197" s="13">
        <v>10.808630000000001</v>
      </c>
      <c r="G197" s="33">
        <v>2929</v>
      </c>
      <c r="H197" s="36" cm="1">
        <f t="array" ref="H197">IFERROR(COUNTA(_xlfn.UNIQUE(_xlfn._xlws.FILTER(TripTable[Trip Name], (TripTable[City]=CityTable[[#This Row],[Name]])*(TripTable[City]&lt;&gt;"")))), 0)</f>
        <v>2</v>
      </c>
      <c r="I197" s="38" t="b">
        <v>0</v>
      </c>
      <c r="J197" s="37" t="str">
        <f>IF(COUNTIFS(TripTable[City],CityTable[[#This Row],[Name]])=0,"",TEXT(_xlfn.MINIFS(TripTable[Date],TripTable[City],CityTable[[#This Row],[Name]]),"MMM JJJJ"))</f>
        <v>Jun 2024</v>
      </c>
      <c r="K197" s="37" t="str">
        <f>IF(COUNTIFS(TripTable[City],CityTable[[#This Row],[Name]])=0,"",TEXT(_xlfn.MAXIFS(TripTable[Date],TripTable[City],CityTable[[#This Row],[Name]]),"MMM JJJJ"))</f>
        <v>Sep 2026</v>
      </c>
    </row>
    <row r="198" spans="1:11" x14ac:dyDescent="0.2">
      <c r="A198" t="str">
        <f>_xlfn.XLOOKUP(CityTable[[#This Row],[Country]], CountryTable[Common Name], CountryTable[ISO2])</f>
        <v>IT</v>
      </c>
      <c r="B198" t="s">
        <v>21</v>
      </c>
      <c r="C198" t="s">
        <v>223</v>
      </c>
      <c r="D198" s="3"/>
      <c r="E198" s="13">
        <v>45.464269999999999</v>
      </c>
      <c r="F198" s="13">
        <v>9.1895100000000003</v>
      </c>
      <c r="G198" s="33">
        <v>1371498</v>
      </c>
      <c r="H198" s="36" cm="1">
        <f t="array" ref="H198">IFERROR(COUNTA(_xlfn.UNIQUE(_xlfn._xlws.FILTER(TripTable[Trip Name], (TripTable[City]=CityTable[[#This Row],[Name]])*(TripTable[City]&lt;&gt;"")))), 0)</f>
        <v>2</v>
      </c>
      <c r="I198" s="38" t="b">
        <v>0</v>
      </c>
      <c r="J198" s="37" t="str">
        <f>IF(COUNTIFS(TripTable[City],CityTable[[#This Row],[Name]])=0,"",TEXT(_xlfn.MINIFS(TripTable[Date],TripTable[City],CityTable[[#This Row],[Name]]),"MMM JJJJ"))</f>
        <v>Sep 2006</v>
      </c>
      <c r="K198" s="37" t="str">
        <f>IF(COUNTIFS(TripTable[City],CityTable[[#This Row],[Name]])=0,"",TEXT(_xlfn.MAXIFS(TripTable[Date],TripTable[City],CityTable[[#This Row],[Name]]),"MMM JJJJ"))</f>
        <v>Apr 2019</v>
      </c>
    </row>
    <row r="199" spans="1:11" x14ac:dyDescent="0.2">
      <c r="A199" t="str">
        <f>_xlfn.XLOOKUP(CityTable[[#This Row],[Country]], CountryTable[Common Name], CountryTable[ISO2])</f>
        <v>IT</v>
      </c>
      <c r="B199" t="s">
        <v>21</v>
      </c>
      <c r="C199" t="s">
        <v>224</v>
      </c>
      <c r="D199" s="3"/>
      <c r="E199" s="13">
        <v>45.804630000000003</v>
      </c>
      <c r="F199" s="13">
        <v>13.532920000000001</v>
      </c>
      <c r="G199" s="33">
        <v>26706</v>
      </c>
      <c r="H199" s="36" cm="1">
        <f t="array" ref="H199">IFERROR(COUNTA(_xlfn.UNIQUE(_xlfn._xlws.FILTER(TripTable[Trip Name], (TripTable[City]=CityTable[[#This Row],[Name]])*(TripTable[City]&lt;&gt;"")))), 0)</f>
        <v>1</v>
      </c>
      <c r="I199" s="38" t="b">
        <v>0</v>
      </c>
      <c r="J199" s="37" t="str">
        <f>IF(COUNTIFS(TripTable[City],CityTable[[#This Row],[Name]])=0,"",TEXT(_xlfn.MINIFS(TripTable[Date],TripTable[City],CityTable[[#This Row],[Name]]),"MMM JJJJ"))</f>
        <v>Jun 2022</v>
      </c>
      <c r="K199" s="37" t="str">
        <f>IF(COUNTIFS(TripTable[City],CityTable[[#This Row],[Name]])=0,"",TEXT(_xlfn.MAXIFS(TripTable[Date],TripTable[City],CityTable[[#This Row],[Name]]),"MMM JJJJ"))</f>
        <v>Jun 2022</v>
      </c>
    </row>
    <row r="200" spans="1:11" x14ac:dyDescent="0.2">
      <c r="A200" t="str">
        <f>_xlfn.XLOOKUP(CityTable[[#This Row],[Country]], CountryTable[Common Name], CountryTable[ISO2])</f>
        <v>IT</v>
      </c>
      <c r="B200" t="s">
        <v>21</v>
      </c>
      <c r="C200" t="s">
        <v>336</v>
      </c>
      <c r="D200" s="3"/>
      <c r="E200" s="13">
        <v>43.881529999999998</v>
      </c>
      <c r="F200" s="13">
        <v>10.7723</v>
      </c>
      <c r="G200" s="33">
        <v>17954</v>
      </c>
      <c r="H200" s="36" cm="1">
        <f t="array" ref="H200">IFERROR(COUNTA(_xlfn.UNIQUE(_xlfn._xlws.FILTER(TripTable[Trip Name], (TripTable[City]=CityTable[[#This Row],[Name]])*(TripTable[City]&lt;&gt;"")))), 0)</f>
        <v>1</v>
      </c>
      <c r="I200" s="38" t="b">
        <v>0</v>
      </c>
      <c r="J200" s="37" t="str">
        <f>IF(COUNTIFS(TripTable[City],CityTable[[#This Row],[Name]])=0,"",TEXT(_xlfn.MINIFS(TripTable[Date],TripTable[City],CityTable[[#This Row],[Name]]),"MMM JJJJ"))</f>
        <v>Mai 2022</v>
      </c>
      <c r="K200" s="37" t="str">
        <f>IF(COUNTIFS(TripTable[City],CityTable[[#This Row],[Name]])=0,"",TEXT(_xlfn.MAXIFS(TripTable[Date],TripTable[City],CityTable[[#This Row],[Name]]),"MMM JJJJ"))</f>
        <v>Mai 2022</v>
      </c>
    </row>
    <row r="201" spans="1:11" x14ac:dyDescent="0.2">
      <c r="A201" t="str">
        <f>_xlfn.XLOOKUP(CityTable[[#This Row],[Country]], CountryTable[Common Name], CountryTable[ISO2])</f>
        <v>IT</v>
      </c>
      <c r="B201" t="s">
        <v>21</v>
      </c>
      <c r="C201" t="s">
        <v>1152</v>
      </c>
      <c r="D201" s="3"/>
      <c r="E201" s="13">
        <v>45.87594</v>
      </c>
      <c r="F201" s="13">
        <v>10.89106</v>
      </c>
      <c r="G201" s="33">
        <v>2679</v>
      </c>
      <c r="H201" s="36" cm="1">
        <f t="array" ref="H201">IFERROR(COUNTA(_xlfn.UNIQUE(_xlfn._xlws.FILTER(TripTable[Trip Name], (TripTable[City]=CityTable[[#This Row],[Name]])*(TripTable[City]&lt;&gt;"")))), 0)</f>
        <v>3</v>
      </c>
      <c r="I201" s="38" t="b">
        <v>0</v>
      </c>
      <c r="J201" s="37" t="str">
        <f>IF(COUNTIFS(TripTable[City],CityTable[[#This Row],[Name]])=0,"",TEXT(_xlfn.MINIFS(TripTable[Date],TripTable[City],CityTable[[#This Row],[Name]]),"MMM JJJJ"))</f>
        <v>Jun 2024</v>
      </c>
      <c r="K201" s="37" t="str">
        <f>IF(COUNTIFS(TripTable[City],CityTable[[#This Row],[Name]])=0,"",TEXT(_xlfn.MAXIFS(TripTable[Date],TripTable[City],CityTable[[#This Row],[Name]]),"MMM JJJJ"))</f>
        <v>Sep 2026</v>
      </c>
    </row>
    <row r="202" spans="1:11" x14ac:dyDescent="0.2">
      <c r="A202" t="str">
        <f>_xlfn.XLOOKUP(CityTable[[#This Row],[Country]], CountryTable[Common Name], CountryTable[ISO2])</f>
        <v>IT</v>
      </c>
      <c r="B202" t="s">
        <v>21</v>
      </c>
      <c r="C202" t="s">
        <v>341</v>
      </c>
      <c r="D202" s="3"/>
      <c r="E202" s="13">
        <v>45.65981</v>
      </c>
      <c r="F202" s="13">
        <v>12.53322</v>
      </c>
      <c r="G202" s="33">
        <v>5154</v>
      </c>
      <c r="H202" s="36" cm="1">
        <f t="array" ref="H202">IFERROR(COUNTA(_xlfn.UNIQUE(_xlfn._xlws.FILTER(TripTable[Trip Name], (TripTable[City]=CityTable[[#This Row],[Name]])*(TripTable[City]&lt;&gt;"")))), 0)</f>
        <v>1</v>
      </c>
      <c r="I202" s="38" t="b">
        <v>0</v>
      </c>
      <c r="J202" s="37" t="str">
        <f>IF(COUNTIFS(TripTable[City],CityTable[[#This Row],[Name]])=0,"",TEXT(_xlfn.MINIFS(TripTable[Date],TripTable[City],CityTable[[#This Row],[Name]]),"MMM JJJJ"))</f>
        <v>Aug 2023</v>
      </c>
      <c r="K202" s="37" t="str">
        <f>IF(COUNTIFS(TripTable[City],CityTable[[#This Row],[Name]])=0,"",TEXT(_xlfn.MAXIFS(TripTable[Date],TripTable[City],CityTable[[#This Row],[Name]]),"MMM JJJJ"))</f>
        <v>Aug 2023</v>
      </c>
    </row>
    <row r="203" spans="1:11" x14ac:dyDescent="0.2">
      <c r="A203" t="str">
        <f>_xlfn.XLOOKUP(CityTable[[#This Row],[Country]], CountryTable[Common Name], CountryTable[ISO2])</f>
        <v>IT</v>
      </c>
      <c r="B203" t="s">
        <v>21</v>
      </c>
      <c r="C203" t="s">
        <v>344</v>
      </c>
      <c r="D203" s="3"/>
      <c r="E203" s="13">
        <v>45.507869999999997</v>
      </c>
      <c r="F203" s="13">
        <v>10.51857</v>
      </c>
      <c r="G203" s="33">
        <v>3801</v>
      </c>
      <c r="H203" s="36" cm="1">
        <f t="array" ref="H203">IFERROR(COUNTA(_xlfn.UNIQUE(_xlfn._xlws.FILTER(TripTable[Trip Name], (TripTable[City]=CityTable[[#This Row],[Name]])*(TripTable[City]&lt;&gt;"")))), 0)</f>
        <v>1</v>
      </c>
      <c r="I203" s="38" t="b">
        <v>0</v>
      </c>
      <c r="J203" s="37" t="str">
        <f>IF(COUNTIFS(TripTable[City],CityTable[[#This Row],[Name]])=0,"",TEXT(_xlfn.MINIFS(TripTable[Date],TripTable[City],CityTable[[#This Row],[Name]]),"MMM JJJJ"))</f>
        <v>Mrz 2024</v>
      </c>
      <c r="K203" s="37" t="str">
        <f>IF(COUNTIFS(TripTable[City],CityTable[[#This Row],[Name]])=0,"",TEXT(_xlfn.MAXIFS(TripTable[Date],TripTable[City],CityTable[[#This Row],[Name]]),"MMM JJJJ"))</f>
        <v>Mrz 2024</v>
      </c>
    </row>
    <row r="204" spans="1:11" x14ac:dyDescent="0.2">
      <c r="A204" t="str">
        <f>_xlfn.XLOOKUP(CityTable[[#This Row],[Country]], CountryTable[Common Name], CountryTable[ISO2])</f>
        <v>IT</v>
      </c>
      <c r="B204" t="s">
        <v>21</v>
      </c>
      <c r="C204" t="s">
        <v>345</v>
      </c>
      <c r="D204" s="3"/>
      <c r="E204" s="13">
        <v>45.65128</v>
      </c>
      <c r="F204" s="13">
        <v>10.72184</v>
      </c>
      <c r="G204" s="33">
        <v>233</v>
      </c>
      <c r="H204" s="36" cm="1">
        <f t="array" ref="H204">IFERROR(COUNTA(_xlfn.UNIQUE(_xlfn._xlws.FILTER(TripTable[Trip Name], (TripTable[City]=CityTable[[#This Row],[Name]])*(TripTable[City]&lt;&gt;"")))), 0)</f>
        <v>1</v>
      </c>
      <c r="I204" s="38" t="b">
        <v>0</v>
      </c>
      <c r="J204" s="37" t="str">
        <f>IF(COUNTIFS(TripTable[City],CityTable[[#This Row],[Name]])=0,"",TEXT(_xlfn.MINIFS(TripTable[Date],TripTable[City],CityTable[[#This Row],[Name]]),"MMM JJJJ"))</f>
        <v>Mai 2024</v>
      </c>
      <c r="K204" s="37" t="str">
        <f>IF(COUNTIFS(TripTable[City],CityTable[[#This Row],[Name]])=0,"",TEXT(_xlfn.MAXIFS(TripTable[Date],TripTable[City],CityTable[[#This Row],[Name]]),"MMM JJJJ"))</f>
        <v>Mai 2024</v>
      </c>
    </row>
    <row r="205" spans="1:11" x14ac:dyDescent="0.2">
      <c r="A205" t="str">
        <f>_xlfn.XLOOKUP(CityTable[[#This Row],[Country]], CountryTable[Common Name], CountryTable[ISO2])</f>
        <v>IT</v>
      </c>
      <c r="B205" t="s">
        <v>21</v>
      </c>
      <c r="C205" t="s">
        <v>1174</v>
      </c>
      <c r="D205" s="3"/>
      <c r="E205" s="13">
        <v>45.9054</v>
      </c>
      <c r="F205" s="13">
        <v>13.309979999999999</v>
      </c>
      <c r="G205" s="33">
        <v>2515</v>
      </c>
      <c r="H205" s="36" cm="1">
        <f t="array" ref="H205">IFERROR(COUNTA(_xlfn.UNIQUE(_xlfn._xlws.FILTER(TripTable[Trip Name], (TripTable[City]=CityTable[[#This Row],[Name]])*(TripTable[City]&lt;&gt;"")))), 0)</f>
        <v>2</v>
      </c>
      <c r="I205" s="38" t="b">
        <v>0</v>
      </c>
      <c r="J205" s="37" t="str">
        <f>IF(COUNTIFS(TripTable[City],CityTable[[#This Row],[Name]])=0,"",TEXT(_xlfn.MINIFS(TripTable[Date],TripTable[City],CityTable[[#This Row],[Name]]),"MMM JJJJ"))</f>
        <v>Okt 2022</v>
      </c>
      <c r="K205" s="37" t="str">
        <f>IF(COUNTIFS(TripTable[City],CityTable[[#This Row],[Name]])=0,"",TEXT(_xlfn.MAXIFS(TripTable[Date],TripTable[City],CityTable[[#This Row],[Name]]),"MMM JJJJ"))</f>
        <v>Mrz 2026</v>
      </c>
    </row>
    <row r="206" spans="1:11" x14ac:dyDescent="0.2">
      <c r="A206" t="str">
        <f>_xlfn.XLOOKUP(CityTable[[#This Row],[Country]], CountryTable[Common Name], CountryTable[ISO2])</f>
        <v>IT</v>
      </c>
      <c r="B206" t="s">
        <v>21</v>
      </c>
      <c r="C206" t="s">
        <v>225</v>
      </c>
      <c r="D206" s="3"/>
      <c r="E206" s="13">
        <v>43.708530000000003</v>
      </c>
      <c r="F206" s="13">
        <v>10.403600000000001</v>
      </c>
      <c r="G206" s="33">
        <v>109960</v>
      </c>
      <c r="H206" s="36" cm="1">
        <f t="array" ref="H206">IFERROR(COUNTA(_xlfn.UNIQUE(_xlfn._xlws.FILTER(TripTable[Trip Name], (TripTable[City]=CityTable[[#This Row],[Name]])*(TripTable[City]&lt;&gt;"")))), 0)</f>
        <v>1</v>
      </c>
      <c r="I206" s="38" t="b">
        <v>0</v>
      </c>
      <c r="J206" s="37" t="str">
        <f>IF(COUNTIFS(TripTable[City],CityTable[[#This Row],[Name]])=0,"",TEXT(_xlfn.MINIFS(TripTable[Date],TripTable[City],CityTable[[#This Row],[Name]]),"MMM JJJJ"))</f>
        <v>Mai 2022</v>
      </c>
      <c r="K206" s="37" t="str">
        <f>IF(COUNTIFS(TripTable[City],CityTable[[#This Row],[Name]])=0,"",TEXT(_xlfn.MAXIFS(TripTable[Date],TripTable[City],CityTable[[#This Row],[Name]]),"MMM JJJJ"))</f>
        <v>Mai 2022</v>
      </c>
    </row>
    <row r="207" spans="1:11" x14ac:dyDescent="0.2">
      <c r="A207" t="str">
        <f>_xlfn.XLOOKUP(CityTable[[#This Row],[Country]], CountryTable[Common Name], CountryTable[ISO2])</f>
        <v>IT</v>
      </c>
      <c r="B207" t="s">
        <v>21</v>
      </c>
      <c r="C207" t="s">
        <v>1163</v>
      </c>
      <c r="D207" s="3"/>
      <c r="E207" s="13">
        <v>45.807769999999998</v>
      </c>
      <c r="F207" s="13">
        <v>10.11023</v>
      </c>
      <c r="G207" s="33">
        <v>5248</v>
      </c>
      <c r="H207" s="36" cm="1">
        <f t="array" ref="H207">IFERROR(COUNTA(_xlfn.UNIQUE(_xlfn._xlws.FILTER(TripTable[Trip Name], (TripTable[City]=CityTable[[#This Row],[Name]])*(TripTable[City]&lt;&gt;"")))), 0)</f>
        <v>1</v>
      </c>
      <c r="I207" s="38" t="b">
        <v>0</v>
      </c>
      <c r="J207" s="37" t="str">
        <f>IF(COUNTIFS(TripTable[City],CityTable[[#This Row],[Name]])=0,"",TEXT(_xlfn.MINIFS(TripTable[Date],TripTable[City],CityTable[[#This Row],[Name]]),"MMM JJJJ"))</f>
        <v>Okt 2025</v>
      </c>
      <c r="K207" s="37" t="str">
        <f>IF(COUNTIFS(TripTable[City],CityTable[[#This Row],[Name]])=0,"",TEXT(_xlfn.MAXIFS(TripTable[Date],TripTable[City],CityTable[[#This Row],[Name]]),"MMM JJJJ"))</f>
        <v>Okt 2025</v>
      </c>
    </row>
    <row r="208" spans="1:11" x14ac:dyDescent="0.2">
      <c r="A208" t="str">
        <f>_xlfn.XLOOKUP(CityTable[[#This Row],[Country]], CountryTable[Common Name], CountryTable[ISO2])</f>
        <v>IT</v>
      </c>
      <c r="B208" t="s">
        <v>21</v>
      </c>
      <c r="C208" t="s">
        <v>127</v>
      </c>
      <c r="D208" s="3"/>
      <c r="E208" s="13">
        <v>44.057549999999999</v>
      </c>
      <c r="F208" s="13">
        <v>12.56528</v>
      </c>
      <c r="G208" s="33">
        <v>148688</v>
      </c>
      <c r="H208" s="36" cm="1">
        <f t="array" ref="H208">IFERROR(COUNTA(_xlfn.UNIQUE(_xlfn._xlws.FILTER(TripTable[Trip Name], (TripTable[City]=CityTable[[#This Row],[Name]])*(TripTable[City]&lt;&gt;"")))), 0)</f>
        <v>1</v>
      </c>
      <c r="I208" s="38" t="b">
        <v>0</v>
      </c>
      <c r="J208" s="37" t="str">
        <f>IF(COUNTIFS(TripTable[City],CityTable[[#This Row],[Name]])=0,"",TEXT(_xlfn.MINIFS(TripTable[Date],TripTable[City],CityTable[[#This Row],[Name]]),"MMM JJJJ"))</f>
        <v>Mai 2022</v>
      </c>
      <c r="K208" s="37" t="str">
        <f>IF(COUNTIFS(TripTable[City],CityTable[[#This Row],[Name]])=0,"",TEXT(_xlfn.MAXIFS(TripTable[Date],TripTable[City],CityTable[[#This Row],[Name]]),"MMM JJJJ"))</f>
        <v>Mai 2022</v>
      </c>
    </row>
    <row r="209" spans="1:11" x14ac:dyDescent="0.2">
      <c r="A209" t="str">
        <f>_xlfn.XLOOKUP(CityTable[[#This Row],[Country]], CountryTable[Common Name], CountryTable[ISO2])</f>
        <v>IT</v>
      </c>
      <c r="B209" t="s">
        <v>21</v>
      </c>
      <c r="C209" t="s">
        <v>1168</v>
      </c>
      <c r="D209" s="3"/>
      <c r="E209" s="13">
        <v>44.099789999999999</v>
      </c>
      <c r="F209" s="13">
        <v>9.7386900000000001</v>
      </c>
      <c r="G209" s="33">
        <v>1067</v>
      </c>
      <c r="H209" s="36" cm="1">
        <f t="array" ref="H209">IFERROR(COUNTA(_xlfn.UNIQUE(_xlfn._xlws.FILTER(TripTable[Trip Name], (TripTable[City]=CityTable[[#This Row],[Name]])*(TripTable[City]&lt;&gt;"")))), 0)</f>
        <v>1</v>
      </c>
      <c r="I209" s="38" t="b">
        <v>0</v>
      </c>
      <c r="J209" s="37" t="str">
        <f>IF(COUNTIFS(TripTable[City],CityTable[[#This Row],[Name]])=0,"",TEXT(_xlfn.MINIFS(TripTable[Date],TripTable[City],CityTable[[#This Row],[Name]]),"MMM JJJJ"))</f>
        <v>Mai 2022</v>
      </c>
      <c r="K209" s="37" t="str">
        <f>IF(COUNTIFS(TripTable[City],CityTable[[#This Row],[Name]])=0,"",TEXT(_xlfn.MAXIFS(TripTable[Date],TripTable[City],CityTable[[#This Row],[Name]]),"MMM JJJJ"))</f>
        <v>Mai 2022</v>
      </c>
    </row>
    <row r="210" spans="1:11" x14ac:dyDescent="0.2">
      <c r="A210" t="str">
        <f>_xlfn.XLOOKUP(CityTable[[#This Row],[Country]], CountryTable[Common Name], CountryTable[ISO2])</f>
        <v>IT</v>
      </c>
      <c r="B210" t="s">
        <v>21</v>
      </c>
      <c r="C210" t="s">
        <v>1199</v>
      </c>
      <c r="D210" s="3" t="s">
        <v>1226</v>
      </c>
      <c r="E210" s="13">
        <v>46.52899</v>
      </c>
      <c r="F210" s="13">
        <v>11.40408</v>
      </c>
      <c r="G210" s="33">
        <v>1043</v>
      </c>
      <c r="H210" s="36" cm="1">
        <f t="array" ref="H210">IFERROR(COUNTA(_xlfn.UNIQUE(_xlfn._xlws.FILTER(TripTable[Trip Name], (TripTable[City]=CityTable[[#This Row],[Name]])*(TripTable[City]&lt;&gt;"")))), 0)</f>
        <v>1</v>
      </c>
      <c r="I210" s="38" t="b">
        <v>0</v>
      </c>
      <c r="J210" s="37" t="str">
        <f>IF(COUNTIFS(TripTable[City],CityTable[[#This Row],[Name]])=0,"",TEXT(_xlfn.MINIFS(TripTable[Date],TripTable[City],CityTable[[#This Row],[Name]]),"MMM JJJJ"))</f>
        <v>Jul 2024</v>
      </c>
      <c r="K210" s="37" t="str">
        <f>IF(COUNTIFS(TripTable[City],CityTable[[#This Row],[Name]])=0,"",TEXT(_xlfn.MAXIFS(TripTable[Date],TripTable[City],CityTable[[#This Row],[Name]]),"MMM JJJJ"))</f>
        <v>Jul 2024</v>
      </c>
    </row>
    <row r="211" spans="1:11" x14ac:dyDescent="0.2">
      <c r="A211" t="str">
        <f>_xlfn.XLOOKUP(CityTable[[#This Row],[Country]], CountryTable[Common Name], CountryTable[ISO2])</f>
        <v>IT</v>
      </c>
      <c r="B211" t="s">
        <v>21</v>
      </c>
      <c r="C211" t="s">
        <v>1157</v>
      </c>
      <c r="D211" s="3"/>
      <c r="E211" s="13">
        <v>45.885770000000001</v>
      </c>
      <c r="F211" s="13">
        <v>10.84117</v>
      </c>
      <c r="G211" s="33">
        <v>17331</v>
      </c>
      <c r="H211" s="36" cm="1">
        <f t="array" ref="H211">IFERROR(COUNTA(_xlfn.UNIQUE(_xlfn._xlws.FILTER(TripTable[Trip Name], (TripTable[City]=CityTable[[#This Row],[Name]])*(TripTable[City]&lt;&gt;"")))), 0)</f>
        <v>1</v>
      </c>
      <c r="I211" s="38" t="b">
        <v>0</v>
      </c>
      <c r="J211" s="37" t="str">
        <f>IF(COUNTIFS(TripTable[City],CityTable[[#This Row],[Name]])=0,"",TEXT(_xlfn.MINIFS(TripTable[Date],TripTable[City],CityTable[[#This Row],[Name]]),"MMM JJJJ"))</f>
        <v>Apr 2025</v>
      </c>
      <c r="K211" s="37" t="str">
        <f>IF(COUNTIFS(TripTable[City],CityTable[[#This Row],[Name]])=0,"",TEXT(_xlfn.MAXIFS(TripTable[Date],TripTable[City],CityTable[[#This Row],[Name]]),"MMM JJJJ"))</f>
        <v>Apr 2025</v>
      </c>
    </row>
    <row r="212" spans="1:11" x14ac:dyDescent="0.2">
      <c r="A212" t="str">
        <f>_xlfn.XLOOKUP(CityTable[[#This Row],[Country]], CountryTable[Common Name], CountryTable[ISO2])</f>
        <v>IT</v>
      </c>
      <c r="B212" t="s">
        <v>21</v>
      </c>
      <c r="C212" t="s">
        <v>340</v>
      </c>
      <c r="D212" s="3"/>
      <c r="E212" s="13">
        <v>45.131929999999997</v>
      </c>
      <c r="F212" s="13">
        <v>12.32324</v>
      </c>
      <c r="G212" s="33">
        <v>326</v>
      </c>
      <c r="H212" s="36" cm="1">
        <f t="array" ref="H212">IFERROR(COUNTA(_xlfn.UNIQUE(_xlfn._xlws.FILTER(TripTable[Trip Name], (TripTable[City]=CityTable[[#This Row],[Name]])*(TripTable[City]&lt;&gt;"")))), 0)</f>
        <v>1</v>
      </c>
      <c r="I212" s="38" t="b">
        <v>0</v>
      </c>
      <c r="J212" s="37" t="str">
        <f>IF(COUNTIFS(TripTable[City],CityTable[[#This Row],[Name]])=0,"",TEXT(_xlfn.MINIFS(TripTable[Date],TripTable[City],CityTable[[#This Row],[Name]]),"MMM JJJJ"))</f>
        <v>Aug 2023</v>
      </c>
      <c r="K212" s="37" t="str">
        <f>IF(COUNTIFS(TripTable[City],CityTable[[#This Row],[Name]])=0,"",TEXT(_xlfn.MAXIFS(TripTable[Date],TripTable[City],CityTable[[#This Row],[Name]]),"MMM JJJJ"))</f>
        <v>Aug 2023</v>
      </c>
    </row>
    <row r="213" spans="1:11" x14ac:dyDescent="0.2">
      <c r="A213" t="str">
        <f>_xlfn.XLOOKUP(CityTable[[#This Row],[Country]], CountryTable[Common Name], CountryTable[ISO2])</f>
        <v>IT</v>
      </c>
      <c r="B213" s="3" t="s">
        <v>21</v>
      </c>
      <c r="C213" s="3" t="s">
        <v>1295</v>
      </c>
      <c r="D213" s="3"/>
      <c r="E213" s="13">
        <v>45.8904</v>
      </c>
      <c r="F213" s="13">
        <v>11.04053</v>
      </c>
      <c r="G213" s="33">
        <v>34152</v>
      </c>
      <c r="H213" s="36" cm="1">
        <f t="array" ref="H213">IFERROR(COUNTA(_xlfn.UNIQUE(_xlfn._xlws.FILTER(TripTable[Trip Name], (TripTable[City]=CityTable[[#This Row],[Name]])*(TripTable[City]&lt;&gt;"")))), 0)</f>
        <v>3</v>
      </c>
      <c r="I213" s="38" t="b">
        <v>0</v>
      </c>
      <c r="J213" s="37" t="str">
        <f>IF(COUNTIFS(TripTable[City],CityTable[[#This Row],[Name]])=0,"",TEXT(_xlfn.MINIFS(TripTable[Date],TripTable[City],CityTable[[#This Row],[Name]]),"MMM JJJJ"))</f>
        <v>Jun 2024</v>
      </c>
      <c r="K213" s="37" t="str">
        <f>IF(COUNTIFS(TripTable[City],CityTable[[#This Row],[Name]])=0,"",TEXT(_xlfn.MAXIFS(TripTable[Date],TripTable[City],CityTable[[#This Row],[Name]]),"MMM JJJJ"))</f>
        <v>Okt 2025</v>
      </c>
    </row>
    <row r="214" spans="1:11" x14ac:dyDescent="0.2">
      <c r="A214" t="str">
        <f>_xlfn.XLOOKUP(CityTable[[#This Row],[Country]], CountryTable[Common Name], CountryTable[ISO2])</f>
        <v>IT</v>
      </c>
      <c r="B214" t="s">
        <v>21</v>
      </c>
      <c r="C214" t="s">
        <v>1166</v>
      </c>
      <c r="D214" s="3"/>
      <c r="E214" s="13">
        <v>45.706380000000003</v>
      </c>
      <c r="F214" s="13">
        <v>10.112159999999999</v>
      </c>
      <c r="G214" s="33">
        <v>3138</v>
      </c>
      <c r="H214" s="36" cm="1">
        <f t="array" ref="H214">IFERROR(COUNTA(_xlfn.UNIQUE(_xlfn._xlws.FILTER(TripTable[Trip Name], (TripTable[City]=CityTable[[#This Row],[Name]])*(TripTable[City]&lt;&gt;"")))), 0)</f>
        <v>1</v>
      </c>
      <c r="I214" s="38" t="b">
        <v>0</v>
      </c>
      <c r="J214" s="37" t="str">
        <f>IF(COUNTIFS(TripTable[City],CityTable[[#This Row],[Name]])=0,"",TEXT(_xlfn.MINIFS(TripTable[Date],TripTable[City],CityTable[[#This Row],[Name]]),"MMM JJJJ"))</f>
        <v>Okt 2025</v>
      </c>
      <c r="K214" s="37" t="str">
        <f>IF(COUNTIFS(TripTable[City],CityTable[[#This Row],[Name]])=0,"",TEXT(_xlfn.MAXIFS(TripTable[Date],TripTable[City],CityTable[[#This Row],[Name]]),"MMM JJJJ"))</f>
        <v>Okt 2025</v>
      </c>
    </row>
    <row r="215" spans="1:11" x14ac:dyDescent="0.2">
      <c r="A215" t="str">
        <f>_xlfn.XLOOKUP(CityTable[[#This Row],[Country]], CountryTable[Common Name], CountryTable[ISO2])</f>
        <v>IT</v>
      </c>
      <c r="B215" t="s">
        <v>21</v>
      </c>
      <c r="C215" t="s">
        <v>1205</v>
      </c>
      <c r="D215" s="3" t="s">
        <v>1230</v>
      </c>
      <c r="E215" s="13">
        <v>46.24062</v>
      </c>
      <c r="F215" s="13">
        <v>11.211919999999999</v>
      </c>
      <c r="G215" s="33">
        <v>2783</v>
      </c>
      <c r="H215" s="36" cm="1">
        <f t="array" ref="H215">IFERROR(COUNTA(_xlfn.UNIQUE(_xlfn._xlws.FILTER(TripTable[Trip Name], (TripTable[City]=CityTable[[#This Row],[Name]])*(TripTable[City]&lt;&gt;"")))), 0)</f>
        <v>1</v>
      </c>
      <c r="I215" s="38" t="b">
        <v>0</v>
      </c>
      <c r="J215" s="37" t="str">
        <f>IF(COUNTIFS(TripTable[City],CityTable[[#This Row],[Name]])=0,"",TEXT(_xlfn.MINIFS(TripTable[Date],TripTable[City],CityTable[[#This Row],[Name]]),"MMM JJJJ"))</f>
        <v>Aug 2025</v>
      </c>
      <c r="K215" s="37" t="str">
        <f>IF(COUNTIFS(TripTable[City],CityTable[[#This Row],[Name]])=0,"",TEXT(_xlfn.MAXIFS(TripTable[Date],TripTable[City],CityTable[[#This Row],[Name]]),"MMM JJJJ"))</f>
        <v>Aug 2025</v>
      </c>
    </row>
    <row r="216" spans="1:11" x14ac:dyDescent="0.2">
      <c r="A216" t="str">
        <f>_xlfn.XLOOKUP(CityTable[[#This Row],[Country]], CountryTable[Common Name], CountryTable[ISO2])</f>
        <v>IT</v>
      </c>
      <c r="B216" t="s">
        <v>21</v>
      </c>
      <c r="C216" t="s">
        <v>346</v>
      </c>
      <c r="D216" s="3"/>
      <c r="E216" s="13">
        <v>45.58276</v>
      </c>
      <c r="F216" s="13">
        <v>10.553800000000001</v>
      </c>
      <c r="G216" s="33">
        <v>3081</v>
      </c>
      <c r="H216" s="36" cm="1">
        <f t="array" ref="H216">IFERROR(COUNTA(_xlfn.UNIQUE(_xlfn._xlws.FILTER(TripTable[Trip Name], (TripTable[City]=CityTable[[#This Row],[Name]])*(TripTable[City]&lt;&gt;"")))), 0)</f>
        <v>1</v>
      </c>
      <c r="I216" s="38" t="b">
        <v>0</v>
      </c>
      <c r="J216" s="37" t="str">
        <f>IF(COUNTIFS(TripTable[City],CityTable[[#This Row],[Name]])=0,"",TEXT(_xlfn.MINIFS(TripTable[Date],TripTable[City],CityTable[[#This Row],[Name]]),"MMM JJJJ"))</f>
        <v>Okt 2024</v>
      </c>
      <c r="K216" s="37" t="str">
        <f>IF(COUNTIFS(TripTable[City],CityTable[[#This Row],[Name]])=0,"",TEXT(_xlfn.MAXIFS(TripTable[Date],TripTable[City],CityTable[[#This Row],[Name]]),"MMM JJJJ"))</f>
        <v>Okt 2024</v>
      </c>
    </row>
    <row r="217" spans="1:11" x14ac:dyDescent="0.2">
      <c r="A217" t="str">
        <f>_xlfn.XLOOKUP(CityTable[[#This Row],[Country]], CountryTable[Common Name], CountryTable[ISO2])</f>
        <v>IT</v>
      </c>
      <c r="B217" t="s">
        <v>21</v>
      </c>
      <c r="C217" t="s">
        <v>1203</v>
      </c>
      <c r="D217" s="3" t="s">
        <v>1229</v>
      </c>
      <c r="E217" s="13">
        <v>46.576030000000003</v>
      </c>
      <c r="F217" s="13">
        <v>11.671760000000001</v>
      </c>
      <c r="G217" s="33">
        <v>4306</v>
      </c>
      <c r="H217" s="36" cm="1">
        <f t="array" ref="H217">IFERROR(COUNTA(_xlfn.UNIQUE(_xlfn._xlws.FILTER(TripTable[Trip Name], (TripTable[City]=CityTable[[#This Row],[Name]])*(TripTable[City]&lt;&gt;"")))), 0)</f>
        <v>1</v>
      </c>
      <c r="I217" s="38" t="b">
        <v>0</v>
      </c>
      <c r="J217" s="37" t="str">
        <f>IF(COUNTIFS(TripTable[City],CityTable[[#This Row],[Name]])=0,"",TEXT(_xlfn.MINIFS(TripTable[Date],TripTable[City],CityTable[[#This Row],[Name]]),"MMM JJJJ"))</f>
        <v>Aug 2025</v>
      </c>
      <c r="K217" s="37" t="str">
        <f>IF(COUNTIFS(TripTable[City],CityTable[[#This Row],[Name]])=0,"",TEXT(_xlfn.MAXIFS(TripTable[Date],TripTable[City],CityTable[[#This Row],[Name]]),"MMM JJJJ"))</f>
        <v>Aug 2025</v>
      </c>
    </row>
    <row r="218" spans="1:11" x14ac:dyDescent="0.2">
      <c r="A218" t="str">
        <f>_xlfn.XLOOKUP(CityTable[[#This Row],[Country]], CountryTable[Common Name], CountryTable[ISO2])</f>
        <v>IT</v>
      </c>
      <c r="B218" t="s">
        <v>21</v>
      </c>
      <c r="C218" t="s">
        <v>343</v>
      </c>
      <c r="D218" s="3"/>
      <c r="E218" s="13">
        <v>45.497439999999997</v>
      </c>
      <c r="F218" s="13">
        <v>10.60507</v>
      </c>
      <c r="G218" s="33">
        <v>6818</v>
      </c>
      <c r="H218" s="36" cm="1">
        <f t="array" ref="H218">IFERROR(COUNTA(_xlfn.UNIQUE(_xlfn._xlws.FILTER(TripTable[Trip Name], (TripTable[City]=CityTable[[#This Row],[Name]])*(TripTable[City]&lt;&gt;"")))), 0)</f>
        <v>2</v>
      </c>
      <c r="I218" s="38" t="b">
        <v>0</v>
      </c>
      <c r="J218" s="37" t="str">
        <f>IF(COUNTIFS(TripTable[City],CityTable[[#This Row],[Name]])=0,"",TEXT(_xlfn.MINIFS(TripTable[Date],TripTable[City],CityTable[[#This Row],[Name]]),"MMM JJJJ"))</f>
        <v>Mrz 2024</v>
      </c>
      <c r="K218" s="37" t="str">
        <f>IF(COUNTIFS(TripTable[City],CityTable[[#This Row],[Name]])=0,"",TEXT(_xlfn.MAXIFS(TripTable[Date],TripTable[City],CityTable[[#This Row],[Name]]),"MMM JJJJ"))</f>
        <v>Aug 2026</v>
      </c>
    </row>
    <row r="219" spans="1:11" x14ac:dyDescent="0.2">
      <c r="A219" t="str">
        <f>_xlfn.XLOOKUP(CityTable[[#This Row],[Country]], CountryTable[Common Name], CountryTable[ISO2])</f>
        <v>IT</v>
      </c>
      <c r="B219" t="s">
        <v>21</v>
      </c>
      <c r="C219" t="s">
        <v>348</v>
      </c>
      <c r="D219" s="3"/>
      <c r="E219" s="13">
        <v>45.610129999999998</v>
      </c>
      <c r="F219" s="13">
        <v>10.68669</v>
      </c>
      <c r="G219" s="33">
        <v>2453</v>
      </c>
      <c r="H219" s="36" cm="1">
        <f t="array" ref="H219">IFERROR(COUNTA(_xlfn.UNIQUE(_xlfn._xlws.FILTER(TripTable[Trip Name], (TripTable[City]=CityTable[[#This Row],[Name]])*(TripTable[City]&lt;&gt;"")))), 0)</f>
        <v>1</v>
      </c>
      <c r="I219" s="38" t="b">
        <v>0</v>
      </c>
      <c r="J219" s="37" t="str">
        <f>IF(COUNTIFS(TripTable[City],CityTable[[#This Row],[Name]])=0,"",TEXT(_xlfn.MINIFS(TripTable[Date],TripTable[City],CityTable[[#This Row],[Name]]),"MMM JJJJ"))</f>
        <v>Mai 2024</v>
      </c>
      <c r="K219" s="37" t="str">
        <f>IF(COUNTIFS(TripTable[City],CityTable[[#This Row],[Name]])=0,"",TEXT(_xlfn.MAXIFS(TripTable[Date],TripTable[City],CityTable[[#This Row],[Name]]),"MMM JJJJ"))</f>
        <v>Mai 2024</v>
      </c>
    </row>
    <row r="220" spans="1:11" x14ac:dyDescent="0.2">
      <c r="A220" t="str">
        <f>_xlfn.XLOOKUP(CityTable[[#This Row],[Country]], CountryTable[Common Name], CountryTable[ISO2])</f>
        <v>IT</v>
      </c>
      <c r="B220" t="s">
        <v>21</v>
      </c>
      <c r="C220" t="s">
        <v>347</v>
      </c>
      <c r="D220" s="3"/>
      <c r="E220" s="13">
        <v>45.639769999999999</v>
      </c>
      <c r="F220" s="13">
        <v>10.6076</v>
      </c>
      <c r="G220" s="33">
        <v>7025</v>
      </c>
      <c r="H220" s="36" cm="1">
        <f t="array" ref="H220">IFERROR(COUNTA(_xlfn.UNIQUE(_xlfn._xlws.FILTER(TripTable[Trip Name], (TripTable[City]=CityTable[[#This Row],[Name]])*(TripTable[City]&lt;&gt;"")))), 0)</f>
        <v>1</v>
      </c>
      <c r="I220" s="38" t="b">
        <v>0</v>
      </c>
      <c r="J220" s="37" t="str">
        <f>IF(COUNTIFS(TripTable[City],CityTable[[#This Row],[Name]])=0,"",TEXT(_xlfn.MINIFS(TripTable[Date],TripTable[City],CityTable[[#This Row],[Name]]),"MMM JJJJ"))</f>
        <v>Okt 2024</v>
      </c>
      <c r="K220" s="37" t="str">
        <f>IF(COUNTIFS(TripTable[City],CityTable[[#This Row],[Name]])=0,"",TEXT(_xlfn.MAXIFS(TripTable[Date],TripTable[City],CityTable[[#This Row],[Name]]),"MMM JJJJ"))</f>
        <v>Okt 2024</v>
      </c>
    </row>
    <row r="221" spans="1:11" x14ac:dyDescent="0.2">
      <c r="A221" t="str">
        <f>_xlfn.XLOOKUP(CityTable[[#This Row],[Country]], CountryTable[Common Name], CountryTable[ISO2])</f>
        <v>IT</v>
      </c>
      <c r="B221" s="3" t="s">
        <v>21</v>
      </c>
      <c r="C221" s="3" t="s">
        <v>1075</v>
      </c>
      <c r="D221" s="3"/>
      <c r="E221" s="13">
        <v>45.070489999999999</v>
      </c>
      <c r="F221" s="13">
        <v>7.68682</v>
      </c>
      <c r="G221" s="33">
        <v>847287</v>
      </c>
      <c r="H221" s="36" cm="1">
        <f t="array" ref="H221">IFERROR(COUNTA(_xlfn.UNIQUE(_xlfn._xlws.FILTER(TripTable[Trip Name], (TripTable[City]=CityTable[[#This Row],[Name]])*(TripTable[City]&lt;&gt;"")))), 0)</f>
        <v>1</v>
      </c>
      <c r="I221" s="38" t="b">
        <v>0</v>
      </c>
      <c r="J221" s="37" t="str">
        <f>IF(COUNTIFS(TripTable[City],CityTable[[#This Row],[Name]])=0,"",TEXT(_xlfn.MINIFS(TripTable[Date],TripTable[City],CityTable[[#This Row],[Name]]),"MMM JJJJ"))</f>
        <v>Mrz 2023</v>
      </c>
      <c r="K221" s="37" t="str">
        <f>IF(COUNTIFS(TripTable[City],CityTable[[#This Row],[Name]])=0,"",TEXT(_xlfn.MAXIFS(TripTable[Date],TripTable[City],CityTable[[#This Row],[Name]]),"MMM JJJJ"))</f>
        <v>Mrz 2023</v>
      </c>
    </row>
    <row r="222" spans="1:11" x14ac:dyDescent="0.2">
      <c r="A222" t="str">
        <f>_xlfn.XLOOKUP(CityTable[[#This Row],[Country]], CountryTable[Common Name], CountryTable[ISO2])</f>
        <v>IT</v>
      </c>
      <c r="B222" t="s">
        <v>21</v>
      </c>
      <c r="C222" t="s">
        <v>1175</v>
      </c>
      <c r="D222" s="3"/>
      <c r="E222" s="13">
        <v>46.069299999999998</v>
      </c>
      <c r="F222" s="13">
        <v>13.23715</v>
      </c>
      <c r="G222" s="33">
        <v>100170</v>
      </c>
      <c r="H222" s="36" cm="1">
        <f t="array" ref="H222">IFERROR(COUNTA(_xlfn.UNIQUE(_xlfn._xlws.FILTER(TripTable[Trip Name], (TripTable[City]=CityTable[[#This Row],[Name]])*(TripTable[City]&lt;&gt;"")))), 0)</f>
        <v>1</v>
      </c>
      <c r="I222" s="38" t="b">
        <v>0</v>
      </c>
      <c r="J222" s="37" t="str">
        <f>IF(COUNTIFS(TripTable[City],CityTable[[#This Row],[Name]])=0,"",TEXT(_xlfn.MINIFS(TripTable[Date],TripTable[City],CityTable[[#This Row],[Name]]),"MMM JJJJ"))</f>
        <v>Okt 2022</v>
      </c>
      <c r="K222" s="37" t="str">
        <f>IF(COUNTIFS(TripTable[City],CityTable[[#This Row],[Name]])=0,"",TEXT(_xlfn.MAXIFS(TripTable[Date],TripTable[City],CityTable[[#This Row],[Name]]),"MMM JJJJ"))</f>
        <v>Okt 2022</v>
      </c>
    </row>
    <row r="223" spans="1:11" x14ac:dyDescent="0.2">
      <c r="A223" t="str">
        <f>_xlfn.XLOOKUP(CityTable[[#This Row],[Country]], CountryTable[Common Name], CountryTable[ISO2])</f>
        <v>IT</v>
      </c>
      <c r="B223" s="3" t="s">
        <v>21</v>
      </c>
      <c r="C223" s="3" t="s">
        <v>1297</v>
      </c>
      <c r="D223" s="3"/>
      <c r="E223" s="13">
        <v>45.35333</v>
      </c>
      <c r="F223" s="13">
        <v>10.73635</v>
      </c>
      <c r="G223" s="33">
        <v>8641</v>
      </c>
      <c r="H223" s="36" cm="1">
        <f t="array" ref="H223">IFERROR(COUNTA(_xlfn.UNIQUE(_xlfn._xlws.FILTER(TripTable[Trip Name], (TripTable[City]=CityTable[[#This Row],[Name]])*(TripTable[City]&lt;&gt;"")))), 0)</f>
        <v>1</v>
      </c>
      <c r="I223" s="38" t="b">
        <v>0</v>
      </c>
      <c r="J223" s="37" t="str">
        <f>IF(COUNTIFS(TripTable[City],CityTable[[#This Row],[Name]])=0,"",TEXT(_xlfn.MINIFS(TripTable[Date],TripTable[City],CityTable[[#This Row],[Name]]),"MMM JJJJ"))</f>
        <v>Sep 2026</v>
      </c>
      <c r="K223" s="37" t="str">
        <f>IF(COUNTIFS(TripTable[City],CityTable[[#This Row],[Name]])=0,"",TEXT(_xlfn.MAXIFS(TripTable[Date],TripTable[City],CityTable[[#This Row],[Name]]),"MMM JJJJ"))</f>
        <v>Sep 2026</v>
      </c>
    </row>
    <row r="224" spans="1:11" x14ac:dyDescent="0.2">
      <c r="A224" t="str">
        <f>_xlfn.XLOOKUP(CityTable[[#This Row],[Country]], CountryTable[Common Name], CountryTable[ISO2])</f>
        <v>IT</v>
      </c>
      <c r="B224" t="s">
        <v>21</v>
      </c>
      <c r="C224" t="s">
        <v>226</v>
      </c>
      <c r="D224" s="3"/>
      <c r="E224" s="13">
        <v>45.437130000000003</v>
      </c>
      <c r="F224" s="13">
        <v>12.332649999999999</v>
      </c>
      <c r="G224" s="33">
        <v>51298</v>
      </c>
      <c r="H224" s="36" cm="1">
        <f t="array" ref="H224">IFERROR(COUNTA(_xlfn.UNIQUE(_xlfn._xlws.FILTER(TripTable[Trip Name], (TripTable[City]=CityTable[[#This Row],[Name]])*(TripTable[City]&lt;&gt;"")))), 0)</f>
        <v>3</v>
      </c>
      <c r="I224" s="38" t="b">
        <v>0</v>
      </c>
      <c r="J224" s="37" t="str">
        <f>IF(COUNTIFS(TripTable[City],CityTable[[#This Row],[Name]])=0,"",TEXT(_xlfn.MINIFS(TripTable[Date],TripTable[City],CityTable[[#This Row],[Name]]),"MMM JJJJ"))</f>
        <v>Jul 2006</v>
      </c>
      <c r="K224" s="37" t="str">
        <f>IF(COUNTIFS(TripTable[City],CityTable[[#This Row],[Name]])=0,"",TEXT(_xlfn.MAXIFS(TripTable[Date],TripTable[City],CityTable[[#This Row],[Name]]),"MMM JJJJ"))</f>
        <v>Aug 2026</v>
      </c>
    </row>
    <row r="225" spans="1:11" x14ac:dyDescent="0.2">
      <c r="A225" t="str">
        <f>_xlfn.XLOOKUP(CityTable[[#This Row],[Country]], CountryTable[Common Name], CountryTable[ISO2])</f>
        <v>IT</v>
      </c>
      <c r="B225" t="s">
        <v>21</v>
      </c>
      <c r="C225" t="s">
        <v>227</v>
      </c>
      <c r="D225" s="3"/>
      <c r="E225" s="13">
        <v>45.438540000000003</v>
      </c>
      <c r="F225" s="13">
        <v>10.9938</v>
      </c>
      <c r="G225" s="33">
        <v>258031</v>
      </c>
      <c r="H225" s="36" cm="1">
        <f t="array" ref="H225">IFERROR(COUNTA(_xlfn.UNIQUE(_xlfn._xlws.FILTER(TripTable[Trip Name], (TripTable[City]=CityTable[[#This Row],[Name]])*(TripTable[City]&lt;&gt;"")))), 0)</f>
        <v>3</v>
      </c>
      <c r="I225" s="38" t="b">
        <v>0</v>
      </c>
      <c r="J225" s="37" t="str">
        <f>IF(COUNTIFS(TripTable[City],CityTable[[#This Row],[Name]])=0,"",TEXT(_xlfn.MINIFS(TripTable[Date],TripTable[City],CityTable[[#This Row],[Name]]),"MMM JJJJ"))</f>
        <v>Mai 2022</v>
      </c>
      <c r="K225" s="37" t="str">
        <f>IF(COUNTIFS(TripTable[City],CityTable[[#This Row],[Name]])=0,"",TEXT(_xlfn.MAXIFS(TripTable[Date],TripTable[City],CityTable[[#This Row],[Name]]),"MMM JJJJ"))</f>
        <v>Aug 2026</v>
      </c>
    </row>
    <row r="226" spans="1:11" x14ac:dyDescent="0.2">
      <c r="A226" t="str">
        <f>_xlfn.XLOOKUP(CityTable[[#This Row],[Country]], CountryTable[Common Name], CountryTable[ISO2])</f>
        <v>IT</v>
      </c>
      <c r="B226" s="3" t="s">
        <v>21</v>
      </c>
      <c r="C226" s="3" t="s">
        <v>1296</v>
      </c>
      <c r="D226" s="3"/>
      <c r="E226" s="13">
        <v>45.546720000000001</v>
      </c>
      <c r="F226" s="13">
        <v>11.547499999999999</v>
      </c>
      <c r="G226" s="33">
        <v>111980</v>
      </c>
      <c r="H226" s="36" cm="1">
        <f t="array" ref="H226">IFERROR(COUNTA(_xlfn.UNIQUE(_xlfn._xlws.FILTER(TripTable[Trip Name], (TripTable[City]=CityTable[[#This Row],[Name]])*(TripTable[City]&lt;&gt;"")))), 0)</f>
        <v>1</v>
      </c>
      <c r="I226" s="38" t="b">
        <v>0</v>
      </c>
      <c r="J226" s="37" t="str">
        <f>IF(COUNTIFS(TripTable[City],CityTable[[#This Row],[Name]])=0,"",TEXT(_xlfn.MINIFS(TripTable[Date],TripTable[City],CityTable[[#This Row],[Name]]),"MMM JJJJ"))</f>
        <v>Aug 2026</v>
      </c>
      <c r="K226" s="37" t="str">
        <f>IF(COUNTIFS(TripTable[City],CityTable[[#This Row],[Name]])=0,"",TEXT(_xlfn.MAXIFS(TripTable[Date],TripTable[City],CityTable[[#This Row],[Name]]),"MMM JJJJ"))</f>
        <v>Aug 2026</v>
      </c>
    </row>
    <row r="227" spans="1:11" x14ac:dyDescent="0.2">
      <c r="A227" t="str">
        <f>_xlfn.XLOOKUP(CityTable[[#This Row],[Country]], CountryTable[Common Name], CountryTable[ISO2])</f>
        <v>IT</v>
      </c>
      <c r="B227" s="3" t="s">
        <v>21</v>
      </c>
      <c r="C227" s="3" t="s">
        <v>1298</v>
      </c>
      <c r="D227" s="3"/>
      <c r="E227" s="13">
        <v>45.317799999999998</v>
      </c>
      <c r="F227" s="13">
        <v>10.943709999999999</v>
      </c>
      <c r="G227" s="33">
        <v>6918</v>
      </c>
      <c r="H227" s="36" cm="1">
        <f t="array" ref="H227">IFERROR(COUNTA(_xlfn.UNIQUE(_xlfn._xlws.FILTER(TripTable[Trip Name], (TripTable[City]=CityTable[[#This Row],[Name]])*(TripTable[City]&lt;&gt;"")))), 0)</f>
        <v>1</v>
      </c>
      <c r="I227" s="38" t="b">
        <v>0</v>
      </c>
      <c r="J227" s="37" t="str">
        <f>IF(COUNTIFS(TripTable[City],CityTable[[#This Row],[Name]])=0,"",TEXT(_xlfn.MINIFS(TripTable[Date],TripTable[City],CityTable[[#This Row],[Name]]),"MMM JJJJ"))</f>
        <v>Aug 2026</v>
      </c>
      <c r="K227" s="37" t="str">
        <f>IF(COUNTIFS(TripTable[City],CityTable[[#This Row],[Name]])=0,"",TEXT(_xlfn.MAXIFS(TripTable[Date],TripTable[City],CityTable[[#This Row],[Name]]),"MMM JJJJ"))</f>
        <v>Aug 2026</v>
      </c>
    </row>
    <row r="228" spans="1:11" x14ac:dyDescent="0.2">
      <c r="A228" t="str">
        <f>_xlfn.XLOOKUP(CityTable[[#This Row],[Country]], CountryTable[Common Name], CountryTable[ISO2])</f>
        <v>IT</v>
      </c>
      <c r="B228" t="s">
        <v>21</v>
      </c>
      <c r="C228" t="s">
        <v>1204</v>
      </c>
      <c r="D228" s="3" t="s">
        <v>1228</v>
      </c>
      <c r="E228" s="13">
        <v>46.64282</v>
      </c>
      <c r="F228" s="13">
        <v>11.678280000000001</v>
      </c>
      <c r="G228" s="33">
        <v>2629</v>
      </c>
      <c r="H228" s="36" cm="1">
        <f t="array" ref="H228">IFERROR(COUNTA(_xlfn.UNIQUE(_xlfn._xlws.FILTER(TripTable[Trip Name], (TripTable[City]=CityTable[[#This Row],[Name]])*(TripTable[City]&lt;&gt;"")))), 0)</f>
        <v>1</v>
      </c>
      <c r="I228" s="38" t="b">
        <v>0</v>
      </c>
      <c r="J228" s="37" t="str">
        <f>IF(COUNTIFS(TripTable[City],CityTable[[#This Row],[Name]])=0,"",TEXT(_xlfn.MINIFS(TripTable[Date],TripTable[City],CityTable[[#This Row],[Name]]),"MMM JJJJ"))</f>
        <v>Aug 2025</v>
      </c>
      <c r="K228" s="37" t="str">
        <f>IF(COUNTIFS(TripTable[City],CityTable[[#This Row],[Name]])=0,"",TEXT(_xlfn.MAXIFS(TripTable[Date],TripTable[City],CityTable[[#This Row],[Name]]),"MMM JJJJ"))</f>
        <v>Aug 2025</v>
      </c>
    </row>
    <row r="229" spans="1:11" x14ac:dyDescent="0.2">
      <c r="A229" t="str">
        <f>_xlfn.XLOOKUP(CityTable[[#This Row],[Country]], CountryTable[Common Name], CountryTable[ISO2])</f>
        <v>IT</v>
      </c>
      <c r="B229" t="s">
        <v>21</v>
      </c>
      <c r="C229" t="s">
        <v>1201</v>
      </c>
      <c r="D229" s="3" t="s">
        <v>351</v>
      </c>
      <c r="E229" s="13">
        <v>46.207740000000001</v>
      </c>
      <c r="F229" s="13">
        <v>11.096360000000001</v>
      </c>
      <c r="G229" s="33">
        <v>6754</v>
      </c>
      <c r="H229" s="36" cm="1">
        <f t="array" ref="H229">IFERROR(COUNTA(_xlfn.UNIQUE(_xlfn._xlws.FILTER(TripTable[Trip Name], (TripTable[City]=CityTable[[#This Row],[Name]])*(TripTable[City]&lt;&gt;"")))), 0)</f>
        <v>1</v>
      </c>
      <c r="I229" s="38" t="b">
        <v>0</v>
      </c>
      <c r="J229" s="37" t="str">
        <f>IF(COUNTIFS(TripTable[City],CityTable[[#This Row],[Name]])=0,"",TEXT(_xlfn.MINIFS(TripTable[Date],TripTable[City],CityTable[[#This Row],[Name]]),"MMM JJJJ"))</f>
        <v>Jul 2024</v>
      </c>
      <c r="K229" s="37" t="str">
        <f>IF(COUNTIFS(TripTable[City],CityTable[[#This Row],[Name]])=0,"",TEXT(_xlfn.MAXIFS(TripTable[Date],TripTable[City],CityTable[[#This Row],[Name]]),"MMM JJJJ"))</f>
        <v>Jul 2024</v>
      </c>
    </row>
    <row r="230" spans="1:11" x14ac:dyDescent="0.2">
      <c r="A230" t="str">
        <f>_xlfn.XLOOKUP(CityTable[[#This Row],[Country]], CountryTable[Common Name], CountryTable[ISO2])</f>
        <v>JP</v>
      </c>
      <c r="B230" t="s">
        <v>22</v>
      </c>
      <c r="C230" t="s">
        <v>229</v>
      </c>
      <c r="D230" s="3" t="s">
        <v>620</v>
      </c>
      <c r="E230" s="13">
        <v>34.691299999999998</v>
      </c>
      <c r="F230" s="13">
        <v>135.18299999999999</v>
      </c>
      <c r="G230" s="33">
        <v>1525152</v>
      </c>
      <c r="H230" s="36" cm="1">
        <f t="array" ref="H230">IFERROR(COUNTA(_xlfn.UNIQUE(_xlfn._xlws.FILTER(TripTable[Trip Name], (TripTable[City]=CityTable[[#This Row],[Name]])*(TripTable[City]&lt;&gt;"")))), 0)</f>
        <v>1</v>
      </c>
      <c r="I230" s="38" t="b">
        <v>0</v>
      </c>
      <c r="J230" s="37" t="str">
        <f>IF(COUNTIFS(TripTable[City],CityTable[[#This Row],[Name]])=0,"",TEXT(_xlfn.MINIFS(TripTable[Date],TripTable[City],CityTable[[#This Row],[Name]]),"MMM JJJJ"))</f>
        <v>Jun 2025</v>
      </c>
      <c r="K230" s="37" t="str">
        <f>IF(COUNTIFS(TripTable[City],CityTable[[#This Row],[Name]])=0,"",TEXT(_xlfn.MAXIFS(TripTable[Date],TripTable[City],CityTable[[#This Row],[Name]]),"MMM JJJJ"))</f>
        <v>Jun 2025</v>
      </c>
    </row>
    <row r="231" spans="1:11" x14ac:dyDescent="0.2">
      <c r="A231" t="str">
        <f>_xlfn.XLOOKUP(CityTable[[#This Row],[Country]], CountryTable[Common Name], CountryTable[ISO2])</f>
        <v>JP</v>
      </c>
      <c r="B231" t="s">
        <v>22</v>
      </c>
      <c r="C231" t="s">
        <v>230</v>
      </c>
      <c r="D231" s="3" t="s">
        <v>619</v>
      </c>
      <c r="E231" s="13">
        <v>35.021070000000002</v>
      </c>
      <c r="F231" s="13">
        <v>135.75385</v>
      </c>
      <c r="G231" s="33">
        <v>1463723</v>
      </c>
      <c r="H231" s="36" cm="1">
        <f t="array" ref="H231">IFERROR(COUNTA(_xlfn.UNIQUE(_xlfn._xlws.FILTER(TripTable[Trip Name], (TripTable[City]=CityTable[[#This Row],[Name]])*(TripTable[City]&lt;&gt;"")))), 0)</f>
        <v>1</v>
      </c>
      <c r="I231" s="38" t="b">
        <v>0</v>
      </c>
      <c r="J231" s="37" t="str">
        <f>IF(COUNTIFS(TripTable[City],CityTable[[#This Row],[Name]])=0,"",TEXT(_xlfn.MINIFS(TripTable[Date],TripTable[City],CityTable[[#This Row],[Name]]),"MMM JJJJ"))</f>
        <v>Jun 2025</v>
      </c>
      <c r="K231" s="37" t="str">
        <f>IF(COUNTIFS(TripTable[City],CityTable[[#This Row],[Name]])=0,"",TEXT(_xlfn.MAXIFS(TripTable[Date],TripTable[City],CityTable[[#This Row],[Name]]),"MMM JJJJ"))</f>
        <v>Jun 2025</v>
      </c>
    </row>
    <row r="232" spans="1:11" x14ac:dyDescent="0.2">
      <c r="A232" t="str">
        <f>_xlfn.XLOOKUP(CityTable[[#This Row],[Country]], CountryTable[Common Name], CountryTable[ISO2])</f>
        <v>JP</v>
      </c>
      <c r="B232" s="3" t="s">
        <v>22</v>
      </c>
      <c r="C232" s="3" t="s">
        <v>1100</v>
      </c>
      <c r="D232" s="3"/>
      <c r="E232" s="13">
        <v>35.483330000000002</v>
      </c>
      <c r="F232" s="13">
        <v>133.05000000000001</v>
      </c>
      <c r="G232" s="33">
        <v>203616</v>
      </c>
      <c r="H232" s="36" cm="1">
        <f t="array" ref="H232">IFERROR(COUNTA(_xlfn.UNIQUE(_xlfn._xlws.FILTER(TripTable[Trip Name], (TripTable[City]=CityTable[[#This Row],[Name]])*(TripTable[City]&lt;&gt;"")))), 0)</f>
        <v>1</v>
      </c>
      <c r="I232" s="38" t="b">
        <v>0</v>
      </c>
      <c r="J232" s="37" t="str">
        <f>IF(COUNTIFS(TripTable[City],CityTable[[#This Row],[Name]])=0,"",TEXT(_xlfn.MINIFS(TripTable[Date],TripTable[City],CityTable[[#This Row],[Name]]),"MMM JJJJ"))</f>
        <v>Jan 2023</v>
      </c>
      <c r="K232" s="37" t="str">
        <f>IF(COUNTIFS(TripTable[City],CityTable[[#This Row],[Name]])=0,"",TEXT(_xlfn.MAXIFS(TripTable[Date],TripTable[City],CityTable[[#This Row],[Name]]),"MMM JJJJ"))</f>
        <v>Jan 2023</v>
      </c>
    </row>
    <row r="233" spans="1:11" x14ac:dyDescent="0.2">
      <c r="A233" t="str">
        <f>_xlfn.XLOOKUP(CityTable[[#This Row],[Country]], CountryTable[Common Name], CountryTable[ISO2])</f>
        <v>JP</v>
      </c>
      <c r="B233" t="s">
        <v>22</v>
      </c>
      <c r="C233" t="s">
        <v>978</v>
      </c>
      <c r="D233" s="3"/>
      <c r="E233" s="13">
        <v>26.659009999999999</v>
      </c>
      <c r="F233" s="13">
        <v>127.90667000000001</v>
      </c>
      <c r="G233" s="33">
        <v>13441</v>
      </c>
      <c r="H233" s="36" cm="1">
        <f t="array" ref="H233">IFERROR(COUNTA(_xlfn.UNIQUE(_xlfn._xlws.FILTER(TripTable[Trip Name], (TripTable[City]=CityTable[[#This Row],[Name]])*(TripTable[City]&lt;&gt;"")))), 0)</f>
        <v>1</v>
      </c>
      <c r="I233" s="38" t="b">
        <v>0</v>
      </c>
      <c r="J233" s="37" t="str">
        <f>IF(COUNTIFS(TripTable[City],CityTable[[#This Row],[Name]])=0,"",TEXT(_xlfn.MINIFS(TripTable[Date],TripTable[City],CityTable[[#This Row],[Name]]),"MMM JJJJ"))</f>
        <v>Dez 2018</v>
      </c>
      <c r="K233" s="37" t="str">
        <f>IF(COUNTIFS(TripTable[City],CityTable[[#This Row],[Name]])=0,"",TEXT(_xlfn.MAXIFS(TripTable[Date],TripTable[City],CityTable[[#This Row],[Name]]),"MMM JJJJ"))</f>
        <v>Dez 2018</v>
      </c>
    </row>
    <row r="234" spans="1:11" x14ac:dyDescent="0.2">
      <c r="A234" t="str">
        <f>_xlfn.XLOOKUP(CityTable[[#This Row],[Country]], CountryTable[Common Name], CountryTable[ISO2])</f>
        <v>JP</v>
      </c>
      <c r="B234" t="s">
        <v>22</v>
      </c>
      <c r="C234" t="s">
        <v>231</v>
      </c>
      <c r="D234" s="3" t="s">
        <v>621</v>
      </c>
      <c r="E234" s="13">
        <v>26.213000000000001</v>
      </c>
      <c r="F234" s="13">
        <v>127.67851</v>
      </c>
      <c r="G234" s="33">
        <v>317625</v>
      </c>
      <c r="H234" s="36" cm="1">
        <f t="array" ref="H234">IFERROR(COUNTA(_xlfn.UNIQUE(_xlfn._xlws.FILTER(TripTable[Trip Name], (TripTable[City]=CityTable[[#This Row],[Name]])*(TripTable[City]&lt;&gt;"")))), 0)</f>
        <v>1</v>
      </c>
      <c r="I234" s="38" t="b">
        <v>0</v>
      </c>
      <c r="J234" s="37" t="str">
        <f>IF(COUNTIFS(TripTable[City],CityTable[[#This Row],[Name]])=0,"",TEXT(_xlfn.MINIFS(TripTable[Date],TripTable[City],CityTable[[#This Row],[Name]]),"MMM JJJJ"))</f>
        <v>Dez 2018</v>
      </c>
      <c r="K234" s="37" t="str">
        <f>IF(COUNTIFS(TripTable[City],CityTable[[#This Row],[Name]])=0,"",TEXT(_xlfn.MAXIFS(TripTable[Date],TripTable[City],CityTable[[#This Row],[Name]]),"MMM JJJJ"))</f>
        <v>Dez 2018</v>
      </c>
    </row>
    <row r="235" spans="1:11" x14ac:dyDescent="0.2">
      <c r="A235" t="str">
        <f>_xlfn.XLOOKUP(CityTable[[#This Row],[Country]], CountryTable[Common Name], CountryTable[ISO2])</f>
        <v>JP</v>
      </c>
      <c r="B235" t="s">
        <v>22</v>
      </c>
      <c r="C235" t="s">
        <v>232</v>
      </c>
      <c r="D235" s="3" t="s">
        <v>622</v>
      </c>
      <c r="E235" s="13">
        <v>34.685049999999997</v>
      </c>
      <c r="F235" s="13">
        <v>135.80484999999999</v>
      </c>
      <c r="G235" s="33">
        <v>367353</v>
      </c>
      <c r="H235" s="36" cm="1">
        <f t="array" ref="H235">IFERROR(COUNTA(_xlfn.UNIQUE(_xlfn._xlws.FILTER(TripTable[Trip Name], (TripTable[City]=CityTable[[#This Row],[Name]])*(TripTable[City]&lt;&gt;"")))), 0)</f>
        <v>1</v>
      </c>
      <c r="I235" s="38" t="b">
        <v>0</v>
      </c>
      <c r="J235" s="37" t="str">
        <f>IF(COUNTIFS(TripTable[City],CityTable[[#This Row],[Name]])=0,"",TEXT(_xlfn.MINIFS(TripTable[Date],TripTable[City],CityTable[[#This Row],[Name]]),"MMM JJJJ"))</f>
        <v>Jun 2025</v>
      </c>
      <c r="K235" s="37" t="str">
        <f>IF(COUNTIFS(TripTable[City],CityTable[[#This Row],[Name]])=0,"",TEXT(_xlfn.MAXIFS(TripTable[Date],TripTable[City],CityTable[[#This Row],[Name]]),"MMM JJJJ"))</f>
        <v>Jun 2025</v>
      </c>
    </row>
    <row r="236" spans="1:11" x14ac:dyDescent="0.2">
      <c r="A236" t="str">
        <f>_xlfn.XLOOKUP(CityTable[[#This Row],[Country]], CountryTable[Common Name], CountryTable[ISO2])</f>
        <v>JP</v>
      </c>
      <c r="B236" t="s">
        <v>22</v>
      </c>
      <c r="C236" t="s">
        <v>145</v>
      </c>
      <c r="D236" s="3" t="s">
        <v>555</v>
      </c>
      <c r="E236" s="13">
        <v>34.69379</v>
      </c>
      <c r="F236" s="13">
        <v>135.50107</v>
      </c>
      <c r="G236" s="33">
        <v>2753862</v>
      </c>
      <c r="H236" s="36" cm="1">
        <f t="array" ref="H236">IFERROR(COUNTA(_xlfn.UNIQUE(_xlfn._xlws.FILTER(TripTable[Trip Name], (TripTable[City]=CityTable[[#This Row],[Name]])*(TripTable[City]&lt;&gt;"")))), 0)</f>
        <v>2</v>
      </c>
      <c r="I236" s="38" t="b">
        <v>0</v>
      </c>
      <c r="J236" s="37" t="str">
        <f>IF(COUNTIFS(TripTable[City],CityTable[[#This Row],[Name]])=0,"",TEXT(_xlfn.MINIFS(TripTable[Date],TripTable[City],CityTable[[#This Row],[Name]]),"MMM JJJJ"))</f>
        <v>Jan 2023</v>
      </c>
      <c r="K236" s="37" t="str">
        <f>IF(COUNTIFS(TripTable[City],CityTable[[#This Row],[Name]])=0,"",TEXT(_xlfn.MAXIFS(TripTable[Date],TripTable[City],CityTable[[#This Row],[Name]]),"MMM JJJJ"))</f>
        <v>Jun 2025</v>
      </c>
    </row>
    <row r="237" spans="1:11" x14ac:dyDescent="0.2">
      <c r="A237" t="str">
        <f>_xlfn.XLOOKUP(CityTable[[#This Row],[Country]], CountryTable[Common Name], CountryTable[ISO2])</f>
        <v>JP</v>
      </c>
      <c r="B237" t="s">
        <v>22</v>
      </c>
      <c r="C237" t="s">
        <v>86</v>
      </c>
      <c r="D237" s="3" t="s">
        <v>556</v>
      </c>
      <c r="E237" s="13">
        <v>35.689500000000002</v>
      </c>
      <c r="F237" s="13">
        <v>139.69171</v>
      </c>
      <c r="G237" s="33">
        <v>9733276</v>
      </c>
      <c r="H237" s="36" cm="1">
        <f t="array" ref="H237">IFERROR(COUNTA(_xlfn.UNIQUE(_xlfn._xlws.FILTER(TripTable[Trip Name], (TripTable[City]=CityTable[[#This Row],[Name]])*(TripTable[City]&lt;&gt;"")))), 0)</f>
        <v>1</v>
      </c>
      <c r="I237" s="38" t="b">
        <v>0</v>
      </c>
      <c r="J237" s="37" t="str">
        <f>IF(COUNTIFS(TripTable[City],CityTable[[#This Row],[Name]])=0,"",TEXT(_xlfn.MINIFS(TripTable[Date],TripTable[City],CityTable[[#This Row],[Name]]),"MMM JJJJ"))</f>
        <v>Jun 2015</v>
      </c>
      <c r="K237" s="37" t="str">
        <f>IF(COUNTIFS(TripTable[City],CityTable[[#This Row],[Name]])=0,"",TEXT(_xlfn.MAXIFS(TripTable[Date],TripTable[City],CityTable[[#This Row],[Name]]),"MMM JJJJ"))</f>
        <v>Jun 2015</v>
      </c>
    </row>
    <row r="238" spans="1:11" x14ac:dyDescent="0.2">
      <c r="A238" t="str">
        <f>_xlfn.XLOOKUP(CityTable[[#This Row],[Country]], CountryTable[Common Name], CountryTable[ISO2])</f>
        <v>LI</v>
      </c>
      <c r="B238" t="s">
        <v>24</v>
      </c>
      <c r="C238" t="s">
        <v>91</v>
      </c>
      <c r="D238" s="3"/>
      <c r="E238" s="13">
        <v>47.141509999999997</v>
      </c>
      <c r="F238" s="13">
        <v>9.5215399999999999</v>
      </c>
      <c r="G238" s="33">
        <v>5197</v>
      </c>
      <c r="H238" s="36" cm="1">
        <f t="array" ref="H238">IFERROR(COUNTA(_xlfn.UNIQUE(_xlfn._xlws.FILTER(TripTable[Trip Name], (TripTable[City]=CityTable[[#This Row],[Name]])*(TripTable[City]&lt;&gt;"")))), 0)</f>
        <v>1</v>
      </c>
      <c r="I238" s="38" t="b">
        <v>0</v>
      </c>
      <c r="J238" s="37" t="str">
        <f>IF(COUNTIFS(TripTable[City],CityTable[[#This Row],[Name]])=0,"",TEXT(_xlfn.MINIFS(TripTable[Date],TripTable[City],CityTable[[#This Row],[Name]]),"MMM JJJJ"))</f>
        <v>Mrz 2016</v>
      </c>
      <c r="K238" s="37" t="str">
        <f>IF(COUNTIFS(TripTable[City],CityTable[[#This Row],[Name]])=0,"",TEXT(_xlfn.MAXIFS(TripTable[Date],TripTable[City],CityTable[[#This Row],[Name]]),"MMM JJJJ"))</f>
        <v>Mrz 2016</v>
      </c>
    </row>
    <row r="239" spans="1:11" x14ac:dyDescent="0.2">
      <c r="A239" t="str">
        <f>_xlfn.XLOOKUP(CityTable[[#This Row],[Country]], CountryTable[Common Name], CountryTable[ISO2])</f>
        <v>LU</v>
      </c>
      <c r="B239" t="s">
        <v>25</v>
      </c>
      <c r="C239" t="s">
        <v>25</v>
      </c>
      <c r="D239" s="3"/>
      <c r="E239" s="13">
        <v>49.609819999999999</v>
      </c>
      <c r="F239" s="13">
        <v>6.1326799999999997</v>
      </c>
      <c r="G239" s="33">
        <v>76684</v>
      </c>
      <c r="H239" s="36" cm="1">
        <f t="array" ref="H239">IFERROR(COUNTA(_xlfn.UNIQUE(_xlfn._xlws.FILTER(TripTable[Trip Name], (TripTable[City]=CityTable[[#This Row],[Name]])*(TripTable[City]&lt;&gt;"")))), 0)</f>
        <v>1</v>
      </c>
      <c r="I239" s="38" t="b">
        <v>0</v>
      </c>
      <c r="J239" s="37" t="str">
        <f>IF(COUNTIFS(TripTable[City],CityTable[[#This Row],[Name]])=0,"",TEXT(_xlfn.MINIFS(TripTable[Date],TripTable[City],CityTable[[#This Row],[Name]]),"MMM JJJJ"))</f>
        <v>Apr 2011</v>
      </c>
      <c r="K239" s="37" t="str">
        <f>IF(COUNTIFS(TripTable[City],CityTable[[#This Row],[Name]])=0,"",TEXT(_xlfn.MAXIFS(TripTable[Date],TripTable[City],CityTable[[#This Row],[Name]]),"MMM JJJJ"))</f>
        <v>Apr 2011</v>
      </c>
    </row>
    <row r="240" spans="1:11" x14ac:dyDescent="0.2">
      <c r="A240" t="str">
        <f>_xlfn.XLOOKUP(CityTable[[#This Row],[Country]], CountryTable[Common Name], CountryTable[ISO2])</f>
        <v>MY</v>
      </c>
      <c r="B240" t="s">
        <v>27</v>
      </c>
      <c r="C240" t="s">
        <v>143</v>
      </c>
      <c r="D240" s="3"/>
      <c r="E240" s="13">
        <v>5.4112299999999998</v>
      </c>
      <c r="F240" s="13">
        <v>100.33543</v>
      </c>
      <c r="G240" s="33">
        <v>158336</v>
      </c>
      <c r="H240" s="36" cm="1">
        <f t="array" ref="H240">IFERROR(COUNTA(_xlfn.UNIQUE(_xlfn._xlws.FILTER(TripTable[Trip Name], (TripTable[City]=CityTable[[#This Row],[Name]])*(TripTable[City]&lt;&gt;"")))), 0)</f>
        <v>1</v>
      </c>
      <c r="I240" s="38" t="b">
        <v>0</v>
      </c>
      <c r="J240" s="37" t="str">
        <f>IF(COUNTIFS(TripTable[City],CityTable[[#This Row],[Name]])=0,"",TEXT(_xlfn.MINIFS(TripTable[Date],TripTable[City],CityTable[[#This Row],[Name]]),"MMM JJJJ"))</f>
        <v>Dez 2024</v>
      </c>
      <c r="K240" s="37" t="str">
        <f>IF(COUNTIFS(TripTable[City],CityTable[[#This Row],[Name]])=0,"",TEXT(_xlfn.MAXIFS(TripTable[Date],TripTable[City],CityTable[[#This Row],[Name]]),"MMM JJJJ"))</f>
        <v>Dez 2024</v>
      </c>
    </row>
    <row r="241" spans="1:11" x14ac:dyDescent="0.2">
      <c r="A241" t="str">
        <f>_xlfn.XLOOKUP(CityTable[[#This Row],[Country]], CountryTable[Common Name], CountryTable[ISO2])</f>
        <v>MY</v>
      </c>
      <c r="B241" t="s">
        <v>27</v>
      </c>
      <c r="C241" t="s">
        <v>234</v>
      </c>
      <c r="D241" s="3"/>
      <c r="E241" s="13">
        <v>5.9748999999999999</v>
      </c>
      <c r="F241" s="13">
        <v>116.0724</v>
      </c>
      <c r="G241" s="33">
        <v>500421</v>
      </c>
      <c r="H241" s="36" cm="1">
        <f t="array" ref="H241">IFERROR(COUNTA(_xlfn.UNIQUE(_xlfn._xlws.FILTER(TripTable[Trip Name], (TripTable[City]=CityTable[[#This Row],[Name]])*(TripTable[City]&lt;&gt;"")))), 0)</f>
        <v>1</v>
      </c>
      <c r="I241" s="38" t="b">
        <v>0</v>
      </c>
      <c r="J241" s="37" t="str">
        <f>IF(COUNTIFS(TripTable[City],CityTable[[#This Row],[Name]])=0,"",TEXT(_xlfn.MINIFS(TripTable[Date],TripTable[City],CityTable[[#This Row],[Name]]),"MMM JJJJ"))</f>
        <v>Dez 2012</v>
      </c>
      <c r="K241" s="37" t="str">
        <f>IF(COUNTIFS(TripTable[City],CityTable[[#This Row],[Name]])=0,"",TEXT(_xlfn.MAXIFS(TripTable[Date],TripTable[City],CityTable[[#This Row],[Name]]),"MMM JJJJ"))</f>
        <v>Dez 2012</v>
      </c>
    </row>
    <row r="242" spans="1:11" x14ac:dyDescent="0.2">
      <c r="A242" t="str">
        <f>_xlfn.XLOOKUP(CityTable[[#This Row],[Country]], CountryTable[Common Name], CountryTable[ISO2])</f>
        <v>MY</v>
      </c>
      <c r="B242" t="s">
        <v>27</v>
      </c>
      <c r="C242" t="s">
        <v>235</v>
      </c>
      <c r="D242" s="3"/>
      <c r="E242" s="13">
        <v>3.1412</v>
      </c>
      <c r="F242" s="13">
        <v>101.68653</v>
      </c>
      <c r="G242" s="33">
        <v>1453975</v>
      </c>
      <c r="H242" s="36" cm="1">
        <f t="array" ref="H242">IFERROR(COUNTA(_xlfn.UNIQUE(_xlfn._xlws.FILTER(TripTable[Trip Name], (TripTable[City]=CityTable[[#This Row],[Name]])*(TripTable[City]&lt;&gt;"")))), 0)</f>
        <v>1</v>
      </c>
      <c r="I242" s="38" t="b">
        <v>0</v>
      </c>
      <c r="J242" s="37" t="str">
        <f>IF(COUNTIFS(TripTable[City],CityTable[[#This Row],[Name]])=0,"",TEXT(_xlfn.MINIFS(TripTable[Date],TripTable[City],CityTable[[#This Row],[Name]]),"MMM JJJJ"))</f>
        <v>Dez 2012</v>
      </c>
      <c r="K242" s="37" t="str">
        <f>IF(COUNTIFS(TripTable[City],CityTable[[#This Row],[Name]])=0,"",TEXT(_xlfn.MAXIFS(TripTable[Date],TripTable[City],CityTable[[#This Row],[Name]]),"MMM JJJJ"))</f>
        <v>Dez 2012</v>
      </c>
    </row>
    <row r="243" spans="1:11" x14ac:dyDescent="0.2">
      <c r="A243" t="str">
        <f>_xlfn.XLOOKUP(CityTable[[#This Row],[Country]], CountryTable[Common Name], CountryTable[ISO2])</f>
        <v>MT</v>
      </c>
      <c r="B243" t="s">
        <v>28</v>
      </c>
      <c r="C243" t="s">
        <v>794</v>
      </c>
      <c r="D243" s="3"/>
      <c r="E243" s="13">
        <v>35.822220000000002</v>
      </c>
      <c r="F243" s="13">
        <v>14.522779999999999</v>
      </c>
      <c r="G243" s="33">
        <v>12915</v>
      </c>
      <c r="H243" s="36" cm="1">
        <f t="array" ref="H243">IFERROR(COUNTA(_xlfn.UNIQUE(_xlfn._xlws.FILTER(TripTable[Trip Name], (TripTable[City]=CityTable[[#This Row],[Name]])*(TripTable[City]&lt;&gt;"")))), 0)</f>
        <v>1</v>
      </c>
      <c r="I243" s="38" t="b">
        <v>0</v>
      </c>
      <c r="J243" s="37" t="str">
        <f>IF(COUNTIFS(TripTable[City],CityTable[[#This Row],[Name]])=0,"",TEXT(_xlfn.MINIFS(TripTable[Date],TripTable[City],CityTable[[#This Row],[Name]]),"MMM JJJJ"))</f>
        <v>Aug 2011</v>
      </c>
      <c r="K243" s="37" t="str">
        <f>IF(COUNTIFS(TripTable[City],CityTable[[#This Row],[Name]])=0,"",TEXT(_xlfn.MAXIFS(TripTable[Date],TripTable[City],CityTable[[#This Row],[Name]]),"MMM JJJJ"))</f>
        <v>Aug 2011</v>
      </c>
    </row>
    <row r="244" spans="1:11" x14ac:dyDescent="0.2">
      <c r="A244" t="str">
        <f>_xlfn.XLOOKUP(CityTable[[#This Row],[Country]], CountryTable[Common Name], CountryTable[ISO2])</f>
        <v>MT</v>
      </c>
      <c r="B244" t="s">
        <v>28</v>
      </c>
      <c r="C244" t="s">
        <v>793</v>
      </c>
      <c r="D244" s="3"/>
      <c r="E244" s="13">
        <v>35.912469999999999</v>
      </c>
      <c r="F244" s="13">
        <v>14.501749999999999</v>
      </c>
      <c r="G244" s="33">
        <v>22591</v>
      </c>
      <c r="H244" s="36" cm="1">
        <f t="array" ref="H244">IFERROR(COUNTA(_xlfn.UNIQUE(_xlfn._xlws.FILTER(TripTable[Trip Name], (TripTable[City]=CityTable[[#This Row],[Name]])*(TripTable[City]&lt;&gt;"")))), 0)</f>
        <v>1</v>
      </c>
      <c r="I244" s="38" t="b">
        <v>0</v>
      </c>
      <c r="J244" s="37" t="str">
        <f>IF(COUNTIFS(TripTable[City],CityTable[[#This Row],[Name]])=0,"",TEXT(_xlfn.MINIFS(TripTable[Date],TripTable[City],CityTable[[#This Row],[Name]]),"MMM JJJJ"))</f>
        <v>Aug 2011</v>
      </c>
      <c r="K244" s="37" t="str">
        <f>IF(COUNTIFS(TripTable[City],CityTable[[#This Row],[Name]])=0,"",TEXT(_xlfn.MAXIFS(TripTable[Date],TripTable[City],CityTable[[#This Row],[Name]]),"MMM JJJJ"))</f>
        <v>Aug 2011</v>
      </c>
    </row>
    <row r="245" spans="1:11" x14ac:dyDescent="0.2">
      <c r="A245" t="str">
        <f>_xlfn.XLOOKUP(CityTable[[#This Row],[Country]], CountryTable[Common Name], CountryTable[ISO2])</f>
        <v>MT</v>
      </c>
      <c r="B245" t="s">
        <v>28</v>
      </c>
      <c r="C245" t="s">
        <v>1132</v>
      </c>
      <c r="D245" s="3"/>
      <c r="E245" s="13">
        <v>35.918390000000002</v>
      </c>
      <c r="F245" s="13">
        <v>14.48977</v>
      </c>
      <c r="G245" s="33">
        <v>13792</v>
      </c>
      <c r="H245" s="36" cm="1">
        <f t="array" ref="H245">IFERROR(COUNTA(_xlfn.UNIQUE(_xlfn._xlws.FILTER(TripTable[Trip Name], (TripTable[City]=CityTable[[#This Row],[Name]])*(TripTable[City]&lt;&gt;"")))), 0)</f>
        <v>1</v>
      </c>
      <c r="I245" s="38" t="b">
        <v>0</v>
      </c>
      <c r="J245" s="37" t="str">
        <f>IF(COUNTIFS(TripTable[City],CityTable[[#This Row],[Name]])=0,"",TEXT(_xlfn.MINIFS(TripTable[Date],TripTable[City],CityTable[[#This Row],[Name]]),"MMM JJJJ"))</f>
        <v>Aug 2011</v>
      </c>
      <c r="K245" s="37" t="str">
        <f>IF(COUNTIFS(TripTable[City],CityTable[[#This Row],[Name]])=0,"",TEXT(_xlfn.MAXIFS(TripTable[Date],TripTable[City],CityTable[[#This Row],[Name]]),"MMM JJJJ"))</f>
        <v>Aug 2011</v>
      </c>
    </row>
    <row r="246" spans="1:11" x14ac:dyDescent="0.2">
      <c r="A246" t="str">
        <f>_xlfn.XLOOKUP(CityTable[[#This Row],[Country]], CountryTable[Common Name], CountryTable[ISO2])</f>
        <v>MT</v>
      </c>
      <c r="B246" t="s">
        <v>28</v>
      </c>
      <c r="C246" t="s">
        <v>564</v>
      </c>
      <c r="D246" s="3"/>
      <c r="E246" s="13">
        <v>35.899679999999996</v>
      </c>
      <c r="F246" s="13">
        <v>14.514799999999999</v>
      </c>
      <c r="G246" s="33">
        <v>6794</v>
      </c>
      <c r="H246" s="36" cm="1">
        <f t="array" ref="H246">IFERROR(COUNTA(_xlfn.UNIQUE(_xlfn._xlws.FILTER(TripTable[Trip Name], (TripTable[City]=CityTable[[#This Row],[Name]])*(TripTable[City]&lt;&gt;"")))), 0)</f>
        <v>1</v>
      </c>
      <c r="I246" s="38" t="b">
        <v>0</v>
      </c>
      <c r="J246" s="37" t="str">
        <f>IF(COUNTIFS(TripTable[City],CityTable[[#This Row],[Name]])=0,"",TEXT(_xlfn.MINIFS(TripTable[Date],TripTable[City],CityTable[[#This Row],[Name]]),"MMM JJJJ"))</f>
        <v>Aug 2011</v>
      </c>
      <c r="K246" s="37" t="str">
        <f>IF(COUNTIFS(TripTable[City],CityTable[[#This Row],[Name]])=0,"",TEXT(_xlfn.MAXIFS(TripTable[Date],TripTable[City],CityTable[[#This Row],[Name]]),"MMM JJJJ"))</f>
        <v>Aug 2011</v>
      </c>
    </row>
    <row r="247" spans="1:11" x14ac:dyDescent="0.2">
      <c r="A247" t="str">
        <f>_xlfn.XLOOKUP(CityTable[[#This Row],[Country]], CountryTable[Common Name], CountryTable[ISO2])</f>
        <v>MT</v>
      </c>
      <c r="B247" t="s">
        <v>28</v>
      </c>
      <c r="C247" t="s">
        <v>1133</v>
      </c>
      <c r="D247" s="3" t="s">
        <v>1134</v>
      </c>
      <c r="E247" s="13">
        <v>36.045279999999998</v>
      </c>
      <c r="F247" s="13">
        <v>14.241669999999999</v>
      </c>
      <c r="G247" s="33">
        <v>6596</v>
      </c>
      <c r="H247" s="36" cm="1">
        <f t="array" ref="H247">IFERROR(COUNTA(_xlfn.UNIQUE(_xlfn._xlws.FILTER(TripTable[Trip Name], (TripTable[City]=CityTable[[#This Row],[Name]])*(TripTable[City]&lt;&gt;"")))), 0)</f>
        <v>1</v>
      </c>
      <c r="I247" s="38" t="b">
        <v>0</v>
      </c>
      <c r="J247" s="37" t="str">
        <f>IF(COUNTIFS(TripTable[City],CityTable[[#This Row],[Name]])=0,"",TEXT(_xlfn.MINIFS(TripTable[Date],TripTable[City],CityTable[[#This Row],[Name]]),"MMM JJJJ"))</f>
        <v>Aug 2011</v>
      </c>
      <c r="K247" s="37" t="str">
        <f>IF(COUNTIFS(TripTable[City],CityTable[[#This Row],[Name]])=0,"",TEXT(_xlfn.MAXIFS(TripTable[Date],TripTable[City],CityTable[[#This Row],[Name]]),"MMM JJJJ"))</f>
        <v>Aug 2011</v>
      </c>
    </row>
    <row r="248" spans="1:11" x14ac:dyDescent="0.2">
      <c r="A248" t="str">
        <f>_xlfn.XLOOKUP(CityTable[[#This Row],[Country]], CountryTable[Common Name], CountryTable[ISO2])</f>
        <v>MX</v>
      </c>
      <c r="B248" t="s">
        <v>29</v>
      </c>
      <c r="C248" t="s">
        <v>237</v>
      </c>
      <c r="D248" s="3"/>
      <c r="E248" s="13">
        <v>21.174289999999999</v>
      </c>
      <c r="F248" s="13">
        <v>-86.846559999999997</v>
      </c>
      <c r="G248" s="33">
        <v>888797</v>
      </c>
      <c r="H248" s="36" cm="1">
        <f t="array" ref="H248">IFERROR(COUNTA(_xlfn.UNIQUE(_xlfn._xlws.FILTER(TripTable[Trip Name], (TripTable[City]=CityTable[[#This Row],[Name]])*(TripTable[City]&lt;&gt;"")))), 0)</f>
        <v>1</v>
      </c>
      <c r="I248" s="38" t="b">
        <v>0</v>
      </c>
      <c r="J248" s="37" t="str">
        <f>IF(COUNTIFS(TripTable[City],CityTable[[#This Row],[Name]])=0,"",TEXT(_xlfn.MINIFS(TripTable[Date],TripTable[City],CityTable[[#This Row],[Name]]),"MMM JJJJ"))</f>
        <v>Dez 2022</v>
      </c>
      <c r="K248" s="37" t="str">
        <f>IF(COUNTIFS(TripTable[City],CityTable[[#This Row],[Name]])=0,"",TEXT(_xlfn.MAXIFS(TripTable[Date],TripTable[City],CityTable[[#This Row],[Name]]),"MMM JJJJ"))</f>
        <v>Dez 2022</v>
      </c>
    </row>
    <row r="249" spans="1:11" x14ac:dyDescent="0.2">
      <c r="A249" t="str">
        <f>_xlfn.XLOOKUP(CityTable[[#This Row],[Country]], CountryTable[Common Name], CountryTable[ISO2])</f>
        <v>MX</v>
      </c>
      <c r="B249" t="s">
        <v>29</v>
      </c>
      <c r="C249" t="s">
        <v>238</v>
      </c>
      <c r="D249" s="3" t="s">
        <v>557</v>
      </c>
      <c r="E249" s="13">
        <v>19.428470000000001</v>
      </c>
      <c r="F249" s="13">
        <v>-99.127660000000006</v>
      </c>
      <c r="G249" s="33">
        <v>12294193</v>
      </c>
      <c r="H249" s="36" cm="1">
        <f t="array" ref="H249">IFERROR(COUNTA(_xlfn.UNIQUE(_xlfn._xlws.FILTER(TripTable[Trip Name], (TripTable[City]=CityTable[[#This Row],[Name]])*(TripTable[City]&lt;&gt;"")))), 0)</f>
        <v>1</v>
      </c>
      <c r="I249" s="38" t="b">
        <v>0</v>
      </c>
      <c r="J249" s="37" t="str">
        <f>IF(COUNTIFS(TripTable[City],CityTable[[#This Row],[Name]])=0,"",TEXT(_xlfn.MINIFS(TripTable[Date],TripTable[City],CityTable[[#This Row],[Name]]),"MMM JJJJ"))</f>
        <v>Dez 2022</v>
      </c>
      <c r="K249" s="37" t="str">
        <f>IF(COUNTIFS(TripTable[City],CityTable[[#This Row],[Name]])=0,"",TEXT(_xlfn.MAXIFS(TripTable[Date],TripTable[City],CityTable[[#This Row],[Name]]),"MMM JJJJ"))</f>
        <v>Dez 2022</v>
      </c>
    </row>
    <row r="250" spans="1:11" x14ac:dyDescent="0.2">
      <c r="A250" t="str">
        <f>_xlfn.XLOOKUP(CityTable[[#This Row],[Country]], CountryTable[Common Name], CountryTable[ISO2])</f>
        <v>MX</v>
      </c>
      <c r="B250" t="s">
        <v>29</v>
      </c>
      <c r="C250" t="s">
        <v>529</v>
      </c>
      <c r="D250" s="3"/>
      <c r="E250" s="13">
        <v>20.688120000000001</v>
      </c>
      <c r="F250" s="13">
        <v>-88.199359999999999</v>
      </c>
      <c r="G250" s="33">
        <v>48973</v>
      </c>
      <c r="H250" s="36" cm="1">
        <f t="array" ref="H250">IFERROR(COUNTA(_xlfn.UNIQUE(_xlfn._xlws.FILTER(TripTable[Trip Name], (TripTable[City]=CityTable[[#This Row],[Name]])*(TripTable[City]&lt;&gt;"")))), 0)</f>
        <v>1</v>
      </c>
      <c r="I250" s="38" t="b">
        <v>0</v>
      </c>
      <c r="J250" s="37" t="str">
        <f>IF(COUNTIFS(TripTable[City],CityTable[[#This Row],[Name]])=0,"",TEXT(_xlfn.MINIFS(TripTable[Date],TripTable[City],CityTable[[#This Row],[Name]]),"MMM JJJJ"))</f>
        <v>Dez 2022</v>
      </c>
      <c r="K250" s="37" t="str">
        <f>IF(COUNTIFS(TripTable[City],CityTable[[#This Row],[Name]])=0,"",TEXT(_xlfn.MAXIFS(TripTable[Date],TripTable[City],CityTable[[#This Row],[Name]]),"MMM JJJJ"))</f>
        <v>Dez 2022</v>
      </c>
    </row>
    <row r="251" spans="1:11" x14ac:dyDescent="0.2">
      <c r="A251" t="str">
        <f>_xlfn.XLOOKUP(CityTable[[#This Row],[Country]], CountryTable[Common Name], CountryTable[ISO2])</f>
        <v>MD</v>
      </c>
      <c r="B251" t="s">
        <v>30</v>
      </c>
      <c r="C251" t="s">
        <v>133</v>
      </c>
      <c r="D251" s="3"/>
      <c r="E251" s="13">
        <v>47.00902</v>
      </c>
      <c r="F251" s="13">
        <v>28.859380000000002</v>
      </c>
      <c r="G251" s="33">
        <v>635994</v>
      </c>
      <c r="H251" s="36" cm="1">
        <f t="array" ref="H251">IFERROR(COUNTA(_xlfn.UNIQUE(_xlfn._xlws.FILTER(TripTable[Trip Name], (TripTable[City]=CityTable[[#This Row],[Name]])*(TripTable[City]&lt;&gt;"")))), 0)</f>
        <v>1</v>
      </c>
      <c r="I251" s="38" t="b">
        <v>0</v>
      </c>
      <c r="J251" s="37" t="str">
        <f>IF(COUNTIFS(TripTable[City],CityTable[[#This Row],[Name]])=0,"",TEXT(_xlfn.MINIFS(TripTable[Date],TripTable[City],CityTable[[#This Row],[Name]]),"MMM JJJJ"))</f>
        <v>Jun 2023</v>
      </c>
      <c r="K251" s="37" t="str">
        <f>IF(COUNTIFS(TripTable[City],CityTable[[#This Row],[Name]])=0,"",TEXT(_xlfn.MAXIFS(TripTable[Date],TripTable[City],CityTable[[#This Row],[Name]]),"MMM JJJJ"))</f>
        <v>Jun 2023</v>
      </c>
    </row>
    <row r="252" spans="1:11" x14ac:dyDescent="0.2">
      <c r="A252" t="str">
        <f>_xlfn.XLOOKUP(CityTable[[#This Row],[Country]], CountryTable[Common Name], CountryTable[ISO2])</f>
        <v>MC</v>
      </c>
      <c r="B252" t="s">
        <v>31</v>
      </c>
      <c r="C252" t="s">
        <v>31</v>
      </c>
      <c r="D252" s="3"/>
      <c r="E252" s="13">
        <v>43.737180000000002</v>
      </c>
      <c r="F252" s="13">
        <v>7.4214500000000001</v>
      </c>
      <c r="G252" s="33">
        <v>32965</v>
      </c>
      <c r="H252" s="36" cm="1">
        <f t="array" ref="H252">IFERROR(COUNTA(_xlfn.UNIQUE(_xlfn._xlws.FILTER(TripTable[Trip Name], (TripTable[City]=CityTable[[#This Row],[Name]])*(TripTable[City]&lt;&gt;"")))), 0)</f>
        <v>1</v>
      </c>
      <c r="I252" s="38" t="b">
        <v>0</v>
      </c>
      <c r="J252" s="37" t="str">
        <f>IF(COUNTIFS(TripTable[City],CityTable[[#This Row],[Name]])=0,"",TEXT(_xlfn.MINIFS(TripTable[Date],TripTable[City],CityTable[[#This Row],[Name]]),"MMM JJJJ"))</f>
        <v>Apr 2019</v>
      </c>
      <c r="K252" s="37" t="str">
        <f>IF(COUNTIFS(TripTable[City],CityTable[[#This Row],[Name]])=0,"",TEXT(_xlfn.MAXIFS(TripTable[Date],TripTable[City],CityTable[[#This Row],[Name]]),"MMM JJJJ"))</f>
        <v>Apr 2019</v>
      </c>
    </row>
    <row r="253" spans="1:11" x14ac:dyDescent="0.2">
      <c r="A253" t="str">
        <f>_xlfn.XLOOKUP(CityTable[[#This Row],[Country]], CountryTable[Common Name], CountryTable[ISO2])</f>
        <v>ME</v>
      </c>
      <c r="B253" t="s">
        <v>32</v>
      </c>
      <c r="C253" t="s">
        <v>241</v>
      </c>
      <c r="D253" s="3"/>
      <c r="E253" s="13">
        <v>42.433329999999998</v>
      </c>
      <c r="F253" s="13">
        <v>18.766670000000001</v>
      </c>
      <c r="G253" s="33">
        <v>22601</v>
      </c>
      <c r="H253" s="36" cm="1">
        <f t="array" ref="H253">IFERROR(COUNTA(_xlfn.UNIQUE(_xlfn._xlws.FILTER(TripTable[Trip Name], (TripTable[City]=CityTable[[#This Row],[Name]])*(TripTable[City]&lt;&gt;"")))), 0)</f>
        <v>1</v>
      </c>
      <c r="I253" s="38" t="b">
        <v>0</v>
      </c>
      <c r="J253" s="37" t="str">
        <f>IF(COUNTIFS(TripTable[City],CityTable[[#This Row],[Name]])=0,"",TEXT(_xlfn.MINIFS(TripTable[Date],TripTable[City],CityTable[[#This Row],[Name]]),"MMM JJJJ"))</f>
        <v>Aug 2020</v>
      </c>
      <c r="K253" s="37" t="str">
        <f>IF(COUNTIFS(TripTable[City],CityTable[[#This Row],[Name]])=0,"",TEXT(_xlfn.MAXIFS(TripTable[Date],TripTable[City],CityTable[[#This Row],[Name]]),"MMM JJJJ"))</f>
        <v>Aug 2020</v>
      </c>
    </row>
    <row r="254" spans="1:11" x14ac:dyDescent="0.2">
      <c r="A254" t="str">
        <f>_xlfn.XLOOKUP(CityTable[[#This Row],[Country]], CountryTable[Common Name], CountryTable[ISO2])</f>
        <v>ME</v>
      </c>
      <c r="B254" t="s">
        <v>32</v>
      </c>
      <c r="C254" t="s">
        <v>338</v>
      </c>
      <c r="D254" s="3"/>
      <c r="E254" s="13">
        <v>42.25611</v>
      </c>
      <c r="F254" s="13">
        <v>18.891390000000001</v>
      </c>
      <c r="G254" s="33">
        <v>410</v>
      </c>
      <c r="H254" s="36" cm="1">
        <f t="array" ref="H254">IFERROR(COUNTA(_xlfn.UNIQUE(_xlfn._xlws.FILTER(TripTable[Trip Name], (TripTable[City]=CityTable[[#This Row],[Name]])*(TripTable[City]&lt;&gt;"")))), 0)</f>
        <v>1</v>
      </c>
      <c r="I254" s="38" t="b">
        <v>0</v>
      </c>
      <c r="J254" s="37" t="str">
        <f>IF(COUNTIFS(TripTable[City],CityTable[[#This Row],[Name]])=0,"",TEXT(_xlfn.MINIFS(TripTable[Date],TripTable[City],CityTable[[#This Row],[Name]]),"MMM JJJJ"))</f>
        <v>Aug 2020</v>
      </c>
      <c r="K254" s="37" t="str">
        <f>IF(COUNTIFS(TripTable[City],CityTable[[#This Row],[Name]])=0,"",TEXT(_xlfn.MAXIFS(TripTable[Date],TripTable[City],CityTable[[#This Row],[Name]]),"MMM JJJJ"))</f>
        <v>Aug 2020</v>
      </c>
    </row>
    <row r="255" spans="1:11" x14ac:dyDescent="0.2">
      <c r="A255" t="str">
        <f>_xlfn.XLOOKUP(CityTable[[#This Row],[Country]], CountryTable[Common Name], CountryTable[ISO2])</f>
        <v>NL</v>
      </c>
      <c r="B255" t="s">
        <v>33</v>
      </c>
      <c r="C255" t="s">
        <v>243</v>
      </c>
      <c r="D255" s="3"/>
      <c r="E255" s="13">
        <v>52.374029999999998</v>
      </c>
      <c r="F255" s="13">
        <v>4.8896899999999999</v>
      </c>
      <c r="G255" s="33">
        <v>741636</v>
      </c>
      <c r="H255" s="36" cm="1">
        <f t="array" ref="H255">IFERROR(COUNTA(_xlfn.UNIQUE(_xlfn._xlws.FILTER(TripTable[Trip Name], (TripTable[City]=CityTable[[#This Row],[Name]])*(TripTable[City]&lt;&gt;"")))), 0)</f>
        <v>2</v>
      </c>
      <c r="I255" s="38" t="b">
        <v>0</v>
      </c>
      <c r="J255" s="37" t="str">
        <f>IF(COUNTIFS(TripTable[City],CityTable[[#This Row],[Name]])=0,"",TEXT(_xlfn.MINIFS(TripTable[Date],TripTable[City],CityTable[[#This Row],[Name]]),"MMM JJJJ"))</f>
        <v>Jan 2003</v>
      </c>
      <c r="K255" s="37" t="str">
        <f>IF(COUNTIFS(TripTable[City],CityTable[[#This Row],[Name]])=0,"",TEXT(_xlfn.MAXIFS(TripTable[Date],TripTable[City],CityTable[[#This Row],[Name]]),"MMM JJJJ"))</f>
        <v>Sep 2009</v>
      </c>
    </row>
    <row r="256" spans="1:11" x14ac:dyDescent="0.2">
      <c r="A256" t="str">
        <f>_xlfn.XLOOKUP(CityTable[[#This Row],[Country]], CountryTable[Common Name], CountryTable[ISO2])</f>
        <v>NL</v>
      </c>
      <c r="B256" t="s">
        <v>33</v>
      </c>
      <c r="C256" t="s">
        <v>1160</v>
      </c>
      <c r="D256" s="3"/>
      <c r="E256" s="13">
        <v>51.447499999999998</v>
      </c>
      <c r="F256" s="13">
        <v>4.9291700000000001</v>
      </c>
      <c r="G256" s="33">
        <v>6845</v>
      </c>
      <c r="H256" s="36" cm="1">
        <f t="array" ref="H256">IFERROR(COUNTA(_xlfn.UNIQUE(_xlfn._xlws.FILTER(TripTable[Trip Name], (TripTable[City]=CityTable[[#This Row],[Name]])*(TripTable[City]&lt;&gt;"")))), 0)</f>
        <v>1</v>
      </c>
      <c r="I256" s="38" t="b">
        <v>0</v>
      </c>
      <c r="J256" s="37" t="str">
        <f>IF(COUNTIFS(TripTable[City],CityTable[[#This Row],[Name]])=0,"",TEXT(_xlfn.MINIFS(TripTable[Date],TripTable[City],CityTable[[#This Row],[Name]]),"MMM JJJJ"))</f>
        <v>Mai 2024</v>
      </c>
      <c r="K256" s="37" t="str">
        <f>IF(COUNTIFS(TripTable[City],CityTable[[#This Row],[Name]])=0,"",TEXT(_xlfn.MAXIFS(TripTable[Date],TripTable[City],CityTable[[#This Row],[Name]]),"MMM JJJJ"))</f>
        <v>Mai 2024</v>
      </c>
    </row>
    <row r="257" spans="1:11" x14ac:dyDescent="0.2">
      <c r="A257" t="str">
        <f>_xlfn.XLOOKUP(CityTable[[#This Row],[Country]], CountryTable[Common Name], CountryTable[ISO2])</f>
        <v>NL</v>
      </c>
      <c r="B257" t="s">
        <v>33</v>
      </c>
      <c r="C257" t="s">
        <v>244</v>
      </c>
      <c r="D257" s="3"/>
      <c r="E257" s="13">
        <v>52.07667</v>
      </c>
      <c r="F257" s="13">
        <v>4.29861</v>
      </c>
      <c r="G257" s="33">
        <v>474292</v>
      </c>
      <c r="H257" s="36" cm="1">
        <f t="array" ref="H257">IFERROR(COUNTA(_xlfn.UNIQUE(_xlfn._xlws.FILTER(TripTable[Trip Name], (TripTable[City]=CityTable[[#This Row],[Name]])*(TripTable[City]&lt;&gt;"")))), 0)</f>
        <v>2</v>
      </c>
      <c r="I257" s="38" t="b">
        <v>0</v>
      </c>
      <c r="J257" s="37" t="str">
        <f>IF(COUNTIFS(TripTable[City],CityTable[[#This Row],[Name]])=0,"",TEXT(_xlfn.MINIFS(TripTable[Date],TripTable[City],CityTable[[#This Row],[Name]]),"MMM JJJJ"))</f>
        <v>Jan 2003</v>
      </c>
      <c r="K257" s="37" t="str">
        <f>IF(COUNTIFS(TripTable[City],CityTable[[#This Row],[Name]])=0,"",TEXT(_xlfn.MAXIFS(TripTable[Date],TripTable[City],CityTable[[#This Row],[Name]]),"MMM JJJJ"))</f>
        <v>Mai 2024</v>
      </c>
    </row>
    <row r="258" spans="1:11" x14ac:dyDescent="0.2">
      <c r="A258" t="str">
        <f>_xlfn.XLOOKUP(CityTable[[#This Row],[Country]], CountryTable[Common Name], CountryTable[ISO2])</f>
        <v>NL</v>
      </c>
      <c r="B258" t="s">
        <v>33</v>
      </c>
      <c r="C258" t="s">
        <v>245</v>
      </c>
      <c r="D258" s="3"/>
      <c r="E258" s="13">
        <v>51.885829999999999</v>
      </c>
      <c r="F258" s="13">
        <v>4.6319400000000002</v>
      </c>
      <c r="G258" s="33">
        <v>867</v>
      </c>
      <c r="H258" s="36" cm="1">
        <f t="array" ref="H258">IFERROR(COUNTA(_xlfn.UNIQUE(_xlfn._xlws.FILTER(TripTable[Trip Name], (TripTable[City]=CityTable[[#This Row],[Name]])*(TripTable[City]&lt;&gt;"")))), 0)</f>
        <v>1</v>
      </c>
      <c r="I258" s="38" t="b">
        <v>0</v>
      </c>
      <c r="J258" s="37" t="str">
        <f>IF(COUNTIFS(TripTable[City],CityTable[[#This Row],[Name]])=0,"",TEXT(_xlfn.MINIFS(TripTable[Date],TripTable[City],CityTable[[#This Row],[Name]]),"MMM JJJJ"))</f>
        <v>Sep 2009</v>
      </c>
      <c r="K258" s="37" t="str">
        <f>IF(COUNTIFS(TripTable[City],CityTable[[#This Row],[Name]])=0,"",TEXT(_xlfn.MAXIFS(TripTable[Date],TripTable[City],CityTable[[#This Row],[Name]]),"MMM JJJJ"))</f>
        <v>Sep 2009</v>
      </c>
    </row>
    <row r="259" spans="1:11" x14ac:dyDescent="0.2">
      <c r="A259" t="str">
        <f>_xlfn.XLOOKUP(CityTable[[#This Row],[Country]], CountryTable[Common Name], CountryTable[ISO2])</f>
        <v>NL</v>
      </c>
      <c r="B259" t="s">
        <v>33</v>
      </c>
      <c r="C259" t="s">
        <v>84</v>
      </c>
      <c r="D259" s="3"/>
      <c r="E259" s="13">
        <v>51.922499999999999</v>
      </c>
      <c r="F259" s="13">
        <v>4.4791699999999999</v>
      </c>
      <c r="G259" s="33">
        <v>868135</v>
      </c>
      <c r="H259" s="36" cm="1">
        <f t="array" ref="H259">IFERROR(COUNTA(_xlfn.UNIQUE(_xlfn._xlws.FILTER(TripTable[Trip Name], (TripTable[City]=CityTable[[#This Row],[Name]])*(TripTable[City]&lt;&gt;"")))), 0)</f>
        <v>1</v>
      </c>
      <c r="I259" s="38" t="b">
        <v>0</v>
      </c>
      <c r="J259" s="37" t="str">
        <f>IF(COUNTIFS(TripTable[City],CityTable[[#This Row],[Name]])=0,"",TEXT(_xlfn.MINIFS(TripTable[Date],TripTable[City],CityTable[[#This Row],[Name]]),"MMM JJJJ"))</f>
        <v>Okt 2014</v>
      </c>
      <c r="K259" s="37" t="str">
        <f>IF(COUNTIFS(TripTable[City],CityTable[[#This Row],[Name]])=0,"",TEXT(_xlfn.MAXIFS(TripTable[Date],TripTable[City],CityTable[[#This Row],[Name]]),"MMM JJJJ"))</f>
        <v>Okt 2014</v>
      </c>
    </row>
    <row r="260" spans="1:11" x14ac:dyDescent="0.2">
      <c r="A260" t="str">
        <f>_xlfn.XLOOKUP(CityTable[[#This Row],[Country]], CountryTable[Common Name], CountryTable[ISO2])</f>
        <v>NZ</v>
      </c>
      <c r="B260" t="s">
        <v>34</v>
      </c>
      <c r="C260" t="s">
        <v>247</v>
      </c>
      <c r="D260" s="3"/>
      <c r="E260" s="13">
        <v>-36.992820000000002</v>
      </c>
      <c r="F260" s="13">
        <v>174.87986000000001</v>
      </c>
      <c r="G260" s="33">
        <v>362000</v>
      </c>
      <c r="H260" s="36" cm="1">
        <f t="array" ref="H260">IFERROR(COUNTA(_xlfn.UNIQUE(_xlfn._xlws.FILTER(TripTable[Trip Name], (TripTable[City]=CityTable[[#This Row],[Name]])*(TripTable[City]&lt;&gt;"")))), 0)</f>
        <v>1</v>
      </c>
      <c r="I260" s="38" t="b">
        <v>0</v>
      </c>
      <c r="J260" s="37" t="str">
        <f>IF(COUNTIFS(TripTable[City],CityTable[[#This Row],[Name]])=0,"",TEXT(_xlfn.MINIFS(TripTable[Date],TripTable[City],CityTable[[#This Row],[Name]]),"MMM JJJJ"))</f>
        <v>Dez 2017</v>
      </c>
      <c r="K260" s="37" t="str">
        <f>IF(COUNTIFS(TripTable[City],CityTable[[#This Row],[Name]])=0,"",TEXT(_xlfn.MAXIFS(TripTable[Date],TripTable[City],CityTable[[#This Row],[Name]]),"MMM JJJJ"))</f>
        <v>Dez 2017</v>
      </c>
    </row>
    <row r="261" spans="1:11" x14ac:dyDescent="0.2">
      <c r="A261" t="str">
        <f>_xlfn.XLOOKUP(CityTable[[#This Row],[Country]], CountryTable[Common Name], CountryTable[ISO2])</f>
        <v>NZ</v>
      </c>
      <c r="B261" t="s">
        <v>34</v>
      </c>
      <c r="C261" t="s">
        <v>248</v>
      </c>
      <c r="D261" s="3"/>
      <c r="E261" s="13">
        <v>-43.533329999999999</v>
      </c>
      <c r="F261" s="13">
        <v>172.63333</v>
      </c>
      <c r="G261" s="33">
        <v>412000</v>
      </c>
      <c r="H261" s="36" cm="1">
        <f t="array" ref="H261">IFERROR(COUNTA(_xlfn.UNIQUE(_xlfn._xlws.FILTER(TripTable[Trip Name], (TripTable[City]=CityTable[[#This Row],[Name]])*(TripTable[City]&lt;&gt;"")))), 0)</f>
        <v>1</v>
      </c>
      <c r="I261" s="38" t="b">
        <v>0</v>
      </c>
      <c r="J261" s="37" t="str">
        <f>IF(COUNTIFS(TripTable[City],CityTable[[#This Row],[Name]])=0,"",TEXT(_xlfn.MINIFS(TripTable[Date],TripTable[City],CityTable[[#This Row],[Name]]),"MMM JJJJ"))</f>
        <v>Dez 2017</v>
      </c>
      <c r="K261" s="37" t="str">
        <f>IF(COUNTIFS(TripTable[City],CityTable[[#This Row],[Name]])=0,"",TEXT(_xlfn.MAXIFS(TripTable[Date],TripTable[City],CityTable[[#This Row],[Name]]),"MMM JJJJ"))</f>
        <v>Dez 2017</v>
      </c>
    </row>
    <row r="262" spans="1:11" x14ac:dyDescent="0.2">
      <c r="A262" t="str">
        <f>_xlfn.XLOOKUP(CityTable[[#This Row],[Country]], CountryTable[Common Name], CountryTable[ISO2])</f>
        <v>NZ</v>
      </c>
      <c r="B262" t="s">
        <v>34</v>
      </c>
      <c r="C262" t="s">
        <v>249</v>
      </c>
      <c r="D262" s="3"/>
      <c r="E262" s="13">
        <v>-45.874160000000003</v>
      </c>
      <c r="F262" s="13">
        <v>170.50361000000001</v>
      </c>
      <c r="G262" s="33">
        <v>131800</v>
      </c>
      <c r="H262" s="36" cm="1">
        <f t="array" ref="H262">IFERROR(COUNTA(_xlfn.UNIQUE(_xlfn._xlws.FILTER(TripTable[Trip Name], (TripTable[City]=CityTable[[#This Row],[Name]])*(TripTable[City]&lt;&gt;"")))), 0)</f>
        <v>1</v>
      </c>
      <c r="I262" s="38" t="b">
        <v>0</v>
      </c>
      <c r="J262" s="37" t="str">
        <f>IF(COUNTIFS(TripTable[City],CityTable[[#This Row],[Name]])=0,"",TEXT(_xlfn.MINIFS(TripTable[Date],TripTable[City],CityTable[[#This Row],[Name]]),"MMM JJJJ"))</f>
        <v>Dez 2017</v>
      </c>
      <c r="K262" s="37" t="str">
        <f>IF(COUNTIFS(TripTable[City],CityTable[[#This Row],[Name]])=0,"",TEXT(_xlfn.MAXIFS(TripTable[Date],TripTable[City],CityTable[[#This Row],[Name]]),"MMM JJJJ"))</f>
        <v>Dez 2017</v>
      </c>
    </row>
    <row r="263" spans="1:11" x14ac:dyDescent="0.2">
      <c r="A263" t="str">
        <f>_xlfn.XLOOKUP(CityTable[[#This Row],[Country]], CountryTable[Common Name], CountryTable[ISO2])</f>
        <v>NZ</v>
      </c>
      <c r="B263" t="s">
        <v>34</v>
      </c>
      <c r="C263" t="s">
        <v>250</v>
      </c>
      <c r="D263" s="3"/>
      <c r="E263" s="13">
        <v>-45.083329999999997</v>
      </c>
      <c r="F263" s="13">
        <v>170.98333</v>
      </c>
      <c r="G263" s="33">
        <v>14300</v>
      </c>
      <c r="H263" s="36" cm="1">
        <f t="array" ref="H263">IFERROR(COUNTA(_xlfn.UNIQUE(_xlfn._xlws.FILTER(TripTable[Trip Name], (TripTable[City]=CityTable[[#This Row],[Name]])*(TripTable[City]&lt;&gt;"")))), 0)</f>
        <v>1</v>
      </c>
      <c r="I263" s="38" t="b">
        <v>0</v>
      </c>
      <c r="J263" s="37" t="str">
        <f>IF(COUNTIFS(TripTable[City],CityTable[[#This Row],[Name]])=0,"",TEXT(_xlfn.MINIFS(TripTable[Date],TripTable[City],CityTable[[#This Row],[Name]]),"MMM JJJJ"))</f>
        <v>Dez 2017</v>
      </c>
      <c r="K263" s="37" t="str">
        <f>IF(COUNTIFS(TripTable[City],CityTable[[#This Row],[Name]])=0,"",TEXT(_xlfn.MAXIFS(TripTable[Date],TripTable[City],CityTable[[#This Row],[Name]]),"MMM JJJJ"))</f>
        <v>Dez 2017</v>
      </c>
    </row>
    <row r="264" spans="1:11" x14ac:dyDescent="0.2">
      <c r="A264" t="str">
        <f>_xlfn.XLOOKUP(CityTable[[#This Row],[Country]], CountryTable[Common Name], CountryTable[ISO2])</f>
        <v>NZ</v>
      </c>
      <c r="B264" t="s">
        <v>34</v>
      </c>
      <c r="C264" t="s">
        <v>251</v>
      </c>
      <c r="D264" s="3"/>
      <c r="E264" s="13">
        <v>-45.018369999999997</v>
      </c>
      <c r="F264" s="13">
        <v>168.74007</v>
      </c>
      <c r="G264" s="33">
        <v>29000</v>
      </c>
      <c r="H264" s="36" cm="1">
        <f t="array" ref="H264">IFERROR(COUNTA(_xlfn.UNIQUE(_xlfn._xlws.FILTER(TripTable[Trip Name], (TripTable[City]=CityTable[[#This Row],[Name]])*(TripTable[City]&lt;&gt;"")))), 0)</f>
        <v>1</v>
      </c>
      <c r="I264" s="38" t="b">
        <v>0</v>
      </c>
      <c r="J264" s="37" t="str">
        <f>IF(COUNTIFS(TripTable[City],CityTable[[#This Row],[Name]])=0,"",TEXT(_xlfn.MINIFS(TripTable[Date],TripTable[City],CityTable[[#This Row],[Name]]),"MMM JJJJ"))</f>
        <v>Dez 2017</v>
      </c>
      <c r="K264" s="37" t="str">
        <f>IF(COUNTIFS(TripTable[City],CityTable[[#This Row],[Name]])=0,"",TEXT(_xlfn.MAXIFS(TripTable[Date],TripTable[City],CityTable[[#This Row],[Name]]),"MMM JJJJ"))</f>
        <v>Dez 2017</v>
      </c>
    </row>
    <row r="265" spans="1:11" x14ac:dyDescent="0.2">
      <c r="A265" t="str">
        <f>_xlfn.XLOOKUP(CityTable[[#This Row],[Country]], CountryTable[Common Name], CountryTable[ISO2])</f>
        <v>NZ</v>
      </c>
      <c r="B265" t="s">
        <v>34</v>
      </c>
      <c r="C265" t="s">
        <v>252</v>
      </c>
      <c r="D265" s="3"/>
      <c r="E265" s="13">
        <v>-38.138739999999999</v>
      </c>
      <c r="F265" s="13">
        <v>176.24516</v>
      </c>
      <c r="G265" s="33">
        <v>65901</v>
      </c>
      <c r="H265" s="36" cm="1">
        <f t="array" ref="H265">IFERROR(COUNTA(_xlfn.UNIQUE(_xlfn._xlws.FILTER(TripTable[Trip Name], (TripTable[City]=CityTable[[#This Row],[Name]])*(TripTable[City]&lt;&gt;"")))), 0)</f>
        <v>1</v>
      </c>
      <c r="I265" s="38" t="b">
        <v>0</v>
      </c>
      <c r="J265" s="37" t="str">
        <f>IF(COUNTIFS(TripTable[City],CityTable[[#This Row],[Name]])=0,"",TEXT(_xlfn.MINIFS(TripTable[Date],TripTable[City],CityTable[[#This Row],[Name]]),"MMM JJJJ"))</f>
        <v>Dez 2017</v>
      </c>
      <c r="K265" s="37" t="str">
        <f>IF(COUNTIFS(TripTable[City],CityTable[[#This Row],[Name]])=0,"",TEXT(_xlfn.MAXIFS(TripTable[Date],TripTable[City],CityTable[[#This Row],[Name]]),"MMM JJJJ"))</f>
        <v>Dez 2017</v>
      </c>
    </row>
    <row r="266" spans="1:11" x14ac:dyDescent="0.2">
      <c r="A266" t="str">
        <f>_xlfn.XLOOKUP(CityTable[[#This Row],[Country]], CountryTable[Common Name], CountryTable[ISO2])</f>
        <v>NZ</v>
      </c>
      <c r="B266" t="s">
        <v>34</v>
      </c>
      <c r="C266" t="s">
        <v>253</v>
      </c>
      <c r="D266" s="3"/>
      <c r="E266" s="13">
        <v>-41.286639999999998</v>
      </c>
      <c r="F266" s="13">
        <v>174.77556999999999</v>
      </c>
      <c r="G266" s="33">
        <v>381900</v>
      </c>
      <c r="H266" s="36" cm="1">
        <f t="array" ref="H266">IFERROR(COUNTA(_xlfn.UNIQUE(_xlfn._xlws.FILTER(TripTable[Trip Name], (TripTable[City]=CityTable[[#This Row],[Name]])*(TripTable[City]&lt;&gt;"")))), 0)</f>
        <v>1</v>
      </c>
      <c r="I266" s="38" t="b">
        <v>0</v>
      </c>
      <c r="J266" s="37" t="str">
        <f>IF(COUNTIFS(TripTable[City],CityTable[[#This Row],[Name]])=0,"",TEXT(_xlfn.MINIFS(TripTable[Date],TripTable[City],CityTable[[#This Row],[Name]]),"MMM JJJJ"))</f>
        <v>Dez 2017</v>
      </c>
      <c r="K266" s="37" t="str">
        <f>IF(COUNTIFS(TripTable[City],CityTable[[#This Row],[Name]])=0,"",TEXT(_xlfn.MAXIFS(TripTable[Date],TripTable[City],CityTable[[#This Row],[Name]]),"MMM JJJJ"))</f>
        <v>Dez 2017</v>
      </c>
    </row>
    <row r="267" spans="1:11" x14ac:dyDescent="0.2">
      <c r="A267" t="str">
        <f>_xlfn.XLOOKUP(CityTable[[#This Row],[Country]], CountryTable[Common Name], CountryTable[ISO2])</f>
        <v>NY</v>
      </c>
      <c r="B267" t="s">
        <v>35</v>
      </c>
      <c r="C267" t="s">
        <v>788</v>
      </c>
      <c r="D267" s="3" t="s">
        <v>1108</v>
      </c>
      <c r="E267" s="13">
        <v>35.19</v>
      </c>
      <c r="F267" s="13">
        <v>33.363599999999998</v>
      </c>
      <c r="G267" s="33">
        <v>61378</v>
      </c>
      <c r="H267" s="36" cm="1">
        <f t="array" ref="H267">IFERROR(COUNTA(_xlfn.UNIQUE(_xlfn._xlws.FILTER(TripTable[Trip Name], (TripTable[City]=CityTable[[#This Row],[Name]])*(TripTable[City]&lt;&gt;"")))), 0)</f>
        <v>1</v>
      </c>
      <c r="I267" s="38" t="b">
        <v>0</v>
      </c>
      <c r="J267" s="37" t="str">
        <f>IF(COUNTIFS(TripTable[City],CityTable[[#This Row],[Name]])=0,"",TEXT(_xlfn.MINIFS(TripTable[Date],TripTable[City],CityTable[[#This Row],[Name]]),"MMM JJJJ"))</f>
        <v>Apr 2018</v>
      </c>
      <c r="K267" s="37" t="str">
        <f>IF(COUNTIFS(TripTable[City],CityTable[[#This Row],[Name]])=0,"",TEXT(_xlfn.MAXIFS(TripTable[Date],TripTable[City],CityTable[[#This Row],[Name]]),"MMM JJJJ"))</f>
        <v>Apr 2018</v>
      </c>
    </row>
    <row r="268" spans="1:11" x14ac:dyDescent="0.2">
      <c r="A268" t="str">
        <f>_xlfn.XLOOKUP(CityTable[[#This Row],[Country]], CountryTable[Common Name], CountryTable[ISO2])</f>
        <v>NO</v>
      </c>
      <c r="B268" t="s">
        <v>36</v>
      </c>
      <c r="C268" t="s">
        <v>255</v>
      </c>
      <c r="D268" s="3"/>
      <c r="E268" s="13">
        <v>60.392989999999998</v>
      </c>
      <c r="F268" s="13">
        <v>5.3241500000000004</v>
      </c>
      <c r="G268" s="33">
        <v>294029</v>
      </c>
      <c r="H268" s="36" cm="1">
        <f t="array" ref="H268">IFERROR(COUNTA(_xlfn.UNIQUE(_xlfn._xlws.FILTER(TripTable[Trip Name], (TripTable[City]=CityTable[[#This Row],[Name]])*(TripTable[City]&lt;&gt;"")))), 0)</f>
        <v>1</v>
      </c>
      <c r="I268" s="38" t="b">
        <v>0</v>
      </c>
      <c r="J268" s="37" t="str">
        <f>IF(COUNTIFS(TripTable[City],CityTable[[#This Row],[Name]])=0,"",TEXT(_xlfn.MINIFS(TripTable[Date],TripTable[City],CityTable[[#This Row],[Name]]),"MMM JJJJ"))</f>
        <v>Aug 2022</v>
      </c>
      <c r="K268" s="37" t="str">
        <f>IF(COUNTIFS(TripTable[City],CityTable[[#This Row],[Name]])=0,"",TEXT(_xlfn.MAXIFS(TripTable[Date],TripTable[City],CityTable[[#This Row],[Name]]),"MMM JJJJ"))</f>
        <v>Aug 2022</v>
      </c>
    </row>
    <row r="269" spans="1:11" x14ac:dyDescent="0.2">
      <c r="A269" t="str">
        <f>_xlfn.XLOOKUP(CityTable[[#This Row],[Country]], CountryTable[Common Name], CountryTable[ISO2])</f>
        <v>NO</v>
      </c>
      <c r="B269" t="s">
        <v>36</v>
      </c>
      <c r="C269" t="s">
        <v>984</v>
      </c>
      <c r="D269" s="3"/>
      <c r="E269" s="13">
        <v>60.837060000000001</v>
      </c>
      <c r="F269" s="13">
        <v>7.1219400000000004</v>
      </c>
      <c r="G269" s="33">
        <v>500</v>
      </c>
      <c r="H269" s="36" cm="1">
        <f t="array" ref="H269">IFERROR(COUNTA(_xlfn.UNIQUE(_xlfn._xlws.FILTER(TripTable[Trip Name], (TripTable[City]=CityTable[[#This Row],[Name]])*(TripTable[City]&lt;&gt;"")))), 0)</f>
        <v>1</v>
      </c>
      <c r="I269" s="38" t="b">
        <v>0</v>
      </c>
      <c r="J269" s="37" t="str">
        <f>IF(COUNTIFS(TripTable[City],CityTable[[#This Row],[Name]])=0,"",TEXT(_xlfn.MINIFS(TripTable[Date],TripTable[City],CityTable[[#This Row],[Name]]),"MMM JJJJ"))</f>
        <v>Aug 2022</v>
      </c>
      <c r="K269" s="37" t="str">
        <f>IF(COUNTIFS(TripTable[City],CityTable[[#This Row],[Name]])=0,"",TEXT(_xlfn.MAXIFS(TripTable[Date],TripTable[City],CityTable[[#This Row],[Name]]),"MMM JJJJ"))</f>
        <v>Aug 2022</v>
      </c>
    </row>
    <row r="270" spans="1:11" x14ac:dyDescent="0.2">
      <c r="A270" t="str">
        <f>_xlfn.XLOOKUP(CityTable[[#This Row],[Country]], CountryTable[Common Name], CountryTable[ISO2])</f>
        <v>NO</v>
      </c>
      <c r="B270" t="s">
        <v>36</v>
      </c>
      <c r="C270" t="s">
        <v>256</v>
      </c>
      <c r="D270" s="3"/>
      <c r="E270" s="13">
        <v>59.912730000000003</v>
      </c>
      <c r="F270" s="13">
        <v>10.746090000000001</v>
      </c>
      <c r="G270" s="33">
        <v>1082575</v>
      </c>
      <c r="H270" s="36" cm="1">
        <f t="array" ref="H270">IFERROR(COUNTA(_xlfn.UNIQUE(_xlfn._xlws.FILTER(TripTable[Trip Name], (TripTable[City]=CityTable[[#This Row],[Name]])*(TripTable[City]&lt;&gt;"")))), 0)</f>
        <v>1</v>
      </c>
      <c r="I270" s="38" t="b">
        <v>0</v>
      </c>
      <c r="J270" s="37" t="str">
        <f>IF(COUNTIFS(TripTable[City],CityTable[[#This Row],[Name]])=0,"",TEXT(_xlfn.MINIFS(TripTable[Date],TripTable[City],CityTable[[#This Row],[Name]]),"MMM JJJJ"))</f>
        <v>Aug 2022</v>
      </c>
      <c r="K270" s="37" t="str">
        <f>IF(COUNTIFS(TripTable[City],CityTable[[#This Row],[Name]])=0,"",TEXT(_xlfn.MAXIFS(TripTable[Date],TripTable[City],CityTable[[#This Row],[Name]]),"MMM JJJJ"))</f>
        <v>Aug 2022</v>
      </c>
    </row>
    <row r="271" spans="1:11" x14ac:dyDescent="0.2">
      <c r="A271" t="str">
        <f>_xlfn.XLOOKUP(CityTable[[#This Row],[Country]], CountryTable[Common Name], CountryTable[ISO2])</f>
        <v>NO</v>
      </c>
      <c r="B271" t="s">
        <v>36</v>
      </c>
      <c r="C271" t="s">
        <v>257</v>
      </c>
      <c r="D271" s="3"/>
      <c r="E271" s="13">
        <v>58.970050000000001</v>
      </c>
      <c r="F271" s="13">
        <v>5.73332</v>
      </c>
      <c r="G271" s="33">
        <v>148682</v>
      </c>
      <c r="H271" s="36" cm="1">
        <f t="array" ref="H271">IFERROR(COUNTA(_xlfn.UNIQUE(_xlfn._xlws.FILTER(TripTable[Trip Name], (TripTable[City]=CityTable[[#This Row],[Name]])*(TripTable[City]&lt;&gt;"")))), 0)</f>
        <v>1</v>
      </c>
      <c r="I271" s="38" t="b">
        <v>0</v>
      </c>
      <c r="J271" s="37" t="str">
        <f>IF(COUNTIFS(TripTable[City],CityTable[[#This Row],[Name]])=0,"",TEXT(_xlfn.MINIFS(TripTable[Date],TripTable[City],CityTable[[#This Row],[Name]]),"MMM JJJJ"))</f>
        <v>Aug 2022</v>
      </c>
      <c r="K271" s="37" t="str">
        <f>IF(COUNTIFS(TripTable[City],CityTable[[#This Row],[Name]])=0,"",TEXT(_xlfn.MAXIFS(TripTable[Date],TripTable[City],CityTable[[#This Row],[Name]]),"MMM JJJJ"))</f>
        <v>Aug 2022</v>
      </c>
    </row>
    <row r="272" spans="1:11" x14ac:dyDescent="0.2">
      <c r="A272" t="str">
        <f>_xlfn.XLOOKUP(CityTable[[#This Row],[Country]], CountryTable[Common Name], CountryTable[ISO2])</f>
        <v>PA</v>
      </c>
      <c r="B272" t="s">
        <v>37</v>
      </c>
      <c r="C272" t="s">
        <v>451</v>
      </c>
      <c r="D272" s="3"/>
      <c r="E272" s="13">
        <v>8.9936000000000007</v>
      </c>
      <c r="F272" s="13">
        <v>-79.519729999999996</v>
      </c>
      <c r="G272" s="33">
        <v>408168</v>
      </c>
      <c r="H272" s="36" cm="1">
        <f t="array" ref="H272">IFERROR(COUNTA(_xlfn.UNIQUE(_xlfn._xlws.FILTER(TripTable[Trip Name], (TripTable[City]=CityTable[[#This Row],[Name]])*(TripTable[City]&lt;&gt;"")))), 0)</f>
        <v>1</v>
      </c>
      <c r="I272" s="38" t="b">
        <v>0</v>
      </c>
      <c r="J272" s="37" t="str">
        <f>IF(COUNTIFS(TripTable[City],CityTable[[#This Row],[Name]])=0,"",TEXT(_xlfn.MINIFS(TripTable[Date],TripTable[City],CityTable[[#This Row],[Name]]),"MMM JJJJ"))</f>
        <v>Jan 2026</v>
      </c>
      <c r="K272" s="37" t="str">
        <f>IF(COUNTIFS(TripTable[City],CityTable[[#This Row],[Name]])=0,"",TEXT(_xlfn.MAXIFS(TripTable[Date],TripTable[City],CityTable[[#This Row],[Name]]),"MMM JJJJ"))</f>
        <v>Jan 2026</v>
      </c>
    </row>
    <row r="273" spans="1:11" x14ac:dyDescent="0.2">
      <c r="A273" t="str">
        <f>_xlfn.XLOOKUP(CityTable[[#This Row],[Country]], CountryTable[Common Name], CountryTable[ISO2])</f>
        <v>PH</v>
      </c>
      <c r="B273" t="s">
        <v>38</v>
      </c>
      <c r="C273" t="s">
        <v>983</v>
      </c>
      <c r="D273" s="3"/>
      <c r="E273" s="13">
        <v>14.550269999999999</v>
      </c>
      <c r="F273" s="13">
        <v>121.03269</v>
      </c>
      <c r="G273" s="33">
        <v>510383</v>
      </c>
      <c r="H273" s="36" cm="1">
        <f t="array" ref="H273">IFERROR(COUNTA(_xlfn.UNIQUE(_xlfn._xlws.FILTER(TripTable[Trip Name], (TripTable[City]=CityTable[[#This Row],[Name]])*(TripTable[City]&lt;&gt;"")))), 0)</f>
        <v>1</v>
      </c>
      <c r="I273" s="38" t="b">
        <v>0</v>
      </c>
      <c r="J273" s="37" t="str">
        <f>IF(COUNTIFS(TripTable[City],CityTable[[#This Row],[Name]])=0,"",TEXT(_xlfn.MINIFS(TripTable[Date],TripTable[City],CityTable[[#This Row],[Name]]),"MMM JJJJ"))</f>
        <v>Dez 2019</v>
      </c>
      <c r="K273" s="37" t="str">
        <f>IF(COUNTIFS(TripTable[City],CityTable[[#This Row],[Name]])=0,"",TEXT(_xlfn.MAXIFS(TripTable[Date],TripTable[City],CityTable[[#This Row],[Name]]),"MMM JJJJ"))</f>
        <v>Dez 2019</v>
      </c>
    </row>
    <row r="274" spans="1:11" x14ac:dyDescent="0.2">
      <c r="A274" t="str">
        <f>_xlfn.XLOOKUP(CityTable[[#This Row],[Country]], CountryTable[Common Name], CountryTable[ISO2])</f>
        <v>PH</v>
      </c>
      <c r="B274" t="s">
        <v>38</v>
      </c>
      <c r="C274" t="s">
        <v>412</v>
      </c>
      <c r="D274" s="3"/>
      <c r="E274" s="13">
        <v>14.604200000000001</v>
      </c>
      <c r="F274" s="13">
        <v>120.98220000000001</v>
      </c>
      <c r="G274" s="33">
        <v>1600000</v>
      </c>
      <c r="H274" s="36" cm="1">
        <f t="array" ref="H274">IFERROR(COUNTA(_xlfn.UNIQUE(_xlfn._xlws.FILTER(TripTable[Trip Name], (TripTable[City]=CityTable[[#This Row],[Name]])*(TripTable[City]&lt;&gt;"")))), 0)</f>
        <v>1</v>
      </c>
      <c r="I274" s="38" t="b">
        <v>0</v>
      </c>
      <c r="J274" s="37" t="str">
        <f>IF(COUNTIFS(TripTable[City],CityTable[[#This Row],[Name]])=0,"",TEXT(_xlfn.MINIFS(TripTable[Date],TripTable[City],CityTable[[#This Row],[Name]]),"MMM JJJJ"))</f>
        <v>Dez 2019</v>
      </c>
      <c r="K274" s="37" t="str">
        <f>IF(COUNTIFS(TripTable[City],CityTable[[#This Row],[Name]])=0,"",TEXT(_xlfn.MAXIFS(TripTable[Date],TripTable[City],CityTable[[#This Row],[Name]]),"MMM JJJJ"))</f>
        <v>Dez 2019</v>
      </c>
    </row>
    <row r="275" spans="1:11" x14ac:dyDescent="0.2">
      <c r="A275" t="str">
        <f>_xlfn.XLOOKUP(CityTable[[#This Row],[Country]], CountryTable[Common Name], CountryTable[ISO2])</f>
        <v>PL</v>
      </c>
      <c r="B275" t="s">
        <v>39</v>
      </c>
      <c r="C275" t="s">
        <v>1052</v>
      </c>
      <c r="D275" s="3"/>
      <c r="E275" s="13">
        <v>50.061430000000001</v>
      </c>
      <c r="F275" s="13">
        <v>19.936579999999999</v>
      </c>
      <c r="G275" s="33">
        <v>816614</v>
      </c>
      <c r="H275" s="36" cm="1">
        <f t="array" ref="H275">IFERROR(COUNTA(_xlfn.UNIQUE(_xlfn._xlws.FILTER(TripTable[Trip Name], (TripTable[City]=CityTable[[#This Row],[Name]])*(TripTable[City]&lt;&gt;"")))), 0)</f>
        <v>5</v>
      </c>
      <c r="I275" s="38" t="b">
        <v>0</v>
      </c>
      <c r="J275" s="37" t="str">
        <f>IF(COUNTIFS(TripTable[City],CityTable[[#This Row],[Name]])=0,"",TEXT(_xlfn.MINIFS(TripTable[Date],TripTable[City],CityTable[[#This Row],[Name]]),"MMM JJJJ"))</f>
        <v>Okt 2021</v>
      </c>
      <c r="K275" s="37" t="str">
        <f>IF(COUNTIFS(TripTable[City],CityTable[[#This Row],[Name]])=0,"",TEXT(_xlfn.MAXIFS(TripTable[Date],TripTable[City],CityTable[[#This Row],[Name]]),"MMM JJJJ"))</f>
        <v>Apr 2024</v>
      </c>
    </row>
    <row r="276" spans="1:11" x14ac:dyDescent="0.2">
      <c r="A276" t="str">
        <f>_xlfn.XLOOKUP(CityTable[[#This Row],[Country]], CountryTable[Common Name], CountryTable[ISO2])</f>
        <v>PL</v>
      </c>
      <c r="B276" t="s">
        <v>39</v>
      </c>
      <c r="C276" t="s">
        <v>100</v>
      </c>
      <c r="D276" s="3"/>
      <c r="E276" s="13">
        <v>52.229770000000002</v>
      </c>
      <c r="F276" s="13">
        <v>21.011780000000002</v>
      </c>
      <c r="G276" s="33">
        <v>1702139</v>
      </c>
      <c r="H276" s="36" cm="1">
        <f t="array" ref="H276">IFERROR(COUNTA(_xlfn.UNIQUE(_xlfn._xlws.FILTER(TripTable[Trip Name], (TripTable[City]=CityTable[[#This Row],[Name]])*(TripTable[City]&lt;&gt;"")))), 0)</f>
        <v>1</v>
      </c>
      <c r="I276" s="38" t="b">
        <v>0</v>
      </c>
      <c r="J276" s="37" t="str">
        <f>IF(COUNTIFS(TripTable[City],CityTable[[#This Row],[Name]])=0,"",TEXT(_xlfn.MINIFS(TripTable[Date],TripTable[City],CityTable[[#This Row],[Name]]),"MMM JJJJ"))</f>
        <v>Okt 2017</v>
      </c>
      <c r="K276" s="37" t="str">
        <f>IF(COUNTIFS(TripTable[City],CityTable[[#This Row],[Name]])=0,"",TEXT(_xlfn.MAXIFS(TripTable[Date],TripTable[City],CityTable[[#This Row],[Name]]),"MMM JJJJ"))</f>
        <v>Okt 2017</v>
      </c>
    </row>
    <row r="277" spans="1:11" x14ac:dyDescent="0.2">
      <c r="A277" t="str">
        <f>_xlfn.XLOOKUP(CityTable[[#This Row],[Country]], CountryTable[Common Name], CountryTable[ISO2])</f>
        <v>PL</v>
      </c>
      <c r="B277" t="s">
        <v>39</v>
      </c>
      <c r="C277" t="s">
        <v>94</v>
      </c>
      <c r="D277" s="3" t="s">
        <v>1231</v>
      </c>
      <c r="E277" s="13">
        <v>51.10286</v>
      </c>
      <c r="F277" s="13">
        <v>17.030059999999999</v>
      </c>
      <c r="G277" s="33">
        <v>672545</v>
      </c>
      <c r="H277" s="36" cm="1">
        <f t="array" ref="H277">IFERROR(COUNTA(_xlfn.UNIQUE(_xlfn._xlws.FILTER(TripTable[Trip Name], (TripTable[City]=CityTable[[#This Row],[Name]])*(TripTable[City]&lt;&gt;"")))), 0)</f>
        <v>1</v>
      </c>
      <c r="I277" s="38" t="b">
        <v>0</v>
      </c>
      <c r="J277" s="37" t="str">
        <f>IF(COUNTIFS(TripTable[City],CityTable[[#This Row],[Name]])=0,"",TEXT(_xlfn.MINIFS(TripTable[Date],TripTable[City],CityTable[[#This Row],[Name]]),"MMM JJJJ"))</f>
        <v>Apr 2017</v>
      </c>
      <c r="K277" s="37" t="str">
        <f>IF(COUNTIFS(TripTable[City],CityTable[[#This Row],[Name]])=0,"",TEXT(_xlfn.MAXIFS(TripTable[Date],TripTable[City],CityTable[[#This Row],[Name]]),"MMM JJJJ"))</f>
        <v>Apr 2017</v>
      </c>
    </row>
    <row r="278" spans="1:11" x14ac:dyDescent="0.2">
      <c r="A278" t="str">
        <f>_xlfn.XLOOKUP(CityTable[[#This Row],[Country]], CountryTable[Common Name], CountryTable[ISO2])</f>
        <v>PT</v>
      </c>
      <c r="B278" t="s">
        <v>40</v>
      </c>
      <c r="C278" t="s">
        <v>260</v>
      </c>
      <c r="D278" s="3"/>
      <c r="E278" s="13">
        <v>38.725090000000002</v>
      </c>
      <c r="F278" s="13">
        <v>-9.1498000000000008</v>
      </c>
      <c r="G278" s="33">
        <v>517802</v>
      </c>
      <c r="H278" s="36" cm="1">
        <f t="array" ref="H278">IFERROR(COUNTA(_xlfn.UNIQUE(_xlfn._xlws.FILTER(TripTable[Trip Name], (TripTable[City]=CityTable[[#This Row],[Name]])*(TripTable[City]&lt;&gt;"")))), 0)</f>
        <v>1</v>
      </c>
      <c r="I278" s="38" t="b">
        <v>0</v>
      </c>
      <c r="J278" s="37" t="str">
        <f>IF(COUNTIFS(TripTable[City],CityTable[[#This Row],[Name]])=0,"",TEXT(_xlfn.MINIFS(TripTable[Date],TripTable[City],CityTable[[#This Row],[Name]]),"MMM JJJJ"))</f>
        <v>Apr 2014</v>
      </c>
      <c r="K278" s="37" t="str">
        <f>IF(COUNTIFS(TripTable[City],CityTable[[#This Row],[Name]])=0,"",TEXT(_xlfn.MAXIFS(TripTable[Date],TripTable[City],CityTable[[#This Row],[Name]]),"MMM JJJJ"))</f>
        <v>Apr 2014</v>
      </c>
    </row>
    <row r="279" spans="1:11" x14ac:dyDescent="0.2">
      <c r="A279" t="str">
        <f>_xlfn.XLOOKUP(CityTable[[#This Row],[Country]], CountryTable[Common Name], CountryTable[ISO2])</f>
        <v>PT</v>
      </c>
      <c r="B279" t="s">
        <v>40</v>
      </c>
      <c r="C279" t="s">
        <v>261</v>
      </c>
      <c r="D279" s="3"/>
      <c r="E279" s="13">
        <v>38.80097</v>
      </c>
      <c r="F279" s="13">
        <v>-9.3782599999999992</v>
      </c>
      <c r="G279" s="33">
        <v>103399</v>
      </c>
      <c r="H279" s="36" cm="1">
        <f t="array" ref="H279">IFERROR(COUNTA(_xlfn.UNIQUE(_xlfn._xlws.FILTER(TripTable[Trip Name], (TripTable[City]=CityTable[[#This Row],[Name]])*(TripTable[City]&lt;&gt;"")))), 0)</f>
        <v>1</v>
      </c>
      <c r="I279" s="38" t="b">
        <v>0</v>
      </c>
      <c r="J279" s="37" t="str">
        <f>IF(COUNTIFS(TripTable[City],CityTable[[#This Row],[Name]])=0,"",TEXT(_xlfn.MINIFS(TripTable[Date],TripTable[City],CityTable[[#This Row],[Name]]),"MMM JJJJ"))</f>
        <v>Apr 2014</v>
      </c>
      <c r="K279" s="37" t="str">
        <f>IF(COUNTIFS(TripTable[City],CityTable[[#This Row],[Name]])=0,"",TEXT(_xlfn.MAXIFS(TripTable[Date],TripTable[City],CityTable[[#This Row],[Name]]),"MMM JJJJ"))</f>
        <v>Apr 2014</v>
      </c>
    </row>
    <row r="280" spans="1:11" x14ac:dyDescent="0.2">
      <c r="A280" t="str">
        <f>_xlfn.XLOOKUP(CityTable[[#This Row],[Country]], CountryTable[Common Name], CountryTable[ISO2])</f>
        <v>RO</v>
      </c>
      <c r="B280" t="s">
        <v>41</v>
      </c>
      <c r="C280" t="s">
        <v>263</v>
      </c>
      <c r="D280" s="3"/>
      <c r="E280" s="13">
        <v>45.648609999999998</v>
      </c>
      <c r="F280" s="13">
        <v>25.60613</v>
      </c>
      <c r="G280" s="33">
        <v>253200</v>
      </c>
      <c r="H280" s="36" cm="1">
        <f t="array" ref="H280">IFERROR(COUNTA(_xlfn.UNIQUE(_xlfn._xlws.FILTER(TripTable[Trip Name], (TripTable[City]=CityTable[[#This Row],[Name]])*(TripTable[City]&lt;&gt;"")))), 0)</f>
        <v>1</v>
      </c>
      <c r="I280" s="38" t="b">
        <v>0</v>
      </c>
      <c r="J280" s="37" t="str">
        <f>IF(COUNTIFS(TripTable[City],CityTable[[#This Row],[Name]])=0,"",TEXT(_xlfn.MINIFS(TripTable[Date],TripTable[City],CityTable[[#This Row],[Name]]),"MMM JJJJ"))</f>
        <v>Jun 2023</v>
      </c>
      <c r="K280" s="37" t="str">
        <f>IF(COUNTIFS(TripTable[City],CityTable[[#This Row],[Name]])=0,"",TEXT(_xlfn.MAXIFS(TripTable[Date],TripTable[City],CityTable[[#This Row],[Name]]),"MMM JJJJ"))</f>
        <v>Jun 2023</v>
      </c>
    </row>
    <row r="281" spans="1:11" x14ac:dyDescent="0.2">
      <c r="A281" t="str">
        <f>_xlfn.XLOOKUP(CityTable[[#This Row],[Country]], CountryTable[Common Name], CountryTable[ISO2])</f>
        <v>RO</v>
      </c>
      <c r="B281" t="s">
        <v>41</v>
      </c>
      <c r="C281" t="s">
        <v>264</v>
      </c>
      <c r="D281" s="3"/>
      <c r="E281" s="13">
        <v>44.432250000000003</v>
      </c>
      <c r="F281" s="13">
        <v>26.106259999999999</v>
      </c>
      <c r="G281" s="33">
        <v>1877155</v>
      </c>
      <c r="H281" s="36" cm="1">
        <f t="array" ref="H281">IFERROR(COUNTA(_xlfn.UNIQUE(_xlfn._xlws.FILTER(TripTable[Trip Name], (TripTable[City]=CityTable[[#This Row],[Name]])*(TripTable[City]&lt;&gt;"")))), 0)</f>
        <v>1</v>
      </c>
      <c r="I281" s="38" t="b">
        <v>0</v>
      </c>
      <c r="J281" s="37" t="str">
        <f>IF(COUNTIFS(TripTable[City],CityTable[[#This Row],[Name]])=0,"",TEXT(_xlfn.MINIFS(TripTable[Date],TripTable[City],CityTable[[#This Row],[Name]]),"MMM JJJJ"))</f>
        <v>Jun 2023</v>
      </c>
      <c r="K281" s="37" t="str">
        <f>IF(COUNTIFS(TripTable[City],CityTable[[#This Row],[Name]])=0,"",TEXT(_xlfn.MAXIFS(TripTable[Date],TripTable[City],CityTable[[#This Row],[Name]]),"MMM JJJJ"))</f>
        <v>Jun 2023</v>
      </c>
    </row>
    <row r="282" spans="1:11" x14ac:dyDescent="0.2">
      <c r="A282" t="str">
        <f>_xlfn.XLOOKUP(CityTable[[#This Row],[Country]], CountryTable[Common Name], CountryTable[ISO2])</f>
        <v>RO</v>
      </c>
      <c r="B282" t="s">
        <v>41</v>
      </c>
      <c r="C282" t="s">
        <v>265</v>
      </c>
      <c r="D282" s="3"/>
      <c r="E282" s="13">
        <v>44.180729999999997</v>
      </c>
      <c r="F282" s="13">
        <v>28.634319999999999</v>
      </c>
      <c r="G282" s="33">
        <v>317832</v>
      </c>
      <c r="H282" s="36" cm="1">
        <f t="array" ref="H282">IFERROR(COUNTA(_xlfn.UNIQUE(_xlfn._xlws.FILTER(TripTable[Trip Name], (TripTable[City]=CityTable[[#This Row],[Name]])*(TripTable[City]&lt;&gt;"")))), 0)</f>
        <v>1</v>
      </c>
      <c r="I282" s="38" t="b">
        <v>0</v>
      </c>
      <c r="J282" s="37" t="str">
        <f>IF(COUNTIFS(TripTable[City],CityTable[[#This Row],[Name]])=0,"",TEXT(_xlfn.MINIFS(TripTable[Date],TripTable[City],CityTable[[#This Row],[Name]]),"MMM JJJJ"))</f>
        <v>Jun 2023</v>
      </c>
      <c r="K282" s="37" t="str">
        <f>IF(COUNTIFS(TripTable[City],CityTable[[#This Row],[Name]])=0,"",TEXT(_xlfn.MAXIFS(TripTable[Date],TripTable[City],CityTable[[#This Row],[Name]]),"MMM JJJJ"))</f>
        <v>Jun 2023</v>
      </c>
    </row>
    <row r="283" spans="1:11" x14ac:dyDescent="0.2">
      <c r="A283" t="str">
        <f>_xlfn.XLOOKUP(CityTable[[#This Row],[Country]], CountryTable[Common Name], CountryTable[ISO2])</f>
        <v>RO</v>
      </c>
      <c r="B283" t="s">
        <v>41</v>
      </c>
      <c r="C283" t="s">
        <v>987</v>
      </c>
      <c r="D283" s="3"/>
      <c r="E283" s="13">
        <v>45.436869999999999</v>
      </c>
      <c r="F283" s="13">
        <v>28.050280000000001</v>
      </c>
      <c r="G283" s="33">
        <v>217851</v>
      </c>
      <c r="H283" s="36" cm="1">
        <f t="array" ref="H283">IFERROR(COUNTA(_xlfn.UNIQUE(_xlfn._xlws.FILTER(TripTable[Trip Name], (TripTable[City]=CityTable[[#This Row],[Name]])*(TripTable[City]&lt;&gt;"")))), 0)</f>
        <v>1</v>
      </c>
      <c r="I283" s="38" t="b">
        <v>0</v>
      </c>
      <c r="J283" s="37" t="str">
        <f>IF(COUNTIFS(TripTable[City],CityTable[[#This Row],[Name]])=0,"",TEXT(_xlfn.MINIFS(TripTable[Date],TripTable[City],CityTable[[#This Row],[Name]]),"MMM JJJJ"))</f>
        <v>Jun 2023</v>
      </c>
      <c r="K283" s="37" t="str">
        <f>IF(COUNTIFS(TripTable[City],CityTable[[#This Row],[Name]])=0,"",TEXT(_xlfn.MAXIFS(TripTable[Date],TripTable[City],CityTable[[#This Row],[Name]]),"MMM JJJJ"))</f>
        <v>Jun 2023</v>
      </c>
    </row>
    <row r="284" spans="1:11" x14ac:dyDescent="0.2">
      <c r="A284" t="str">
        <f>_xlfn.XLOOKUP(CityTable[[#This Row],[Country]], CountryTable[Common Name], CountryTable[ISO2])</f>
        <v>RO</v>
      </c>
      <c r="B284" t="s">
        <v>41</v>
      </c>
      <c r="C284" t="s">
        <v>266</v>
      </c>
      <c r="D284" s="3"/>
      <c r="E284" s="13">
        <v>47.166670000000003</v>
      </c>
      <c r="F284" s="13">
        <v>27.6</v>
      </c>
      <c r="G284" s="33">
        <v>378954</v>
      </c>
      <c r="H284" s="36" cm="1">
        <f t="array" ref="H284">IFERROR(COUNTA(_xlfn.UNIQUE(_xlfn._xlws.FILTER(TripTable[Trip Name], (TripTable[City]=CityTable[[#This Row],[Name]])*(TripTable[City]&lt;&gt;"")))), 0)</f>
        <v>1</v>
      </c>
      <c r="I284" s="38" t="b">
        <v>0</v>
      </c>
      <c r="J284" s="37" t="str">
        <f>IF(COUNTIFS(TripTable[City],CityTable[[#This Row],[Name]])=0,"",TEXT(_xlfn.MINIFS(TripTable[Date],TripTable[City],CityTable[[#This Row],[Name]]),"MMM JJJJ"))</f>
        <v>Jun 2023</v>
      </c>
      <c r="K284" s="37" t="str">
        <f>IF(COUNTIFS(TripTable[City],CityTable[[#This Row],[Name]])=0,"",TEXT(_xlfn.MAXIFS(TripTable[Date],TripTable[City],CityTable[[#This Row],[Name]]),"MMM JJJJ"))</f>
        <v>Jun 2023</v>
      </c>
    </row>
    <row r="285" spans="1:11" x14ac:dyDescent="0.2">
      <c r="A285" t="str">
        <f>_xlfn.XLOOKUP(CityTable[[#This Row],[Country]], CountryTable[Common Name], CountryTable[ISO2])</f>
        <v>RO</v>
      </c>
      <c r="B285" t="s">
        <v>41</v>
      </c>
      <c r="C285" t="s">
        <v>986</v>
      </c>
      <c r="D285" s="3"/>
      <c r="E285" s="13">
        <v>45.268999999999998</v>
      </c>
      <c r="F285" s="13">
        <v>28.40446</v>
      </c>
      <c r="G285" s="33">
        <v>0</v>
      </c>
      <c r="H285" s="36" cm="1">
        <f t="array" ref="H285">IFERROR(COUNTA(_xlfn.UNIQUE(_xlfn._xlws.FILTER(TripTable[Trip Name], (TripTable[City]=CityTable[[#This Row],[Name]])*(TripTable[City]&lt;&gt;"")))), 0)</f>
        <v>1</v>
      </c>
      <c r="I285" s="38" t="b">
        <v>0</v>
      </c>
      <c r="J285" s="37" t="str">
        <f>IF(COUNTIFS(TripTable[City],CityTable[[#This Row],[Name]])=0,"",TEXT(_xlfn.MINIFS(TripTable[Date],TripTable[City],CityTable[[#This Row],[Name]]),"MMM JJJJ"))</f>
        <v>Jun 2023</v>
      </c>
      <c r="K285" s="37" t="str">
        <f>IF(COUNTIFS(TripTable[City],CityTable[[#This Row],[Name]])=0,"",TEXT(_xlfn.MAXIFS(TripTable[Date],TripTable[City],CityTable[[#This Row],[Name]]),"MMM JJJJ"))</f>
        <v>Jun 2023</v>
      </c>
    </row>
    <row r="286" spans="1:11" x14ac:dyDescent="0.2">
      <c r="A286" t="str">
        <f>_xlfn.XLOOKUP(CityTable[[#This Row],[Country]], CountryTable[Common Name], CountryTable[ISO2])</f>
        <v>RO</v>
      </c>
      <c r="B286" t="s">
        <v>41</v>
      </c>
      <c r="C286" t="s">
        <v>267</v>
      </c>
      <c r="D286" s="3"/>
      <c r="E286" s="13">
        <v>47.0458</v>
      </c>
      <c r="F286" s="13">
        <v>21.918330000000001</v>
      </c>
      <c r="G286" s="33">
        <v>183105</v>
      </c>
      <c r="H286" s="36" cm="1">
        <f t="array" ref="H286">IFERROR(COUNTA(_xlfn.UNIQUE(_xlfn._xlws.FILTER(TripTable[Trip Name], (TripTable[City]=CityTable[[#This Row],[Name]])*(TripTable[City]&lt;&gt;"")))), 0)</f>
        <v>1</v>
      </c>
      <c r="I286" s="38" t="b">
        <v>0</v>
      </c>
      <c r="J286" s="37" t="str">
        <f>IF(COUNTIFS(TripTable[City],CityTable[[#This Row],[Name]])=0,"",TEXT(_xlfn.MINIFS(TripTable[Date],TripTable[City],CityTable[[#This Row],[Name]]),"MMM JJJJ"))</f>
        <v>Jun 2023</v>
      </c>
      <c r="K286" s="37" t="str">
        <f>IF(COUNTIFS(TripTable[City],CityTable[[#This Row],[Name]])=0,"",TEXT(_xlfn.MAXIFS(TripTable[Date],TripTable[City],CityTable[[#This Row],[Name]]),"MMM JJJJ"))</f>
        <v>Jun 2023</v>
      </c>
    </row>
    <row r="287" spans="1:11" x14ac:dyDescent="0.2">
      <c r="A287" t="str">
        <f>_xlfn.XLOOKUP(CityTable[[#This Row],[Country]], CountryTable[Common Name], CountryTable[ISO2])</f>
        <v>RO</v>
      </c>
      <c r="B287" t="s">
        <v>41</v>
      </c>
      <c r="C287" t="s">
        <v>1192</v>
      </c>
      <c r="D287" s="3"/>
      <c r="E287" s="13">
        <v>46.566670000000002</v>
      </c>
      <c r="F287" s="13">
        <v>23.783329999999999</v>
      </c>
      <c r="G287" s="33">
        <v>43319</v>
      </c>
      <c r="H287" s="36" cm="1">
        <f t="array" ref="H287">IFERROR(COUNTA(_xlfn.UNIQUE(_xlfn._xlws.FILTER(TripTable[Trip Name], (TripTable[City]=CityTable[[#This Row],[Name]])*(TripTable[City]&lt;&gt;"")))), 0)</f>
        <v>1</v>
      </c>
      <c r="I287" s="38" t="b">
        <v>0</v>
      </c>
      <c r="J287" s="37" t="str">
        <f>IF(COUNTIFS(TripTable[City],CityTable[[#This Row],[Name]])=0,"",TEXT(_xlfn.MINIFS(TripTable[Date],TripTable[City],CityTable[[#This Row],[Name]]),"MMM JJJJ"))</f>
        <v>Jun 2023</v>
      </c>
      <c r="K287" s="37" t="str">
        <f>IF(COUNTIFS(TripTable[City],CityTable[[#This Row],[Name]])=0,"",TEXT(_xlfn.MAXIFS(TripTable[Date],TripTable[City],CityTable[[#This Row],[Name]]),"MMM JJJJ"))</f>
        <v>Jun 2023</v>
      </c>
    </row>
    <row r="288" spans="1:11" x14ac:dyDescent="0.2">
      <c r="A288" t="str">
        <f>_xlfn.XLOOKUP(CityTable[[#This Row],[Country]], CountryTable[Common Name], CountryTable[ISO2])</f>
        <v>RU</v>
      </c>
      <c r="B288" t="s">
        <v>42</v>
      </c>
      <c r="C288" t="s">
        <v>98</v>
      </c>
      <c r="D288" s="3"/>
      <c r="E288" s="13">
        <v>55.752040000000001</v>
      </c>
      <c r="F288" s="13">
        <v>37.617809999999999</v>
      </c>
      <c r="G288" s="33">
        <v>10381222</v>
      </c>
      <c r="H288" s="36" cm="1">
        <f t="array" ref="H288">IFERROR(COUNTA(_xlfn.UNIQUE(_xlfn._xlws.FILTER(TripTable[Trip Name], (TripTable[City]=CityTable[[#This Row],[Name]])*(TripTable[City]&lt;&gt;"")))), 0)</f>
        <v>1</v>
      </c>
      <c r="I288" s="38" t="b">
        <v>0</v>
      </c>
      <c r="J288" s="37" t="str">
        <f>IF(COUNTIFS(TripTable[City],CityTable[[#This Row],[Name]])=0,"",TEXT(_xlfn.MINIFS(TripTable[Date],TripTable[City],CityTable[[#This Row],[Name]]),"MMM JJJJ"))</f>
        <v>Sep 2017</v>
      </c>
      <c r="K288" s="37" t="str">
        <f>IF(COUNTIFS(TripTable[City],CityTable[[#This Row],[Name]])=0,"",TEXT(_xlfn.MAXIFS(TripTable[Date],TripTable[City],CityTable[[#This Row],[Name]]),"MMM JJJJ"))</f>
        <v>Sep 2017</v>
      </c>
    </row>
    <row r="289" spans="1:11" x14ac:dyDescent="0.2">
      <c r="A289" t="str">
        <f>_xlfn.XLOOKUP(CityTable[[#This Row],[Country]], CountryTable[Common Name], CountryTable[ISO2])</f>
        <v>SM</v>
      </c>
      <c r="B289" t="s">
        <v>43</v>
      </c>
      <c r="C289" t="s">
        <v>43</v>
      </c>
      <c r="D289" s="3"/>
      <c r="E289" s="13">
        <v>43.936669999999999</v>
      </c>
      <c r="F289" s="13">
        <v>12.446389999999999</v>
      </c>
      <c r="G289" s="33">
        <v>4500</v>
      </c>
      <c r="H289" s="36" cm="1">
        <f t="array" ref="H289">IFERROR(COUNTA(_xlfn.UNIQUE(_xlfn._xlws.FILTER(TripTable[Trip Name], (TripTable[City]=CityTable[[#This Row],[Name]])*(TripTable[City]&lt;&gt;"")))), 0)</f>
        <v>1</v>
      </c>
      <c r="I289" s="38" t="b">
        <v>0</v>
      </c>
      <c r="J289" s="37" t="str">
        <f>IF(COUNTIFS(TripTable[City],CityTable[[#This Row],[Name]])=0,"",TEXT(_xlfn.MINIFS(TripTable[Date],TripTable[City],CityTable[[#This Row],[Name]]),"MMM JJJJ"))</f>
        <v>Mai 2022</v>
      </c>
      <c r="K289" s="37" t="str">
        <f>IF(COUNTIFS(TripTable[City],CityTable[[#This Row],[Name]])=0,"",TEXT(_xlfn.MAXIFS(TripTable[Date],TripTable[City],CityTable[[#This Row],[Name]]),"MMM JJJJ"))</f>
        <v>Mai 2022</v>
      </c>
    </row>
    <row r="290" spans="1:11" x14ac:dyDescent="0.2">
      <c r="A290" t="str">
        <f>_xlfn.XLOOKUP(CityTable[[#This Row],[Country]], CountryTable[Common Name], CountryTable[ISO2])</f>
        <v>RS</v>
      </c>
      <c r="B290" t="s">
        <v>44</v>
      </c>
      <c r="C290" t="s">
        <v>1197</v>
      </c>
      <c r="D290" s="3"/>
      <c r="E290" s="13">
        <v>43.898899999999998</v>
      </c>
      <c r="F290" s="13">
        <v>19.697700000000001</v>
      </c>
      <c r="G290" s="33">
        <v>0</v>
      </c>
      <c r="H290" s="36" cm="1">
        <f t="array" ref="H290">IFERROR(COUNTA(_xlfn.UNIQUE(_xlfn._xlws.FILTER(TripTable[Trip Name], (TripTable[City]=CityTable[[#This Row],[Name]])*(TripTable[City]&lt;&gt;"")))), 0)</f>
        <v>1</v>
      </c>
      <c r="I290" s="38" t="b">
        <v>0</v>
      </c>
      <c r="J290" s="37" t="str">
        <f>IF(COUNTIFS(TripTable[City],CityTable[[#This Row],[Name]])=0,"",TEXT(_xlfn.MINIFS(TripTable[Date],TripTable[City],CityTable[[#This Row],[Name]]),"MMM JJJJ"))</f>
        <v>Sep 2021</v>
      </c>
      <c r="K290" s="37" t="str">
        <f>IF(COUNTIFS(TripTable[City],CityTable[[#This Row],[Name]])=0,"",TEXT(_xlfn.MAXIFS(TripTable[Date],TripTable[City],CityTable[[#This Row],[Name]]),"MMM JJJJ"))</f>
        <v>Sep 2021</v>
      </c>
    </row>
    <row r="291" spans="1:11" x14ac:dyDescent="0.2">
      <c r="A291" t="str">
        <f>_xlfn.XLOOKUP(CityTable[[#This Row],[Country]], CountryTable[Common Name], CountryTable[ISO2])</f>
        <v>RS</v>
      </c>
      <c r="B291" t="s">
        <v>44</v>
      </c>
      <c r="C291" t="s">
        <v>271</v>
      </c>
      <c r="D291" s="3"/>
      <c r="E291" s="13">
        <v>44.804009999999998</v>
      </c>
      <c r="F291" s="13">
        <v>20.465129999999998</v>
      </c>
      <c r="G291" s="33">
        <v>1273651</v>
      </c>
      <c r="H291" s="36" cm="1">
        <f t="array" ref="H291">IFERROR(COUNTA(_xlfn.UNIQUE(_xlfn._xlws.FILTER(TripTable[Trip Name], (TripTable[City]=CityTable[[#This Row],[Name]])*(TripTable[City]&lt;&gt;"")))), 0)</f>
        <v>3</v>
      </c>
      <c r="I291" s="38" t="b">
        <v>0</v>
      </c>
      <c r="J291" s="37" t="str">
        <f>IF(COUNTIFS(TripTable[City],CityTable[[#This Row],[Name]])=0,"",TEXT(_xlfn.MINIFS(TripTable[Date],TripTable[City],CityTable[[#This Row],[Name]]),"MMM JJJJ"))</f>
        <v>Sep 2021</v>
      </c>
      <c r="K291" s="37" t="str">
        <f>IF(COUNTIFS(TripTable[City],CityTable[[#This Row],[Name]])=0,"",TEXT(_xlfn.MAXIFS(TripTable[Date],TripTable[City],CityTable[[#This Row],[Name]]),"MMM JJJJ"))</f>
        <v>Apr 2024</v>
      </c>
    </row>
    <row r="292" spans="1:11" x14ac:dyDescent="0.2">
      <c r="A292" t="str">
        <f>_xlfn.XLOOKUP(CityTable[[#This Row],[Country]], CountryTable[Common Name], CountryTable[ISO2])</f>
        <v>SG</v>
      </c>
      <c r="B292" t="s">
        <v>45</v>
      </c>
      <c r="C292" t="s">
        <v>45</v>
      </c>
      <c r="D292" s="3"/>
      <c r="E292" s="13">
        <v>1.2896700000000001</v>
      </c>
      <c r="F292" s="13">
        <v>103.85007</v>
      </c>
      <c r="G292" s="33">
        <v>5638700</v>
      </c>
      <c r="H292" s="36" cm="1">
        <f t="array" ref="H292">IFERROR(COUNTA(_xlfn.UNIQUE(_xlfn._xlws.FILTER(TripTable[Trip Name], (TripTable[City]=CityTable[[#This Row],[Name]])*(TripTable[City]&lt;&gt;"")))), 0)</f>
        <v>2</v>
      </c>
      <c r="I292" s="38" t="b">
        <v>0</v>
      </c>
      <c r="J292" s="37" t="str">
        <f>IF(COUNTIFS(TripTable[City],CityTable[[#This Row],[Name]])=0,"",TEXT(_xlfn.MINIFS(TripTable[Date],TripTable[City],CityTable[[#This Row],[Name]]),"MMM JJJJ"))</f>
        <v>Dez 2012</v>
      </c>
      <c r="K292" s="37" t="str">
        <f>IF(COUNTIFS(TripTable[City],CityTable[[#This Row],[Name]])=0,"",TEXT(_xlfn.MAXIFS(TripTable[Date],TripTable[City],CityTable[[#This Row],[Name]]),"MMM JJJJ"))</f>
        <v>Dez 2024</v>
      </c>
    </row>
    <row r="293" spans="1:11" x14ac:dyDescent="0.2">
      <c r="A293" t="str">
        <f>_xlfn.XLOOKUP(CityTable[[#This Row],[Country]], CountryTable[Common Name], CountryTable[ISO2])</f>
        <v>SK</v>
      </c>
      <c r="B293" t="s">
        <v>46</v>
      </c>
      <c r="C293" t="s">
        <v>113</v>
      </c>
      <c r="D293" s="3"/>
      <c r="E293" s="13">
        <v>48.148159999999997</v>
      </c>
      <c r="F293" s="13">
        <v>17.106739999999999</v>
      </c>
      <c r="G293" s="33">
        <v>423737</v>
      </c>
      <c r="H293" s="36" cm="1">
        <f t="array" ref="H293">IFERROR(COUNTA(_xlfn.UNIQUE(_xlfn._xlws.FILTER(TripTable[Trip Name], (TripTable[City]=CityTable[[#This Row],[Name]])*(TripTable[City]&lt;&gt;"")))), 0)</f>
        <v>1</v>
      </c>
      <c r="I293" s="38" t="b">
        <v>0</v>
      </c>
      <c r="J293" s="37" t="str">
        <f>IF(COUNTIFS(TripTable[City],CityTable[[#This Row],[Name]])=0,"",TEXT(_xlfn.MINIFS(TripTable[Date],TripTable[City],CityTable[[#This Row],[Name]]),"MMM JJJJ"))</f>
        <v>Aug 2019</v>
      </c>
      <c r="K293" s="37" t="str">
        <f>IF(COUNTIFS(TripTable[City],CityTable[[#This Row],[Name]])=0,"",TEXT(_xlfn.MAXIFS(TripTable[Date],TripTable[City],CityTable[[#This Row],[Name]]),"MMM JJJJ"))</f>
        <v>Aug 2019</v>
      </c>
    </row>
    <row r="294" spans="1:11" x14ac:dyDescent="0.2">
      <c r="A294" t="str">
        <f>_xlfn.XLOOKUP(CityTable[[#This Row],[Country]], CountryTable[Common Name], CountryTable[ISO2])</f>
        <v>SK</v>
      </c>
      <c r="B294" t="s">
        <v>46</v>
      </c>
      <c r="C294" t="s">
        <v>1053</v>
      </c>
      <c r="D294" s="3"/>
      <c r="E294" s="13">
        <v>49.298589999999997</v>
      </c>
      <c r="F294" s="13">
        <v>20.686199999999999</v>
      </c>
      <c r="G294" s="33">
        <v>15667</v>
      </c>
      <c r="H294" s="36" cm="1">
        <f t="array" ref="H294">IFERROR(COUNTA(_xlfn.UNIQUE(_xlfn._xlws.FILTER(TripTable[Trip Name], (TripTable[City]=CityTable[[#This Row],[Name]])*(TripTable[City]&lt;&gt;"")))), 0)</f>
        <v>5</v>
      </c>
      <c r="I294" s="38" t="b">
        <v>0</v>
      </c>
      <c r="J294" s="37" t="str">
        <f>IF(COUNTIFS(TripTable[City],CityTable[[#This Row],[Name]])=0,"",TEXT(_xlfn.MINIFS(TripTable[Date],TripTable[City],CityTable[[#This Row],[Name]]),"MMM JJJJ"))</f>
        <v>Okt 2021</v>
      </c>
      <c r="K294" s="37" t="str">
        <f>IF(COUNTIFS(TripTable[City],CityTable[[#This Row],[Name]])=0,"",TEXT(_xlfn.MAXIFS(TripTable[Date],TripTable[City],CityTable[[#This Row],[Name]]),"MMM JJJJ"))</f>
        <v>Apr 2024</v>
      </c>
    </row>
    <row r="295" spans="1:11" x14ac:dyDescent="0.2">
      <c r="A295" t="str">
        <f>_xlfn.XLOOKUP(CityTable[[#This Row],[Country]], CountryTable[Common Name], CountryTable[ISO2])</f>
        <v>SI</v>
      </c>
      <c r="B295" t="s">
        <v>47</v>
      </c>
      <c r="C295" t="s">
        <v>275</v>
      </c>
      <c r="D295" s="3"/>
      <c r="E295" s="13">
        <v>46.051079999999999</v>
      </c>
      <c r="F295" s="13">
        <v>14.505129999999999</v>
      </c>
      <c r="G295" s="33">
        <v>272220</v>
      </c>
      <c r="H295" s="36" cm="1">
        <f t="array" ref="H295">IFERROR(COUNTA(_xlfn.UNIQUE(_xlfn._xlws.FILTER(TripTable[Trip Name], (TripTable[City]=CityTable[[#This Row],[Name]])*(TripTable[City]&lt;&gt;"")))), 0)</f>
        <v>1</v>
      </c>
      <c r="I295" s="38" t="b">
        <v>0</v>
      </c>
      <c r="J295" s="37" t="str">
        <f>IF(COUNTIFS(TripTable[City],CityTable[[#This Row],[Name]])=0,"",TEXT(_xlfn.MINIFS(TripTable[Date],TripTable[City],CityTable[[#This Row],[Name]]),"MMM JJJJ"))</f>
        <v>Okt 2019</v>
      </c>
      <c r="K295" s="37" t="str">
        <f>IF(COUNTIFS(TripTable[City],CityTable[[#This Row],[Name]])=0,"",TEXT(_xlfn.MAXIFS(TripTable[Date],TripTable[City],CityTable[[#This Row],[Name]]),"MMM JJJJ"))</f>
        <v>Okt 2019</v>
      </c>
    </row>
    <row r="296" spans="1:11" x14ac:dyDescent="0.2">
      <c r="A296" t="str">
        <f>_xlfn.XLOOKUP(CityTable[[#This Row],[Country]], CountryTable[Common Name], CountryTable[ISO2])</f>
        <v>SI</v>
      </c>
      <c r="B296" t="s">
        <v>47</v>
      </c>
      <c r="C296" t="s">
        <v>276</v>
      </c>
      <c r="D296" s="3"/>
      <c r="E296" s="13">
        <v>45.52778</v>
      </c>
      <c r="F296" s="13">
        <v>13.57056</v>
      </c>
      <c r="G296" s="33">
        <v>4192</v>
      </c>
      <c r="H296" s="36" cm="1">
        <f t="array" ref="H296">IFERROR(COUNTA(_xlfn.UNIQUE(_xlfn._xlws.FILTER(TripTable[Trip Name], (TripTable[City]=CityTable[[#This Row],[Name]])*(TripTable[City]&lt;&gt;"")))), 0)</f>
        <v>1</v>
      </c>
      <c r="I296" s="38" t="b">
        <v>0</v>
      </c>
      <c r="J296" s="37" t="str">
        <f>IF(COUNTIFS(TripTable[City],CityTable[[#This Row],[Name]])=0,"",TEXT(_xlfn.MINIFS(TripTable[Date],TripTable[City],CityTable[[#This Row],[Name]]),"MMM JJJJ"))</f>
        <v>Okt 2019</v>
      </c>
      <c r="K296" s="37" t="str">
        <f>IF(COUNTIFS(TripTable[City],CityTable[[#This Row],[Name]])=0,"",TEXT(_xlfn.MAXIFS(TripTable[Date],TripTable[City],CityTable[[#This Row],[Name]]),"MMM JJJJ"))</f>
        <v>Okt 2019</v>
      </c>
    </row>
    <row r="297" spans="1:11" x14ac:dyDescent="0.2">
      <c r="A297" t="str">
        <f>_xlfn.XLOOKUP(CityTable[[#This Row],[Country]], CountryTable[Common Name], CountryTable[ISO2])</f>
        <v>SI</v>
      </c>
      <c r="B297" t="s">
        <v>47</v>
      </c>
      <c r="C297" t="s">
        <v>1170</v>
      </c>
      <c r="D297" s="3"/>
      <c r="E297" s="13">
        <v>45.774349999999998</v>
      </c>
      <c r="F297" s="13">
        <v>14.21528</v>
      </c>
      <c r="G297" s="33">
        <v>9605</v>
      </c>
      <c r="H297" s="36" cm="1">
        <f t="array" ref="H297">IFERROR(COUNTA(_xlfn.UNIQUE(_xlfn._xlws.FILTER(TripTable[Trip Name], (TripTable[City]=CityTable[[#This Row],[Name]])*(TripTable[City]&lt;&gt;"")))), 0)</f>
        <v>1</v>
      </c>
      <c r="I297" s="38" t="b">
        <v>0</v>
      </c>
      <c r="J297" s="37" t="str">
        <f>IF(COUNTIFS(TripTable[City],CityTable[[#This Row],[Name]])=0,"",TEXT(_xlfn.MINIFS(TripTable[Date],TripTable[City],CityTable[[#This Row],[Name]]),"MMM JJJJ"))</f>
        <v>Jun 2022</v>
      </c>
      <c r="K297" s="37" t="str">
        <f>IF(COUNTIFS(TripTable[City],CityTable[[#This Row],[Name]])=0,"",TEXT(_xlfn.MAXIFS(TripTable[Date],TripTable[City],CityTable[[#This Row],[Name]]),"MMM JJJJ"))</f>
        <v>Jun 2022</v>
      </c>
    </row>
    <row r="298" spans="1:11" x14ac:dyDescent="0.2">
      <c r="A298" t="str">
        <f>_xlfn.XLOOKUP(CityTable[[#This Row],[Country]], CountryTable[Common Name], CountryTable[ISO2])</f>
        <v>SI</v>
      </c>
      <c r="B298" t="s">
        <v>47</v>
      </c>
      <c r="C298" t="s">
        <v>1198</v>
      </c>
      <c r="D298" s="3"/>
      <c r="E298" s="13">
        <v>46.236469999999997</v>
      </c>
      <c r="F298" s="13">
        <v>14.68679</v>
      </c>
      <c r="G298" s="33">
        <v>133</v>
      </c>
      <c r="H298" s="36" cm="1">
        <f t="array" ref="H298">IFERROR(COUNTA(_xlfn.UNIQUE(_xlfn._xlws.FILTER(TripTable[Trip Name], (TripTable[City]=CityTable[[#This Row],[Name]])*(TripTable[City]&lt;&gt;"")))), 0)</f>
        <v>1</v>
      </c>
      <c r="I298" s="38" t="b">
        <v>0</v>
      </c>
      <c r="J298" s="37" t="str">
        <f>IF(COUNTIFS(TripTable[City],CityTable[[#This Row],[Name]])=0,"",TEXT(_xlfn.MINIFS(TripTable[Date],TripTable[City],CityTable[[#This Row],[Name]]),"MMM JJJJ"))</f>
        <v>Okt 2019</v>
      </c>
      <c r="K298" s="37" t="str">
        <f>IF(COUNTIFS(TripTable[City],CityTable[[#This Row],[Name]])=0,"",TEXT(_xlfn.MAXIFS(TripTable[Date],TripTable[City],CityTable[[#This Row],[Name]]),"MMM JJJJ"))</f>
        <v>Okt 2019</v>
      </c>
    </row>
    <row r="299" spans="1:11" x14ac:dyDescent="0.2">
      <c r="A299" t="str">
        <f>_xlfn.XLOOKUP(CityTable[[#This Row],[Country]], CountryTable[Common Name], CountryTable[ISO2])</f>
        <v>SI</v>
      </c>
      <c r="B299" t="s">
        <v>47</v>
      </c>
      <c r="C299" t="s">
        <v>277</v>
      </c>
      <c r="D299" s="3"/>
      <c r="E299" s="13">
        <v>46</v>
      </c>
      <c r="F299" s="13">
        <v>15.3</v>
      </c>
      <c r="G299" s="33">
        <v>17595</v>
      </c>
      <c r="H299" s="36" cm="1">
        <f t="array" ref="H299">IFERROR(COUNTA(_xlfn.UNIQUE(_xlfn._xlws.FILTER(TripTable[Trip Name], (TripTable[City]=CityTable[[#This Row],[Name]])*(TripTable[City]&lt;&gt;"")))), 0)</f>
        <v>1</v>
      </c>
      <c r="I299" s="38" t="b">
        <v>0</v>
      </c>
      <c r="J299" s="37" t="str">
        <f>IF(COUNTIFS(TripTable[City],CityTable[[#This Row],[Name]])=0,"",TEXT(_xlfn.MINIFS(TripTable[Date],TripTable[City],CityTable[[#This Row],[Name]]),"MMM JJJJ"))</f>
        <v>Okt 2019</v>
      </c>
      <c r="K299" s="37" t="str">
        <f>IF(COUNTIFS(TripTable[City],CityTable[[#This Row],[Name]])=0,"",TEXT(_xlfn.MAXIFS(TripTable[Date],TripTable[City],CityTable[[#This Row],[Name]]),"MMM JJJJ"))</f>
        <v>Okt 2019</v>
      </c>
    </row>
    <row r="300" spans="1:11" x14ac:dyDescent="0.2">
      <c r="A300" t="str">
        <f>_xlfn.XLOOKUP(CityTable[[#This Row],[Country]], CountryTable[Common Name], CountryTable[ISO2])</f>
        <v>KR</v>
      </c>
      <c r="B300" t="s">
        <v>48</v>
      </c>
      <c r="C300" t="s">
        <v>279</v>
      </c>
      <c r="D300" s="3"/>
      <c r="E300" s="13">
        <v>35.101680000000002</v>
      </c>
      <c r="F300" s="13">
        <v>129.03004000000001</v>
      </c>
      <c r="G300" s="33">
        <v>3343903</v>
      </c>
      <c r="H300" s="36" cm="1">
        <f t="array" ref="H300">IFERROR(COUNTA(_xlfn.UNIQUE(_xlfn._xlws.FILTER(TripTable[Trip Name], (TripTable[City]=CityTable[[#This Row],[Name]])*(TripTable[City]&lt;&gt;"")))), 0)</f>
        <v>1</v>
      </c>
      <c r="I300" s="38" t="b">
        <v>0</v>
      </c>
      <c r="J300" s="37" t="str">
        <f>IF(COUNTIFS(TripTable[City],CityTable[[#This Row],[Name]])=0,"",TEXT(_xlfn.MINIFS(TripTable[Date],TripTable[City],CityTable[[#This Row],[Name]]),"MMM JJJJ"))</f>
        <v>Dez 2015</v>
      </c>
      <c r="K300" s="37" t="str">
        <f>IF(COUNTIFS(TripTable[City],CityTable[[#This Row],[Name]])=0,"",TEXT(_xlfn.MAXIFS(TripTable[Date],TripTable[City],CityTable[[#This Row],[Name]]),"MMM JJJJ"))</f>
        <v>Dez 2015</v>
      </c>
    </row>
    <row r="301" spans="1:11" x14ac:dyDescent="0.2">
      <c r="A301" t="str">
        <f>_xlfn.XLOOKUP(CityTable[[#This Row],[Country]], CountryTable[Common Name], CountryTable[ISO2])</f>
        <v>KR</v>
      </c>
      <c r="B301" s="3" t="s">
        <v>48</v>
      </c>
      <c r="C301" s="3" t="s">
        <v>1319</v>
      </c>
      <c r="D301" s="3"/>
      <c r="E301" s="13">
        <v>36.8065</v>
      </c>
      <c r="F301" s="13">
        <v>127.15219999999999</v>
      </c>
      <c r="G301" s="33">
        <v>658831</v>
      </c>
      <c r="H301" s="36" cm="1">
        <f t="array" ref="H301">IFERROR(COUNTA(_xlfn.UNIQUE(_xlfn._xlws.FILTER(TripTable[Trip Name], (TripTable[City]=CityTable[[#This Row],[Name]])*(TripTable[City]&lt;&gt;"")))), 0)</f>
        <v>1</v>
      </c>
      <c r="I301" s="38" t="b">
        <v>0</v>
      </c>
      <c r="J301" s="37" t="str">
        <f>IF(COUNTIFS(TripTable[City],CityTable[[#This Row],[Name]])=0,"",TEXT(_xlfn.MINIFS(TripTable[Date],TripTable[City],CityTable[[#This Row],[Name]]),"MMM JJJJ"))</f>
        <v>Aug 2018</v>
      </c>
      <c r="K301" s="37" t="str">
        <f>IF(COUNTIFS(TripTable[City],CityTable[[#This Row],[Name]])=0,"",TEXT(_xlfn.MAXIFS(TripTable[Date],TripTable[City],CityTable[[#This Row],[Name]]),"MMM JJJJ"))</f>
        <v>Aug 2018</v>
      </c>
    </row>
    <row r="302" spans="1:11" x14ac:dyDescent="0.2">
      <c r="A302" t="str">
        <f>_xlfn.XLOOKUP(CityTable[[#This Row],[Country]], CountryTable[Common Name], CountryTable[ISO2])</f>
        <v>KR</v>
      </c>
      <c r="B302" t="s">
        <v>48</v>
      </c>
      <c r="C302" t="s">
        <v>990</v>
      </c>
      <c r="D302" s="3"/>
      <c r="E302" s="13">
        <v>37.955559999999998</v>
      </c>
      <c r="F302" s="13">
        <v>126.67655999999999</v>
      </c>
      <c r="G302" s="33">
        <v>0</v>
      </c>
      <c r="H302" s="36" cm="1">
        <f t="array" ref="H302">IFERROR(COUNTA(_xlfn.UNIQUE(_xlfn._xlws.FILTER(TripTable[Trip Name], (TripTable[City]=CityTable[[#This Row],[Name]])*(TripTable[City]&lt;&gt;"")))), 0)</f>
        <v>1</v>
      </c>
      <c r="I302" s="38" t="b">
        <v>0</v>
      </c>
      <c r="J302" s="37" t="str">
        <f>IF(COUNTIFS(TripTable[City],CityTable[[#This Row],[Name]])=0,"",TEXT(_xlfn.MINIFS(TripTable[Date],TripTable[City],CityTable[[#This Row],[Name]]),"MMM JJJJ"))</f>
        <v>Dez 2015</v>
      </c>
      <c r="K302" s="37" t="str">
        <f>IF(COUNTIFS(TripTable[City],CityTable[[#This Row],[Name]])=0,"",TEXT(_xlfn.MAXIFS(TripTable[Date],TripTable[City],CityTable[[#This Row],[Name]]),"MMM JJJJ"))</f>
        <v>Dez 2015</v>
      </c>
    </row>
    <row r="303" spans="1:11" x14ac:dyDescent="0.2">
      <c r="A303" t="str">
        <f>_xlfn.XLOOKUP(CityTable[[#This Row],[Country]], CountryTable[Common Name], CountryTable[ISO2])</f>
        <v>KR</v>
      </c>
      <c r="B303" t="s">
        <v>48</v>
      </c>
      <c r="C303" t="s">
        <v>280</v>
      </c>
      <c r="D303" s="3"/>
      <c r="E303" s="13">
        <v>37.566000000000003</v>
      </c>
      <c r="F303" s="13">
        <v>126.97839999999999</v>
      </c>
      <c r="G303" s="33">
        <v>10349312</v>
      </c>
      <c r="H303" s="36" cm="1">
        <f t="array" ref="H303">IFERROR(COUNTA(_xlfn.UNIQUE(_xlfn._xlws.FILTER(TripTable[Trip Name], (TripTable[City]=CityTable[[#This Row],[Name]])*(TripTable[City]&lt;&gt;"")))), 0)</f>
        <v>3</v>
      </c>
      <c r="I303" s="38" t="b">
        <v>0</v>
      </c>
      <c r="J303" s="37" t="str">
        <f>IF(COUNTIFS(TripTable[City],CityTable[[#This Row],[Name]])=0,"",TEXT(_xlfn.MINIFS(TripTable[Date],TripTable[City],CityTable[[#This Row],[Name]]),"MMM JJJJ"))</f>
        <v>Feb 2012</v>
      </c>
      <c r="K303" s="37" t="str">
        <f>IF(COUNTIFS(TripTable[City],CityTable[[#This Row],[Name]])=0,"",TEXT(_xlfn.MAXIFS(TripTable[Date],TripTable[City],CityTable[[#This Row],[Name]]),"MMM JJJJ"))</f>
        <v>Aug 2018</v>
      </c>
    </row>
    <row r="304" spans="1:11" x14ac:dyDescent="0.2">
      <c r="A304" t="str">
        <f>_xlfn.XLOOKUP(CityTable[[#This Row],[Country]], CountryTable[Common Name], CountryTable[ISO2])</f>
        <v>ES</v>
      </c>
      <c r="B304" t="s">
        <v>49</v>
      </c>
      <c r="C304" t="s">
        <v>282</v>
      </c>
      <c r="D304" s="3"/>
      <c r="E304" s="13">
        <v>36.13326</v>
      </c>
      <c r="F304" s="13">
        <v>-5.4505100000000004</v>
      </c>
      <c r="G304" s="33">
        <v>121414</v>
      </c>
      <c r="H304" s="36" cm="1">
        <f t="array" ref="H304">IFERROR(COUNTA(_xlfn.UNIQUE(_xlfn._xlws.FILTER(TripTable[Trip Name], (TripTable[City]=CityTable[[#This Row],[Name]])*(TripTable[City]&lt;&gt;"")))), 0)</f>
        <v>1</v>
      </c>
      <c r="I304" s="38" t="b">
        <v>0</v>
      </c>
      <c r="J304" s="37" t="str">
        <f>IF(COUNTIFS(TripTable[City],CityTable[[#This Row],[Name]])=0,"",TEXT(_xlfn.MINIFS(TripTable[Date],TripTable[City],CityTable[[#This Row],[Name]]),"MMM JJJJ"))</f>
        <v>Jul 2013</v>
      </c>
      <c r="K304" s="37" t="str">
        <f>IF(COUNTIFS(TripTable[City],CityTable[[#This Row],[Name]])=0,"",TEXT(_xlfn.MAXIFS(TripTable[Date],TripTable[City],CityTable[[#This Row],[Name]]),"MMM JJJJ"))</f>
        <v>Jul 2013</v>
      </c>
    </row>
    <row r="305" spans="1:11" x14ac:dyDescent="0.2">
      <c r="A305" t="str">
        <f>_xlfn.XLOOKUP(CityTable[[#This Row],[Country]], CountryTable[Common Name], CountryTable[ISO2])</f>
        <v>ES</v>
      </c>
      <c r="B305" t="s">
        <v>49</v>
      </c>
      <c r="C305" t="s">
        <v>107</v>
      </c>
      <c r="D305" s="3"/>
      <c r="E305" s="13">
        <v>41.38879</v>
      </c>
      <c r="F305" s="13">
        <v>2.1589900000000002</v>
      </c>
      <c r="G305" s="33">
        <v>1686208</v>
      </c>
      <c r="H305" s="36" cm="1">
        <f t="array" ref="H305">IFERROR(COUNTA(_xlfn.UNIQUE(_xlfn._xlws.FILTER(TripTable[Trip Name], (TripTable[City]=CityTable[[#This Row],[Name]])*(TripTable[City]&lt;&gt;"")))), 0)</f>
        <v>2</v>
      </c>
      <c r="I305" s="38" t="b">
        <v>0</v>
      </c>
      <c r="J305" s="37" t="str">
        <f>IF(COUNTIFS(TripTable[City],CityTable[[#This Row],[Name]])=0,"",TEXT(_xlfn.MINIFS(TripTable[Date],TripTable[City],CityTable[[#This Row],[Name]]),"MMM JJJJ"))</f>
        <v>Nov 2018</v>
      </c>
      <c r="K305" s="37" t="str">
        <f>IF(COUNTIFS(TripTable[City],CityTable[[#This Row],[Name]])=0,"",TEXT(_xlfn.MAXIFS(TripTable[Date],TripTable[City],CityTable[[#This Row],[Name]]),"MMM JJJJ"))</f>
        <v>Sep 2025</v>
      </c>
    </row>
    <row r="306" spans="1:11" x14ac:dyDescent="0.2">
      <c r="A306" t="str">
        <f>_xlfn.XLOOKUP(CityTable[[#This Row],[Country]], CountryTable[Common Name], CountryTable[ISO2])</f>
        <v>ES</v>
      </c>
      <c r="B306" t="s">
        <v>49</v>
      </c>
      <c r="C306" t="s">
        <v>283</v>
      </c>
      <c r="D306" s="3"/>
      <c r="E306" s="13">
        <v>35.889189999999999</v>
      </c>
      <c r="F306" s="13">
        <v>-5.3204200000000004</v>
      </c>
      <c r="G306" s="33">
        <v>83179</v>
      </c>
      <c r="H306" s="36" cm="1">
        <f t="array" ref="H306">IFERROR(COUNTA(_xlfn.UNIQUE(_xlfn._xlws.FILTER(TripTable[Trip Name], (TripTable[City]=CityTable[[#This Row],[Name]])*(TripTable[City]&lt;&gt;"")))), 0)</f>
        <v>1</v>
      </c>
      <c r="I306" s="38" t="b">
        <v>0</v>
      </c>
      <c r="J306" s="37" t="str">
        <f>IF(COUNTIFS(TripTable[City],CityTable[[#This Row],[Name]])=0,"",TEXT(_xlfn.MINIFS(TripTable[Date],TripTable[City],CityTable[[#This Row],[Name]]),"MMM JJJJ"))</f>
        <v>Jul 2013</v>
      </c>
      <c r="K306" s="37" t="str">
        <f>IF(COUNTIFS(TripTable[City],CityTable[[#This Row],[Name]])=0,"",TEXT(_xlfn.MAXIFS(TripTable[Date],TripTable[City],CityTable[[#This Row],[Name]]),"MMM JJJJ"))</f>
        <v>Jul 2013</v>
      </c>
    </row>
    <row r="307" spans="1:11" x14ac:dyDescent="0.2">
      <c r="A307" t="str">
        <f>_xlfn.XLOOKUP(CityTable[[#This Row],[Country]], CountryTable[Common Name], CountryTable[ISO2])</f>
        <v>ES</v>
      </c>
      <c r="B307" t="s">
        <v>49</v>
      </c>
      <c r="C307" t="s">
        <v>284</v>
      </c>
      <c r="D307" s="3"/>
      <c r="E307" s="13">
        <v>28.648900000000001</v>
      </c>
      <c r="F307" s="13">
        <v>-17.758600000000001</v>
      </c>
      <c r="G307" s="33">
        <v>0</v>
      </c>
      <c r="H307" s="36" cm="1">
        <f t="array" ref="H307">IFERROR(COUNTA(_xlfn.UNIQUE(_xlfn._xlws.FILTER(TripTable[Trip Name], (TripTable[City]=CityTable[[#This Row],[Name]])*(TripTable[City]&lt;&gt;"")))), 0)</f>
        <v>1</v>
      </c>
      <c r="I307" s="38" t="b">
        <v>0</v>
      </c>
      <c r="J307" s="37" t="str">
        <f>IF(COUNTIFS(TripTable[City],CityTable[[#This Row],[Name]])=0,"",TEXT(_xlfn.MINIFS(TripTable[Date],TripTable[City],CityTable[[#This Row],[Name]]),"MMM JJJJ"))</f>
        <v>Dez 2013</v>
      </c>
      <c r="K307" s="37" t="str">
        <f>IF(COUNTIFS(TripTable[City],CityTable[[#This Row],[Name]])=0,"",TEXT(_xlfn.MAXIFS(TripTable[Date],TripTable[City],CityTable[[#This Row],[Name]]),"MMM JJJJ"))</f>
        <v>Dez 2013</v>
      </c>
    </row>
    <row r="308" spans="1:11" x14ac:dyDescent="0.2">
      <c r="A308" t="str">
        <f>_xlfn.XLOOKUP(CityTable[[#This Row],[Country]], CountryTable[Common Name], CountryTable[ISO2])</f>
        <v>ES</v>
      </c>
      <c r="B308" t="s">
        <v>49</v>
      </c>
      <c r="C308" t="s">
        <v>285</v>
      </c>
      <c r="D308" s="3"/>
      <c r="E308" s="13">
        <v>40.416499999999999</v>
      </c>
      <c r="F308" s="13">
        <v>-3.7025600000000001</v>
      </c>
      <c r="G308" s="33">
        <v>3255944</v>
      </c>
      <c r="H308" s="36" cm="1">
        <f t="array" ref="H308">IFERROR(COUNTA(_xlfn.UNIQUE(_xlfn._xlws.FILTER(TripTable[Trip Name], (TripTable[City]=CityTable[[#This Row],[Name]])*(TripTable[City]&lt;&gt;"")))), 0)</f>
        <v>1</v>
      </c>
      <c r="I308" s="38" t="b">
        <v>0</v>
      </c>
      <c r="J308" s="37" t="str">
        <f>IF(COUNTIFS(TripTable[City],CityTable[[#This Row],[Name]])=0,"",TEXT(_xlfn.MINIFS(TripTable[Date],TripTable[City],CityTable[[#This Row],[Name]]),"MMM JJJJ"))</f>
        <v>Jul 2013</v>
      </c>
      <c r="K308" s="37" t="str">
        <f>IF(COUNTIFS(TripTable[City],CityTable[[#This Row],[Name]])=0,"",TEXT(_xlfn.MAXIFS(TripTable[Date],TripTable[City],CityTable[[#This Row],[Name]]),"MMM JJJJ"))</f>
        <v>Jul 2013</v>
      </c>
    </row>
    <row r="309" spans="1:11" x14ac:dyDescent="0.2">
      <c r="A309" t="str">
        <f>_xlfn.XLOOKUP(CityTable[[#This Row],[Country]], CountryTable[Common Name], CountryTable[ISO2])</f>
        <v>ES</v>
      </c>
      <c r="B309" t="s">
        <v>49</v>
      </c>
      <c r="C309" t="s">
        <v>974</v>
      </c>
      <c r="D309" s="3"/>
      <c r="E309" s="13">
        <v>39.511099999999999</v>
      </c>
      <c r="F309" s="13">
        <v>2.5352999999999999</v>
      </c>
      <c r="G309" s="33">
        <v>5339</v>
      </c>
      <c r="H309" s="36" cm="1">
        <f t="array" ref="H309">IFERROR(COUNTA(_xlfn.UNIQUE(_xlfn._xlws.FILTER(TripTable[Trip Name], (TripTable[City]=CityTable[[#This Row],[Name]])*(TripTable[City]&lt;&gt;"")))), 0)</f>
        <v>1</v>
      </c>
      <c r="I309" s="38" t="b">
        <v>0</v>
      </c>
      <c r="J309" s="37" t="str">
        <f>IF(COUNTIFS(TripTable[City],CityTable[[#This Row],[Name]])=0,"",TEXT(_xlfn.MINIFS(TripTable[Date],TripTable[City],CityTable[[#This Row],[Name]]),"MMM JJJJ"))</f>
        <v>Mrz 2026</v>
      </c>
      <c r="K309" s="37" t="str">
        <f>IF(COUNTIFS(TripTable[City],CityTable[[#This Row],[Name]])=0,"",TEXT(_xlfn.MAXIFS(TripTable[Date],TripTable[City],CityTable[[#This Row],[Name]]),"MMM JJJJ"))</f>
        <v>Mrz 2026</v>
      </c>
    </row>
    <row r="310" spans="1:11" x14ac:dyDescent="0.2">
      <c r="A310" t="str">
        <f>_xlfn.XLOOKUP(CityTable[[#This Row],[Country]], CountryTable[Common Name], CountryTable[ISO2])</f>
        <v>ES</v>
      </c>
      <c r="B310" t="s">
        <v>49</v>
      </c>
      <c r="C310" t="s">
        <v>286</v>
      </c>
      <c r="D310" s="3"/>
      <c r="E310" s="13">
        <v>36.72016</v>
      </c>
      <c r="F310" s="13">
        <v>-4.4203400000000004</v>
      </c>
      <c r="G310" s="33">
        <v>591637</v>
      </c>
      <c r="H310" s="36" cm="1">
        <f t="array" ref="H310">IFERROR(COUNTA(_xlfn.UNIQUE(_xlfn._xlws.FILTER(TripTable[Trip Name], (TripTable[City]=CityTable[[#This Row],[Name]])*(TripTable[City]&lt;&gt;"")))), 0)</f>
        <v>1</v>
      </c>
      <c r="I310" s="38" t="b">
        <v>0</v>
      </c>
      <c r="J310" s="37" t="str">
        <f>IF(COUNTIFS(TripTable[City],CityTable[[#This Row],[Name]])=0,"",TEXT(_xlfn.MINIFS(TripTable[Date],TripTable[City],CityTable[[#This Row],[Name]]),"MMM JJJJ"))</f>
        <v>Jul 2013</v>
      </c>
      <c r="K310" s="37" t="str">
        <f>IF(COUNTIFS(TripTable[City],CityTable[[#This Row],[Name]])=0,"",TEXT(_xlfn.MAXIFS(TripTable[Date],TripTable[City],CityTable[[#This Row],[Name]]),"MMM JJJJ"))</f>
        <v>Jul 2013</v>
      </c>
    </row>
    <row r="311" spans="1:11" x14ac:dyDescent="0.2">
      <c r="A311" t="str">
        <f>_xlfn.XLOOKUP(CityTable[[#This Row],[Country]], CountryTable[Common Name], CountryTable[ISO2])</f>
        <v>ES</v>
      </c>
      <c r="B311" t="s">
        <v>49</v>
      </c>
      <c r="C311" t="s">
        <v>61</v>
      </c>
      <c r="D311" s="3"/>
      <c r="E311" s="13">
        <v>39.569389999999999</v>
      </c>
      <c r="F311" s="13">
        <v>2.6502400000000002</v>
      </c>
      <c r="G311" s="33">
        <v>438234</v>
      </c>
      <c r="H311" s="36" cm="1">
        <f t="array" ref="H311">IFERROR(COUNTA(_xlfn.UNIQUE(_xlfn._xlws.FILTER(TripTable[Trip Name], (TripTable[City]=CityTable[[#This Row],[Name]])*(TripTable[City]&lt;&gt;"")))), 0)</f>
        <v>1</v>
      </c>
      <c r="I311" s="38" t="b">
        <v>0</v>
      </c>
      <c r="J311" s="37" t="str">
        <f>IF(COUNTIFS(TripTable[City],CityTable[[#This Row],[Name]])=0,"",TEXT(_xlfn.MINIFS(TripTable[Date],TripTable[City],CityTable[[#This Row],[Name]]),"MMM JJJJ"))</f>
        <v>Mrz 2026</v>
      </c>
      <c r="K311" s="37" t="str">
        <f>IF(COUNTIFS(TripTable[City],CityTable[[#This Row],[Name]])=0,"",TEXT(_xlfn.MAXIFS(TripTable[Date],TripTable[City],CityTable[[#This Row],[Name]]),"MMM JJJJ"))</f>
        <v>Mrz 2026</v>
      </c>
    </row>
    <row r="312" spans="1:11" x14ac:dyDescent="0.2">
      <c r="A312" t="str">
        <f>_xlfn.XLOOKUP(CityTable[[#This Row],[Country]], CountryTable[Common Name], CountryTable[ISO2])</f>
        <v>ES</v>
      </c>
      <c r="B312" t="s">
        <v>49</v>
      </c>
      <c r="C312" t="s">
        <v>1174</v>
      </c>
      <c r="D312" s="3"/>
      <c r="E312" s="13">
        <v>39.524700000000003</v>
      </c>
      <c r="F312" s="13">
        <v>2.5392199999999998</v>
      </c>
      <c r="G312" s="33">
        <v>7040</v>
      </c>
      <c r="H312" s="36" cm="1">
        <f t="array" ref="H312">IFERROR(COUNTA(_xlfn.UNIQUE(_xlfn._xlws.FILTER(TripTable[Trip Name], (TripTable[City]=CityTable[[#This Row],[Name]])*(TripTable[City]&lt;&gt;"")))), 0)</f>
        <v>2</v>
      </c>
      <c r="I312" s="38" t="b">
        <v>0</v>
      </c>
      <c r="J312" s="37" t="str">
        <f>IF(COUNTIFS(TripTable[City],CityTable[[#This Row],[Name]])=0,"",TEXT(_xlfn.MINIFS(TripTable[Date],TripTable[City],CityTable[[#This Row],[Name]]),"MMM JJJJ"))</f>
        <v>Okt 2022</v>
      </c>
      <c r="K312" s="37" t="str">
        <f>IF(COUNTIFS(TripTable[City],CityTable[[#This Row],[Name]])=0,"",TEXT(_xlfn.MAXIFS(TripTable[Date],TripTable[City],CityTable[[#This Row],[Name]]),"MMM JJJJ"))</f>
        <v>Mrz 2026</v>
      </c>
    </row>
    <row r="313" spans="1:11" x14ac:dyDescent="0.2">
      <c r="A313" t="str">
        <f>_xlfn.XLOOKUP(CityTable[[#This Row],[Country]], CountryTable[Common Name], CountryTable[ISO2])</f>
        <v>ES</v>
      </c>
      <c r="B313" t="s">
        <v>49</v>
      </c>
      <c r="C313" t="s">
        <v>287</v>
      </c>
      <c r="D313" s="3"/>
      <c r="E313" s="13">
        <v>28.683509999999998</v>
      </c>
      <c r="F313" s="13">
        <v>-17.764209999999999</v>
      </c>
      <c r="G313" s="33">
        <v>15674</v>
      </c>
      <c r="H313" s="36" cm="1">
        <f t="array" ref="H313">IFERROR(COUNTA(_xlfn.UNIQUE(_xlfn._xlws.FILTER(TripTable[Trip Name], (TripTable[City]=CityTable[[#This Row],[Name]])*(TripTable[City]&lt;&gt;"")))), 0)</f>
        <v>1</v>
      </c>
      <c r="I313" s="38" t="b">
        <v>0</v>
      </c>
      <c r="J313" s="37" t="str">
        <f>IF(COUNTIFS(TripTable[City],CityTable[[#This Row],[Name]])=0,"",TEXT(_xlfn.MINIFS(TripTable[Date],TripTable[City],CityTable[[#This Row],[Name]]),"MMM JJJJ"))</f>
        <v>Dez 2013</v>
      </c>
      <c r="K313" s="37" t="str">
        <f>IF(COUNTIFS(TripTable[City],CityTable[[#This Row],[Name]])=0,"",TEXT(_xlfn.MAXIFS(TripTable[Date],TripTable[City],CityTable[[#This Row],[Name]]),"MMM JJJJ"))</f>
        <v>Dez 2013</v>
      </c>
    </row>
    <row r="314" spans="1:11" x14ac:dyDescent="0.2">
      <c r="A314" t="str">
        <f>_xlfn.XLOOKUP(CityTable[[#This Row],[Country]], CountryTable[Common Name], CountryTable[ISO2])</f>
        <v>ES</v>
      </c>
      <c r="B314" t="s">
        <v>49</v>
      </c>
      <c r="C314" t="s">
        <v>288</v>
      </c>
      <c r="D314" s="3"/>
      <c r="E314" s="13">
        <v>37.382829999999998</v>
      </c>
      <c r="F314" s="13">
        <v>-5.9731699999999996</v>
      </c>
      <c r="G314" s="33">
        <v>686741</v>
      </c>
      <c r="H314" s="36" cm="1">
        <f t="array" ref="H314">IFERROR(COUNTA(_xlfn.UNIQUE(_xlfn._xlws.FILTER(TripTable[Trip Name], (TripTable[City]=CityTable[[#This Row],[Name]])*(TripTable[City]&lt;&gt;"")))), 0)</f>
        <v>1</v>
      </c>
      <c r="I314" s="38" t="b">
        <v>0</v>
      </c>
      <c r="J314" s="37" t="str">
        <f>IF(COUNTIFS(TripTable[City],CityTable[[#This Row],[Name]])=0,"",TEXT(_xlfn.MINIFS(TripTable[Date],TripTable[City],CityTable[[#This Row],[Name]]),"MMM JJJJ"))</f>
        <v>Jul 2013</v>
      </c>
      <c r="K314" s="37" t="str">
        <f>IF(COUNTIFS(TripTable[City],CityTable[[#This Row],[Name]])=0,"",TEXT(_xlfn.MAXIFS(TripTable[Date],TripTable[City],CityTable[[#This Row],[Name]]),"MMM JJJJ"))</f>
        <v>Jul 2013</v>
      </c>
    </row>
    <row r="315" spans="1:11" x14ac:dyDescent="0.2">
      <c r="A315" t="str">
        <f>_xlfn.XLOOKUP(CityTable[[#This Row],[Country]], CountryTable[Common Name], CountryTable[ISO2])</f>
        <v>ES</v>
      </c>
      <c r="B315" t="s">
        <v>49</v>
      </c>
      <c r="C315" t="s">
        <v>289</v>
      </c>
      <c r="D315" s="3"/>
      <c r="E315" s="13">
        <v>36.013930000000002</v>
      </c>
      <c r="F315" s="13">
        <v>-5.6069500000000003</v>
      </c>
      <c r="G315" s="33">
        <v>18169</v>
      </c>
      <c r="H315" s="36" cm="1">
        <f t="array" ref="H315">IFERROR(COUNTA(_xlfn.UNIQUE(_xlfn._xlws.FILTER(TripTable[Trip Name], (TripTable[City]=CityTable[[#This Row],[Name]])*(TripTable[City]&lt;&gt;"")))), 0)</f>
        <v>1</v>
      </c>
      <c r="I315" s="38" t="b">
        <v>0</v>
      </c>
      <c r="J315" s="37" t="str">
        <f>IF(COUNTIFS(TripTable[City],CityTable[[#This Row],[Name]])=0,"",TEXT(_xlfn.MINIFS(TripTable[Date],TripTable[City],CityTable[[#This Row],[Name]]),"MMM JJJJ"))</f>
        <v>Jul 2013</v>
      </c>
      <c r="K315" s="37" t="str">
        <f>IF(COUNTIFS(TripTable[City],CityTable[[#This Row],[Name]])=0,"",TEXT(_xlfn.MAXIFS(TripTable[Date],TripTable[City],CityTable[[#This Row],[Name]]),"MMM JJJJ"))</f>
        <v>Jul 2013</v>
      </c>
    </row>
    <row r="316" spans="1:11" x14ac:dyDescent="0.2">
      <c r="A316" t="str">
        <f>_xlfn.XLOOKUP(CityTable[[#This Row],[Country]], CountryTable[Common Name], CountryTable[ISO2])</f>
        <v>SE</v>
      </c>
      <c r="B316" t="s">
        <v>50</v>
      </c>
      <c r="C316" t="s">
        <v>291</v>
      </c>
      <c r="D316" s="3"/>
      <c r="E316" s="13">
        <v>57.707160000000002</v>
      </c>
      <c r="F316" s="13">
        <v>11.96679</v>
      </c>
      <c r="G316" s="33">
        <v>608462</v>
      </c>
      <c r="H316" s="36" cm="1">
        <f t="array" ref="H316">IFERROR(COUNTA(_xlfn.UNIQUE(_xlfn._xlws.FILTER(TripTable[Trip Name], (TripTable[City]=CityTable[[#This Row],[Name]])*(TripTable[City]&lt;&gt;"")))), 0)</f>
        <v>1</v>
      </c>
      <c r="I316" s="38" t="b">
        <v>0</v>
      </c>
      <c r="J316" s="37" t="str">
        <f>IF(COUNTIFS(TripTable[City],CityTable[[#This Row],[Name]])=0,"",TEXT(_xlfn.MINIFS(TripTable[Date],TripTable[City],CityTable[[#This Row],[Name]]),"MMM JJJJ"))</f>
        <v>Aug 2022</v>
      </c>
      <c r="K316" s="37" t="str">
        <f>IF(COUNTIFS(TripTable[City],CityTable[[#This Row],[Name]])=0,"",TEXT(_xlfn.MAXIFS(TripTable[Date],TripTable[City],CityTable[[#This Row],[Name]]),"MMM JJJJ"))</f>
        <v>Aug 2022</v>
      </c>
    </row>
    <row r="317" spans="1:11" x14ac:dyDescent="0.2">
      <c r="A317" t="str">
        <f>_xlfn.XLOOKUP(CityTable[[#This Row],[Country]], CountryTable[Common Name], CountryTable[ISO2])</f>
        <v>SE</v>
      </c>
      <c r="B317" s="3" t="s">
        <v>50</v>
      </c>
      <c r="C317" s="3" t="s">
        <v>1060</v>
      </c>
      <c r="D317" s="3"/>
      <c r="E317" s="13">
        <v>56.661569999999998</v>
      </c>
      <c r="F317" s="13">
        <v>16.361630000000002</v>
      </c>
      <c r="G317" s="33">
        <v>38408</v>
      </c>
      <c r="H317" s="36" cm="1">
        <f t="array" ref="H317">IFERROR(COUNTA(_xlfn.UNIQUE(_xlfn._xlws.FILTER(TripTable[Trip Name], (TripTable[City]=CityTable[[#This Row],[Name]])*(TripTable[City]&lt;&gt;"")))), 0)</f>
        <v>1</v>
      </c>
      <c r="I317" s="38" t="b">
        <v>0</v>
      </c>
      <c r="J317" s="37" t="str">
        <f>IF(COUNTIFS(TripTable[City],CityTable[[#This Row],[Name]])=0,"",TEXT(_xlfn.MINIFS(TripTable[Date],TripTable[City],CityTable[[#This Row],[Name]]),"MMM JJJJ"))</f>
        <v>Jan 2026</v>
      </c>
      <c r="K317" s="37" t="str">
        <f>IF(COUNTIFS(TripTable[City],CityTable[[#This Row],[Name]])=0,"",TEXT(_xlfn.MAXIFS(TripTable[Date],TripTable[City],CityTable[[#This Row],[Name]]),"MMM JJJJ"))</f>
        <v>Jan 2026</v>
      </c>
    </row>
    <row r="318" spans="1:11" x14ac:dyDescent="0.2">
      <c r="A318" t="str">
        <f>_xlfn.XLOOKUP(CityTable[[#This Row],[Country]], CountryTable[Common Name], CountryTable[ISO2])</f>
        <v>SE</v>
      </c>
      <c r="B318" t="s">
        <v>50</v>
      </c>
      <c r="C318" t="s">
        <v>65</v>
      </c>
      <c r="D318" s="3" t="s">
        <v>790</v>
      </c>
      <c r="E318" s="13">
        <v>55.605870000000003</v>
      </c>
      <c r="F318" s="13">
        <v>13.000730000000001</v>
      </c>
      <c r="G318" s="33">
        <v>362133</v>
      </c>
      <c r="H318" s="36" cm="1">
        <f t="array" ref="H318">IFERROR(COUNTA(_xlfn.UNIQUE(_xlfn._xlws.FILTER(TripTable[Trip Name], (TripTable[City]=CityTable[[#This Row],[Name]])*(TripTable[City]&lt;&gt;"")))), 0)</f>
        <v>1</v>
      </c>
      <c r="I318" s="38" t="b">
        <v>0</v>
      </c>
      <c r="J318" s="37" t="str">
        <f>IF(COUNTIFS(TripTable[City],CityTable[[#This Row],[Name]])=0,"",TEXT(_xlfn.MINIFS(TripTable[Date],TripTable[City],CityTable[[#This Row],[Name]]),"MMM JJJJ"))</f>
        <v>Dez 2007</v>
      </c>
      <c r="K318" s="37" t="str">
        <f>IF(COUNTIFS(TripTable[City],CityTable[[#This Row],[Name]])=0,"",TEXT(_xlfn.MAXIFS(TripTable[Date],TripTable[City],CityTable[[#This Row],[Name]]),"MMM JJJJ"))</f>
        <v>Dez 2007</v>
      </c>
    </row>
    <row r="319" spans="1:11" x14ac:dyDescent="0.2">
      <c r="A319" t="str">
        <f>_xlfn.XLOOKUP(CityTable[[#This Row],[Country]], CountryTable[Common Name], CountryTable[ISO2])</f>
        <v>CH</v>
      </c>
      <c r="B319" t="s">
        <v>51</v>
      </c>
      <c r="C319" t="s">
        <v>1249</v>
      </c>
      <c r="D319" s="3"/>
      <c r="E319" s="13">
        <v>47.558390000000003</v>
      </c>
      <c r="F319" s="13">
        <v>7.5732699999999999</v>
      </c>
      <c r="G319" s="10">
        <v>177595</v>
      </c>
      <c r="H319" s="36" cm="1">
        <f t="array" ref="H319">IFERROR(COUNTA(_xlfn.UNIQUE(_xlfn._xlws.FILTER(TripTable[Trip Name], (TripTable[City]=CityTable[[#This Row],[Name]])*(TripTable[City]&lt;&gt;"")))), 0)</f>
        <v>1</v>
      </c>
      <c r="I319" s="38" t="b">
        <v>0</v>
      </c>
      <c r="J319" s="37" t="str">
        <f>IF(COUNTIFS(TripTable[City],CityTable[[#This Row],[Name]])=0,"",TEXT(_xlfn.MINIFS(TripTable[Date],TripTable[City],CityTable[[#This Row],[Name]]),"MMM JJJJ"))</f>
        <v>Jun 2005</v>
      </c>
      <c r="K319" s="37" t="str">
        <f>IF(COUNTIFS(TripTable[City],CityTable[[#This Row],[Name]])=0,"",TEXT(_xlfn.MAXIFS(TripTable[Date],TripTable[City],CityTable[[#This Row],[Name]]),"MMM JJJJ"))</f>
        <v>Jun 2005</v>
      </c>
    </row>
    <row r="320" spans="1:11" x14ac:dyDescent="0.2">
      <c r="A320" t="str">
        <f>_xlfn.XLOOKUP(CityTable[[#This Row],[Country]], CountryTable[Common Name], CountryTable[ISO2])</f>
        <v>CH</v>
      </c>
      <c r="B320" t="s">
        <v>51</v>
      </c>
      <c r="C320" t="s">
        <v>293</v>
      </c>
      <c r="D320" s="3"/>
      <c r="E320" s="13">
        <v>46.948090000000001</v>
      </c>
      <c r="F320" s="13">
        <v>7.4474400000000003</v>
      </c>
      <c r="G320" s="33">
        <v>121631</v>
      </c>
      <c r="H320" s="36" cm="1">
        <f t="array" ref="H320">IFERROR(COUNTA(_xlfn.UNIQUE(_xlfn._xlws.FILTER(TripTable[Trip Name], (TripTable[City]=CityTable[[#This Row],[Name]])*(TripTable[City]&lt;&gt;"")))), 0)</f>
        <v>1</v>
      </c>
      <c r="I320" s="38" t="b">
        <v>0</v>
      </c>
      <c r="J320" s="37" t="str">
        <f>IF(COUNTIFS(TripTable[City],CityTable[[#This Row],[Name]])=0,"",TEXT(_xlfn.MINIFS(TripTable[Date],TripTable[City],CityTable[[#This Row],[Name]]),"MMM JJJJ"))</f>
        <v>Mrz 2016</v>
      </c>
      <c r="K320" s="37" t="str">
        <f>IF(COUNTIFS(TripTable[City],CityTable[[#This Row],[Name]])=0,"",TEXT(_xlfn.MAXIFS(TripTable[Date],TripTable[City],CityTable[[#This Row],[Name]]),"MMM JJJJ"))</f>
        <v>Mrz 2016</v>
      </c>
    </row>
    <row r="321" spans="1:11" x14ac:dyDescent="0.2">
      <c r="A321" t="str">
        <f>_xlfn.XLOOKUP(CityTable[[#This Row],[Country]], CountryTable[Common Name], CountryTable[ISO2])</f>
        <v>CH</v>
      </c>
      <c r="B321" t="s">
        <v>51</v>
      </c>
      <c r="C321" t="s">
        <v>294</v>
      </c>
      <c r="D321" s="3"/>
      <c r="E321" s="13">
        <v>46.202219999999997</v>
      </c>
      <c r="F321" s="13">
        <v>6.1456900000000001</v>
      </c>
      <c r="G321" s="33">
        <v>201741</v>
      </c>
      <c r="H321" s="36" cm="1">
        <f t="array" ref="H321">IFERROR(COUNTA(_xlfn.UNIQUE(_xlfn._xlws.FILTER(TripTable[Trip Name], (TripTable[City]=CityTable[[#This Row],[Name]])*(TripTable[City]&lt;&gt;"")))), 0)</f>
        <v>2</v>
      </c>
      <c r="I321" s="38" t="b">
        <v>0</v>
      </c>
      <c r="J321" s="37" t="str">
        <f>IF(COUNTIFS(TripTable[City],CityTable[[#This Row],[Name]])=0,"",TEXT(_xlfn.MINIFS(TripTable[Date],TripTable[City],CityTable[[#This Row],[Name]]),"MMM JJJJ"))</f>
        <v>Jan 2006</v>
      </c>
      <c r="K321" s="37" t="str">
        <f>IF(COUNTIFS(TripTable[City],CityTable[[#This Row],[Name]])=0,"",TEXT(_xlfn.MAXIFS(TripTable[Date],TripTable[City],CityTable[[#This Row],[Name]]),"MMM JJJJ"))</f>
        <v>Mrz 2016</v>
      </c>
    </row>
    <row r="322" spans="1:11" x14ac:dyDescent="0.2">
      <c r="A322" t="str">
        <f>_xlfn.XLOOKUP(CityTable[[#This Row],[Country]], CountryTable[Common Name], CountryTable[ISO2])</f>
        <v>CH</v>
      </c>
      <c r="B322" t="s">
        <v>51</v>
      </c>
      <c r="C322" t="s">
        <v>112</v>
      </c>
      <c r="D322" s="3"/>
      <c r="E322" s="13">
        <v>45.870190000000001</v>
      </c>
      <c r="F322" s="13">
        <v>8.9816000000000003</v>
      </c>
      <c r="G322" s="33">
        <v>14942</v>
      </c>
      <c r="H322" s="36" cm="1">
        <f t="array" ref="H322">IFERROR(COUNTA(_xlfn.UNIQUE(_xlfn._xlws.FILTER(TripTable[Trip Name], (TripTable[City]=CityTable[[#This Row],[Name]])*(TripTable[City]&lt;&gt;"")))), 0)</f>
        <v>1</v>
      </c>
      <c r="I322" s="38" t="b">
        <v>0</v>
      </c>
      <c r="J322" s="37" t="str">
        <f>IF(COUNTIFS(TripTable[City],CityTable[[#This Row],[Name]])=0,"",TEXT(_xlfn.MINIFS(TripTable[Date],TripTable[City],CityTable[[#This Row],[Name]]),"MMM JJJJ"))</f>
        <v>Apr 2019</v>
      </c>
      <c r="K322" s="37" t="str">
        <f>IF(COUNTIFS(TripTable[City],CityTable[[#This Row],[Name]])=0,"",TEXT(_xlfn.MAXIFS(TripTable[Date],TripTable[City],CityTable[[#This Row],[Name]]),"MMM JJJJ"))</f>
        <v>Apr 2019</v>
      </c>
    </row>
    <row r="323" spans="1:11" x14ac:dyDescent="0.2">
      <c r="A323" t="str">
        <f>_xlfn.XLOOKUP(CityTable[[#This Row],[Country]], CountryTable[Common Name], CountryTable[ISO2])</f>
        <v>CH</v>
      </c>
      <c r="B323" t="s">
        <v>51</v>
      </c>
      <c r="C323" t="s">
        <v>295</v>
      </c>
      <c r="D323" s="3"/>
      <c r="E323" s="13">
        <v>46.433010000000003</v>
      </c>
      <c r="F323" s="13">
        <v>6.9114300000000002</v>
      </c>
      <c r="G323" s="33">
        <v>25984</v>
      </c>
      <c r="H323" s="36" cm="1">
        <f t="array" ref="H323">IFERROR(COUNTA(_xlfn.UNIQUE(_xlfn._xlws.FILTER(TripTable[Trip Name], (TripTable[City]=CityTable[[#This Row],[Name]])*(TripTable[City]&lt;&gt;"")))), 0)</f>
        <v>1</v>
      </c>
      <c r="I323" s="38" t="b">
        <v>0</v>
      </c>
      <c r="J323" s="37" t="str">
        <f>IF(COUNTIFS(TripTable[City],CityTable[[#This Row],[Name]])=0,"",TEXT(_xlfn.MINIFS(TripTable[Date],TripTable[City],CityTable[[#This Row],[Name]]),"MMM JJJJ"))</f>
        <v>Mrz 2016</v>
      </c>
      <c r="K323" s="37" t="str">
        <f>IF(COUNTIFS(TripTable[City],CityTable[[#This Row],[Name]])=0,"",TEXT(_xlfn.MAXIFS(TripTable[Date],TripTable[City],CityTable[[#This Row],[Name]]),"MMM JJJJ"))</f>
        <v>Mrz 2016</v>
      </c>
    </row>
    <row r="324" spans="1:11" x14ac:dyDescent="0.2">
      <c r="A324" t="str">
        <f>_xlfn.XLOOKUP(CityTable[[#This Row],[Country]], CountryTable[Common Name], CountryTable[ISO2])</f>
        <v>CH</v>
      </c>
      <c r="B324" t="s">
        <v>51</v>
      </c>
      <c r="C324" t="s">
        <v>62</v>
      </c>
      <c r="D324" s="3"/>
      <c r="E324" s="13">
        <v>47.697319999999998</v>
      </c>
      <c r="F324" s="13">
        <v>8.6349300000000007</v>
      </c>
      <c r="G324" s="33">
        <v>36587</v>
      </c>
      <c r="H324" s="36" cm="1">
        <f t="array" ref="H324">IFERROR(COUNTA(_xlfn.UNIQUE(_xlfn._xlws.FILTER(TripTable[Trip Name], (TripTable[City]=CityTable[[#This Row],[Name]])*(TripTable[City]&lt;&gt;"")))), 0)</f>
        <v>2</v>
      </c>
      <c r="I324" s="38" t="b">
        <v>0</v>
      </c>
      <c r="J324" s="37" t="str">
        <f>IF(COUNTIFS(TripTable[City],CityTable[[#This Row],[Name]])=0,"",TEXT(_xlfn.MINIFS(TripTable[Date],TripTable[City],CityTable[[#This Row],[Name]]),"MMM JJJJ"))</f>
        <v>Mai 2007</v>
      </c>
      <c r="K324" s="37" t="str">
        <f>IF(COUNTIFS(TripTable[City],CityTable[[#This Row],[Name]])=0,"",TEXT(_xlfn.MAXIFS(TripTable[Date],TripTable[City],CityTable[[#This Row],[Name]]),"MMM JJJJ"))</f>
        <v>Jul 2018</v>
      </c>
    </row>
    <row r="325" spans="1:11" x14ac:dyDescent="0.2">
      <c r="A325" t="str">
        <f>_xlfn.XLOOKUP(CityTable[[#This Row],[Country]], CountryTable[Common Name], CountryTable[ISO2])</f>
        <v>CH</v>
      </c>
      <c r="B325" t="s">
        <v>51</v>
      </c>
      <c r="C325" t="s">
        <v>296</v>
      </c>
      <c r="D325" s="3"/>
      <c r="E325" s="13">
        <v>47.366669999999999</v>
      </c>
      <c r="F325" s="13">
        <v>8.5500000000000007</v>
      </c>
      <c r="G325" s="33">
        <v>415367</v>
      </c>
      <c r="H325" s="36" cm="1">
        <f t="array" ref="H325">IFERROR(COUNTA(_xlfn.UNIQUE(_xlfn._xlws.FILTER(TripTable[Trip Name], (TripTable[City]=CityTable[[#This Row],[Name]])*(TripTable[City]&lt;&gt;"")))), 0)</f>
        <v>3</v>
      </c>
      <c r="I325" s="38" t="b">
        <v>0</v>
      </c>
      <c r="J325" s="37" t="str">
        <f>IF(COUNTIFS(TripTable[City],CityTable[[#This Row],[Name]])=0,"",TEXT(_xlfn.MINIFS(TripTable[Date],TripTable[City],CityTable[[#This Row],[Name]]),"MMM JJJJ"))</f>
        <v>Feb 2006</v>
      </c>
      <c r="K325" s="37" t="str">
        <f>IF(COUNTIFS(TripTable[City],CityTable[[#This Row],[Name]])=0,"",TEXT(_xlfn.MAXIFS(TripTable[Date],TripTable[City],CityTable[[#This Row],[Name]]),"MMM JJJJ"))</f>
        <v>Jul 2018</v>
      </c>
    </row>
    <row r="326" spans="1:11" x14ac:dyDescent="0.2">
      <c r="A326" t="str">
        <f>_xlfn.XLOOKUP(CityTable[[#This Row],[Country]], CountryTable[Common Name], CountryTable[ISO2])</f>
        <v>TW</v>
      </c>
      <c r="B326" t="s">
        <v>52</v>
      </c>
      <c r="C326" t="s">
        <v>298</v>
      </c>
      <c r="D326" s="3" t="s">
        <v>627</v>
      </c>
      <c r="E326" s="13">
        <v>25.109570000000001</v>
      </c>
      <c r="F326" s="13">
        <v>121.84424</v>
      </c>
      <c r="G326" s="33">
        <v>3100</v>
      </c>
      <c r="H326" s="36" cm="1">
        <f t="array" ref="H326">IFERROR(COUNTA(_xlfn.UNIQUE(_xlfn._xlws.FILTER(TripTable[Trip Name], (TripTable[City]=CityTable[[#This Row],[Name]])*(TripTable[City]&lt;&gt;"")))), 0)</f>
        <v>1</v>
      </c>
      <c r="I326" s="38" t="b">
        <v>0</v>
      </c>
      <c r="J326" s="37" t="str">
        <f>IF(COUNTIFS(TripTable[City],CityTable[[#This Row],[Name]])=0,"",TEXT(_xlfn.MINIFS(TripTable[Date],TripTable[City],CityTable[[#This Row],[Name]]),"MMM JJJJ"))</f>
        <v>Jun 2015</v>
      </c>
      <c r="K326" s="37" t="str">
        <f>IF(COUNTIFS(TripTable[City],CityTable[[#This Row],[Name]])=0,"",TEXT(_xlfn.MAXIFS(TripTable[Date],TripTable[City],CityTable[[#This Row],[Name]]),"MMM JJJJ"))</f>
        <v>Jun 2015</v>
      </c>
    </row>
    <row r="327" spans="1:11" x14ac:dyDescent="0.2">
      <c r="A327" t="str">
        <f>_xlfn.XLOOKUP(CityTable[[#This Row],[Country]], CountryTable[Common Name], CountryTable[ISO2])</f>
        <v>TW</v>
      </c>
      <c r="B327" t="s">
        <v>52</v>
      </c>
      <c r="C327" t="s">
        <v>299</v>
      </c>
      <c r="D327" s="3" t="s">
        <v>626</v>
      </c>
      <c r="E327" s="13">
        <v>22.61626</v>
      </c>
      <c r="F327" s="13">
        <v>120.31332999999999</v>
      </c>
      <c r="G327" s="33">
        <v>2737660</v>
      </c>
      <c r="H327" s="36" cm="1">
        <f t="array" ref="H327">IFERROR(COUNTA(_xlfn.UNIQUE(_xlfn._xlws.FILTER(TripTable[Trip Name], (TripTable[City]=CityTable[[#This Row],[Name]])*(TripTable[City]&lt;&gt;"")))), 0)</f>
        <v>1</v>
      </c>
      <c r="I327" s="38" t="b">
        <v>0</v>
      </c>
      <c r="J327" s="37" t="str">
        <f>IF(COUNTIFS(TripTable[City],CityTable[[#This Row],[Name]])=0,"",TEXT(_xlfn.MINIFS(TripTable[Date],TripTable[City],CityTable[[#This Row],[Name]]),"MMM JJJJ"))</f>
        <v>Dez 2018</v>
      </c>
      <c r="K327" s="37" t="str">
        <f>IF(COUNTIFS(TripTable[City],CityTable[[#This Row],[Name]])=0,"",TEXT(_xlfn.MAXIFS(TripTable[Date],TripTable[City],CityTable[[#This Row],[Name]]),"MMM JJJJ"))</f>
        <v>Dez 2018</v>
      </c>
    </row>
    <row r="328" spans="1:11" x14ac:dyDescent="0.2">
      <c r="A328" t="str">
        <f>_xlfn.XLOOKUP(CityTable[[#This Row],[Country]], CountryTable[Common Name], CountryTable[ISO2])</f>
        <v>TW</v>
      </c>
      <c r="B328" t="s">
        <v>52</v>
      </c>
      <c r="C328" t="s">
        <v>300</v>
      </c>
      <c r="D328" s="3" t="s">
        <v>625</v>
      </c>
      <c r="E328" s="13">
        <v>25.053059999999999</v>
      </c>
      <c r="F328" s="13">
        <v>121.52639000000001</v>
      </c>
      <c r="G328" s="33">
        <v>23451837</v>
      </c>
      <c r="H328" s="36" cm="1">
        <f t="array" ref="H328">IFERROR(COUNTA(_xlfn.UNIQUE(_xlfn._xlws.FILTER(TripTable[Trip Name], (TripTable[City]=CityTable[[#This Row],[Name]])*(TripTable[City]&lt;&gt;"")))), 0)</f>
        <v>3</v>
      </c>
      <c r="I328" s="38" t="b">
        <v>0</v>
      </c>
      <c r="J328" s="37" t="str">
        <f>IF(COUNTIFS(TripTable[City],CityTable[[#This Row],[Name]])=0,"",TEXT(_xlfn.MINIFS(TripTable[Date],TripTable[City],CityTable[[#This Row],[Name]]),"MMM JJJJ"))</f>
        <v>Jun 2015</v>
      </c>
      <c r="K328" s="37" t="str">
        <f>IF(COUNTIFS(TripTable[City],CityTable[[#This Row],[Name]])=0,"",TEXT(_xlfn.MAXIFS(TripTable[Date],TripTable[City],CityTable[[#This Row],[Name]]),"MMM JJJJ"))</f>
        <v>Nov 2025</v>
      </c>
    </row>
    <row r="329" spans="1:11" x14ac:dyDescent="0.2">
      <c r="A329" t="str">
        <f>_xlfn.XLOOKUP(CityTable[[#This Row],[Country]], CountryTable[Common Name], CountryTable[ISO2])</f>
        <v>TH</v>
      </c>
      <c r="B329" t="s">
        <v>53</v>
      </c>
      <c r="C329" t="s">
        <v>302</v>
      </c>
      <c r="D329" s="3"/>
      <c r="E329" s="13">
        <v>13.75398</v>
      </c>
      <c r="F329" s="13">
        <v>100.50144</v>
      </c>
      <c r="G329" s="33">
        <v>5104476</v>
      </c>
      <c r="H329" s="36" cm="1">
        <f t="array" ref="H329">IFERROR(COUNTA(_xlfn.UNIQUE(_xlfn._xlws.FILTER(TripTable[Trip Name], (TripTable[City]=CityTable[[#This Row],[Name]])*(TripTable[City]&lt;&gt;"")))), 0)</f>
        <v>1</v>
      </c>
      <c r="I329" s="38" t="b">
        <v>0</v>
      </c>
      <c r="J329" s="37" t="str">
        <f>IF(COUNTIFS(TripTable[City],CityTable[[#This Row],[Name]])=0,"",TEXT(_xlfn.MINIFS(TripTable[Date],TripTable[City],CityTable[[#This Row],[Name]]),"MMM JJJJ"))</f>
        <v>Sep 2016</v>
      </c>
      <c r="K329" s="37" t="str">
        <f>IF(COUNTIFS(TripTable[City],CityTable[[#This Row],[Name]])=0,"",TEXT(_xlfn.MAXIFS(TripTable[Date],TripTable[City],CityTable[[#This Row],[Name]]),"MMM JJJJ"))</f>
        <v>Sep 2016</v>
      </c>
    </row>
    <row r="330" spans="1:11" x14ac:dyDescent="0.2">
      <c r="A330" t="str">
        <f>_xlfn.XLOOKUP(CityTable[[#This Row],[Country]], CountryTable[Common Name], CountryTable[ISO2])</f>
        <v>TH</v>
      </c>
      <c r="B330" t="s">
        <v>53</v>
      </c>
      <c r="C330" t="s">
        <v>1206</v>
      </c>
      <c r="D330" s="3"/>
      <c r="E330" s="13">
        <v>13.41456</v>
      </c>
      <c r="F330" s="13">
        <v>100.00264</v>
      </c>
      <c r="G330" s="33">
        <v>35065</v>
      </c>
      <c r="H330" s="36" cm="1">
        <f t="array" ref="H330">IFERROR(COUNTA(_xlfn.UNIQUE(_xlfn._xlws.FILTER(TripTable[Trip Name], (TripTable[City]=CityTable[[#This Row],[Name]])*(TripTable[City]&lt;&gt;"")))), 0)</f>
        <v>1</v>
      </c>
      <c r="I330" s="38" t="b">
        <v>0</v>
      </c>
      <c r="J330" s="37" t="str">
        <f>IF(COUNTIFS(TripTable[City],CityTable[[#This Row],[Name]])=0,"",TEXT(_xlfn.MINIFS(TripTable[Date],TripTable[City],CityTable[[#This Row],[Name]]),"MMM JJJJ"))</f>
        <v>Sep 2016</v>
      </c>
      <c r="K330" s="37" t="str">
        <f>IF(COUNTIFS(TripTable[City],CityTable[[#This Row],[Name]])=0,"",TEXT(_xlfn.MAXIFS(TripTable[Date],TripTable[City],CityTable[[#This Row],[Name]]),"MMM JJJJ"))</f>
        <v>Sep 2016</v>
      </c>
    </row>
    <row r="331" spans="1:11" x14ac:dyDescent="0.2">
      <c r="A331" t="str">
        <f>_xlfn.XLOOKUP(CityTable[[#This Row],[Country]], CountryTable[Common Name], CountryTable[ISO2])</f>
        <v>TH</v>
      </c>
      <c r="B331" t="s">
        <v>53</v>
      </c>
      <c r="C331" t="s">
        <v>798</v>
      </c>
      <c r="D331" s="3"/>
      <c r="E331" s="13">
        <v>7.8960699999999999</v>
      </c>
      <c r="F331" s="13">
        <v>98.296610000000001</v>
      </c>
      <c r="G331" s="33">
        <v>14797</v>
      </c>
      <c r="H331" s="36" cm="1">
        <f t="array" ref="H331">IFERROR(COUNTA(_xlfn.UNIQUE(_xlfn._xlws.FILTER(TripTable[Trip Name], (TripTable[City]=CityTable[[#This Row],[Name]])*(TripTable[City]&lt;&gt;"")))), 0)</f>
        <v>1</v>
      </c>
      <c r="I331" s="38" t="b">
        <v>0</v>
      </c>
      <c r="J331" s="37" t="str">
        <f>IF(COUNTIFS(TripTable[City],CityTable[[#This Row],[Name]])=0,"",TEXT(_xlfn.MINIFS(TripTable[Date],TripTable[City],CityTable[[#This Row],[Name]]),"MMM JJJJ"))</f>
        <v>Sep 2016</v>
      </c>
      <c r="K331" s="37" t="str">
        <f>IF(COUNTIFS(TripTable[City],CityTable[[#This Row],[Name]])=0,"",TEXT(_xlfn.MAXIFS(TripTable[Date],TripTable[City],CityTable[[#This Row],[Name]]),"MMM JJJJ"))</f>
        <v>Sep 2016</v>
      </c>
    </row>
    <row r="332" spans="1:11" x14ac:dyDescent="0.2">
      <c r="A332" t="str">
        <f>_xlfn.XLOOKUP(CityTable[[#This Row],[Country]], CountryTable[Common Name], CountryTable[ISO2])</f>
        <v>TH</v>
      </c>
      <c r="B332" t="s">
        <v>53</v>
      </c>
      <c r="C332" t="s">
        <v>303</v>
      </c>
      <c r="D332" s="3"/>
      <c r="E332" s="13">
        <v>7.8905900000000004</v>
      </c>
      <c r="F332" s="13">
        <v>98.398099999999999</v>
      </c>
      <c r="G332" s="33">
        <v>79308</v>
      </c>
      <c r="H332" s="36" cm="1">
        <f t="array" ref="H332">IFERROR(COUNTA(_xlfn.UNIQUE(_xlfn._xlws.FILTER(TripTable[Trip Name], (TripTable[City]=CityTable[[#This Row],[Name]])*(TripTable[City]&lt;&gt;"")))), 0)</f>
        <v>1</v>
      </c>
      <c r="I332" s="38" t="b">
        <v>0</v>
      </c>
      <c r="J332" s="37" t="str">
        <f>IF(COUNTIFS(TripTable[City],CityTable[[#This Row],[Name]])=0,"",TEXT(_xlfn.MINIFS(TripTable[Date],TripTable[City],CityTable[[#This Row],[Name]]),"MMM JJJJ"))</f>
        <v>Sep 2016</v>
      </c>
      <c r="K332" s="37" t="str">
        <f>IF(COUNTIFS(TripTable[City],CityTable[[#This Row],[Name]])=0,"",TEXT(_xlfn.MAXIFS(TripTable[Date],TripTable[City],CityTable[[#This Row],[Name]]),"MMM JJJJ"))</f>
        <v>Sep 2016</v>
      </c>
    </row>
    <row r="333" spans="1:11" x14ac:dyDescent="0.2">
      <c r="A333" t="str">
        <f>_xlfn.XLOOKUP(CityTable[[#This Row],[Country]], CountryTable[Common Name], CountryTable[ISO2])</f>
        <v>TR</v>
      </c>
      <c r="B333" t="s">
        <v>54</v>
      </c>
      <c r="C333" t="s">
        <v>305</v>
      </c>
      <c r="D333" s="3" t="s">
        <v>977</v>
      </c>
      <c r="E333" s="13">
        <v>38.64284</v>
      </c>
      <c r="F333" s="13">
        <v>34.828850000000003</v>
      </c>
      <c r="G333" s="33">
        <v>6350</v>
      </c>
      <c r="H333" s="36" cm="1">
        <f t="array" ref="H333">IFERROR(COUNTA(_xlfn.UNIQUE(_xlfn._xlws.FILTER(TripTable[Trip Name], (TripTable[City]=CityTable[[#This Row],[Name]])*(TripTable[City]&lt;&gt;"")))), 0)</f>
        <v>1</v>
      </c>
      <c r="I333" s="38" t="b">
        <v>0</v>
      </c>
      <c r="J333" s="37" t="str">
        <f>IF(COUNTIFS(TripTable[City],CityTable[[#This Row],[Name]])=0,"",TEXT(_xlfn.MINIFS(TripTable[Date],TripTable[City],CityTable[[#This Row],[Name]]),"MMM JJJJ"))</f>
        <v>Dez 2018</v>
      </c>
      <c r="K333" s="37" t="str">
        <f>IF(COUNTIFS(TripTable[City],CityTable[[#This Row],[Name]])=0,"",TEXT(_xlfn.MAXIFS(TripTable[Date],TripTable[City],CityTable[[#This Row],[Name]]),"MMM JJJJ"))</f>
        <v>Dez 2018</v>
      </c>
    </row>
    <row r="334" spans="1:11" x14ac:dyDescent="0.2">
      <c r="A334" t="str">
        <f>_xlfn.XLOOKUP(CityTable[[#This Row],[Country]], CountryTable[Common Name], CountryTable[ISO2])</f>
        <v>TR</v>
      </c>
      <c r="B334" t="s">
        <v>54</v>
      </c>
      <c r="C334" t="s">
        <v>306</v>
      </c>
      <c r="D334" s="3"/>
      <c r="E334" s="13">
        <v>41.013840000000002</v>
      </c>
      <c r="F334" s="13">
        <v>28.949660000000002</v>
      </c>
      <c r="G334" s="33">
        <v>15701602</v>
      </c>
      <c r="H334" s="36" cm="1">
        <f t="array" ref="H334">IFERROR(COUNTA(_xlfn.UNIQUE(_xlfn._xlws.FILTER(TripTable[Trip Name], (TripTable[City]=CityTable[[#This Row],[Name]])*(TripTable[City]&lt;&gt;"")))), 0)</f>
        <v>1</v>
      </c>
      <c r="I334" s="38" t="b">
        <v>0</v>
      </c>
      <c r="J334" s="37" t="str">
        <f>IF(COUNTIFS(TripTable[City],CityTable[[#This Row],[Name]])=0,"",TEXT(_xlfn.MINIFS(TripTable[Date],TripTable[City],CityTable[[#This Row],[Name]]),"MMM JJJJ"))</f>
        <v>Dez 2018</v>
      </c>
      <c r="K334" s="37" t="str">
        <f>IF(COUNTIFS(TripTable[City],CityTable[[#This Row],[Name]])=0,"",TEXT(_xlfn.MAXIFS(TripTable[Date],TripTable[City],CityTable[[#This Row],[Name]]),"MMM JJJJ"))</f>
        <v>Dez 2018</v>
      </c>
    </row>
    <row r="335" spans="1:11" x14ac:dyDescent="0.2">
      <c r="A335" t="str">
        <f>_xlfn.XLOOKUP(CityTable[[#This Row],[Country]], CountryTable[Common Name], CountryTable[ISO2])</f>
        <v>GB</v>
      </c>
      <c r="B335" t="s">
        <v>56</v>
      </c>
      <c r="C335" t="s">
        <v>310</v>
      </c>
      <c r="D335" s="3"/>
      <c r="E335" s="13">
        <v>51.146479999999997</v>
      </c>
      <c r="F335" s="13">
        <v>0.87375999999999998</v>
      </c>
      <c r="G335" s="33">
        <v>62787</v>
      </c>
      <c r="H335" s="36" cm="1">
        <f t="array" ref="H335">IFERROR(COUNTA(_xlfn.UNIQUE(_xlfn._xlws.FILTER(TripTable[Trip Name], (TripTable[City]=CityTable[[#This Row],[Name]])*(TripTable[City]&lt;&gt;"")))), 0)</f>
        <v>1</v>
      </c>
      <c r="I335" s="38" t="b">
        <v>0</v>
      </c>
      <c r="J335" s="37" t="str">
        <f>IF(COUNTIFS(TripTable[City],CityTable[[#This Row],[Name]])=0,"",TEXT(_xlfn.MINIFS(TripTable[Date],TripTable[City],CityTable[[#This Row],[Name]]),"MMM JJJJ"))</f>
        <v>Apr 2023</v>
      </c>
      <c r="K335" s="37" t="str">
        <f>IF(COUNTIFS(TripTable[City],CityTable[[#This Row],[Name]])=0,"",TEXT(_xlfn.MAXIFS(TripTable[Date],TripTable[City],CityTable[[#This Row],[Name]]),"MMM JJJJ"))</f>
        <v>Apr 2023</v>
      </c>
    </row>
    <row r="336" spans="1:11" x14ac:dyDescent="0.2">
      <c r="A336" t="str">
        <f>_xlfn.XLOOKUP(CityTable[[#This Row],[Country]], CountryTable[Common Name], CountryTable[ISO2])</f>
        <v>GB</v>
      </c>
      <c r="B336" t="s">
        <v>56</v>
      </c>
      <c r="C336" t="s">
        <v>311</v>
      </c>
      <c r="D336" s="3"/>
      <c r="E336" s="13">
        <v>52.723770000000002</v>
      </c>
      <c r="F336" s="13">
        <v>-4.05748</v>
      </c>
      <c r="G336" s="33">
        <v>2315</v>
      </c>
      <c r="H336" s="36" cm="1">
        <f t="array" ref="H336">IFERROR(COUNTA(_xlfn.UNIQUE(_xlfn._xlws.FILTER(TripTable[Trip Name], (TripTable[City]=CityTable[[#This Row],[Name]])*(TripTable[City]&lt;&gt;"")))), 0)</f>
        <v>1</v>
      </c>
      <c r="I336" s="38" t="b">
        <v>0</v>
      </c>
      <c r="J336" s="37" t="str">
        <f>IF(COUNTIFS(TripTable[City],CityTable[[#This Row],[Name]])=0,"",TEXT(_xlfn.MINIFS(TripTable[Date],TripTable[City],CityTable[[#This Row],[Name]]),"MMM JJJJ"))</f>
        <v>Apr 2023</v>
      </c>
      <c r="K336" s="37" t="str">
        <f>IF(COUNTIFS(TripTable[City],CityTable[[#This Row],[Name]])=0,"",TEXT(_xlfn.MAXIFS(TripTable[Date],TripTable[City],CityTable[[#This Row],[Name]]),"MMM JJJJ"))</f>
        <v>Apr 2023</v>
      </c>
    </row>
    <row r="337" spans="1:11" x14ac:dyDescent="0.2">
      <c r="A337" t="str">
        <f>_xlfn.XLOOKUP(CityTable[[#This Row],[Country]], CountryTable[Common Name], CountryTable[ISO2])</f>
        <v>GB</v>
      </c>
      <c r="B337" t="s">
        <v>56</v>
      </c>
      <c r="C337" t="s">
        <v>312</v>
      </c>
      <c r="D337" s="3"/>
      <c r="E337" s="13">
        <v>53.141260000000003</v>
      </c>
      <c r="F337" s="13">
        <v>-4.2701599999999997</v>
      </c>
      <c r="G337" s="33">
        <v>9730</v>
      </c>
      <c r="H337" s="36" cm="1">
        <f t="array" ref="H337">IFERROR(COUNTA(_xlfn.UNIQUE(_xlfn._xlws.FILTER(TripTable[Trip Name], (TripTable[City]=CityTable[[#This Row],[Name]])*(TripTable[City]&lt;&gt;"")))), 0)</f>
        <v>1</v>
      </c>
      <c r="I337" s="38" t="b">
        <v>0</v>
      </c>
      <c r="J337" s="37" t="str">
        <f>IF(COUNTIFS(TripTable[City],CityTable[[#This Row],[Name]])=0,"",TEXT(_xlfn.MINIFS(TripTable[Date],TripTable[City],CityTable[[#This Row],[Name]]),"MMM JJJJ"))</f>
        <v>Apr 2023</v>
      </c>
      <c r="K337" s="37" t="str">
        <f>IF(COUNTIFS(TripTable[City],CityTable[[#This Row],[Name]])=0,"",TEXT(_xlfn.MAXIFS(TripTable[Date],TripTable[City],CityTable[[#This Row],[Name]]),"MMM JJJJ"))</f>
        <v>Apr 2023</v>
      </c>
    </row>
    <row r="338" spans="1:11" x14ac:dyDescent="0.2">
      <c r="A338" t="str">
        <f>_xlfn.XLOOKUP(CityTable[[#This Row],[Country]], CountryTable[Common Name], CountryTable[ISO2])</f>
        <v>GB</v>
      </c>
      <c r="B338" t="s">
        <v>56</v>
      </c>
      <c r="C338" t="s">
        <v>313</v>
      </c>
      <c r="D338" s="3"/>
      <c r="E338" s="13">
        <v>52.742220000000003</v>
      </c>
      <c r="F338" s="13">
        <v>-3.88611</v>
      </c>
      <c r="G338" s="33">
        <v>2688</v>
      </c>
      <c r="H338" s="36" cm="1">
        <f t="array" ref="H338">IFERROR(COUNTA(_xlfn.UNIQUE(_xlfn._xlws.FILTER(TripTable[Trip Name], (TripTable[City]=CityTable[[#This Row],[Name]])*(TripTable[City]&lt;&gt;"")))), 0)</f>
        <v>1</v>
      </c>
      <c r="I338" s="38" t="b">
        <v>0</v>
      </c>
      <c r="J338" s="37" t="str">
        <f>IF(COUNTIFS(TripTable[City],CityTable[[#This Row],[Name]])=0,"",TEXT(_xlfn.MINIFS(TripTable[Date],TripTable[City],CityTable[[#This Row],[Name]]),"MMM JJJJ"))</f>
        <v>Apr 2023</v>
      </c>
      <c r="K338" s="37" t="str">
        <f>IF(COUNTIFS(TripTable[City],CityTable[[#This Row],[Name]])=0,"",TEXT(_xlfn.MAXIFS(TripTable[Date],TripTable[City],CityTable[[#This Row],[Name]]),"MMM JJJJ"))</f>
        <v>Apr 2023</v>
      </c>
    </row>
    <row r="339" spans="1:11" x14ac:dyDescent="0.2">
      <c r="A339" t="str">
        <f>_xlfn.XLOOKUP(CityTable[[#This Row],[Country]], CountryTable[Common Name], CountryTable[ISO2])</f>
        <v>GB</v>
      </c>
      <c r="B339" t="s">
        <v>56</v>
      </c>
      <c r="C339" t="s">
        <v>314</v>
      </c>
      <c r="D339" s="3"/>
      <c r="E339" s="13">
        <v>55.952060000000003</v>
      </c>
      <c r="F339" s="13">
        <v>-3.1964800000000002</v>
      </c>
      <c r="G339" s="33">
        <v>514990</v>
      </c>
      <c r="H339" s="36" cm="1">
        <f t="array" ref="H339">IFERROR(COUNTA(_xlfn.UNIQUE(_xlfn._xlws.FILTER(TripTable[Trip Name], (TripTable[City]=CityTable[[#This Row],[Name]])*(TripTable[City]&lt;&gt;"")))), 0)</f>
        <v>1</v>
      </c>
      <c r="I339" s="38" t="b">
        <v>0</v>
      </c>
      <c r="J339" s="37" t="str">
        <f>IF(COUNTIFS(TripTable[City],CityTable[[#This Row],[Name]])=0,"",TEXT(_xlfn.MINIFS(TripTable[Date],TripTable[City],CityTable[[#This Row],[Name]]),"MMM JJJJ"))</f>
        <v>Mai 2018</v>
      </c>
      <c r="K339" s="37" t="str">
        <f>IF(COUNTIFS(TripTable[City],CityTable[[#This Row],[Name]])=0,"",TEXT(_xlfn.MAXIFS(TripTable[Date],TripTable[City],CityTable[[#This Row],[Name]]),"MMM JJJJ"))</f>
        <v>Mai 2018</v>
      </c>
    </row>
    <row r="340" spans="1:11" x14ac:dyDescent="0.2">
      <c r="A340" t="str">
        <f>_xlfn.XLOOKUP(CityTable[[#This Row],[Country]], CountryTable[Common Name], CountryTable[ISO2])</f>
        <v>GB</v>
      </c>
      <c r="B340" t="s">
        <v>56</v>
      </c>
      <c r="C340" t="s">
        <v>315</v>
      </c>
      <c r="D340" s="3"/>
      <c r="E340" s="13">
        <v>56.002099999999999</v>
      </c>
      <c r="F340" s="13">
        <v>-3.7853500000000002</v>
      </c>
      <c r="G340" s="33">
        <v>35310</v>
      </c>
      <c r="H340" s="36" cm="1">
        <f t="array" ref="H340">IFERROR(COUNTA(_xlfn.UNIQUE(_xlfn._xlws.FILTER(TripTable[Trip Name], (TripTable[City]=CityTable[[#This Row],[Name]])*(TripTable[City]&lt;&gt;"")))), 0)</f>
        <v>1</v>
      </c>
      <c r="I340" s="38" t="b">
        <v>0</v>
      </c>
      <c r="J340" s="37" t="str">
        <f>IF(COUNTIFS(TripTable[City],CityTable[[#This Row],[Name]])=0,"",TEXT(_xlfn.MINIFS(TripTable[Date],TripTable[City],CityTable[[#This Row],[Name]]),"MMM JJJJ"))</f>
        <v>Mai 2018</v>
      </c>
      <c r="K340" s="37" t="str">
        <f>IF(COUNTIFS(TripTable[City],CityTable[[#This Row],[Name]])=0,"",TEXT(_xlfn.MAXIFS(TripTable[Date],TripTable[City],CityTable[[#This Row],[Name]]),"MMM JJJJ"))</f>
        <v>Mai 2018</v>
      </c>
    </row>
    <row r="341" spans="1:11" x14ac:dyDescent="0.2">
      <c r="A341" t="str">
        <f>_xlfn.XLOOKUP(CityTable[[#This Row],[Country]], CountryTable[Common Name], CountryTable[ISO2])</f>
        <v>GB</v>
      </c>
      <c r="B341" t="s">
        <v>56</v>
      </c>
      <c r="C341" t="s">
        <v>316</v>
      </c>
      <c r="D341" s="3"/>
      <c r="E341" s="13">
        <v>57.143129999999999</v>
      </c>
      <c r="F341" s="13">
        <v>-4.6822400000000002</v>
      </c>
      <c r="G341" s="33">
        <v>670</v>
      </c>
      <c r="H341" s="36" cm="1">
        <f t="array" ref="H341">IFERROR(COUNTA(_xlfn.UNIQUE(_xlfn._xlws.FILTER(TripTable[Trip Name], (TripTable[City]=CityTable[[#This Row],[Name]])*(TripTable[City]&lt;&gt;"")))), 0)</f>
        <v>1</v>
      </c>
      <c r="I341" s="38" t="b">
        <v>0</v>
      </c>
      <c r="J341" s="37" t="str">
        <f>IF(COUNTIFS(TripTable[City],CityTable[[#This Row],[Name]])=0,"",TEXT(_xlfn.MINIFS(TripTable[Date],TripTable[City],CityTable[[#This Row],[Name]]),"MMM JJJJ"))</f>
        <v>Mai 2018</v>
      </c>
      <c r="K341" s="37" t="str">
        <f>IF(COUNTIFS(TripTable[City],CityTable[[#This Row],[Name]])=0,"",TEXT(_xlfn.MAXIFS(TripTable[Date],TripTable[City],CityTable[[#This Row],[Name]]),"MMM JJJJ"))</f>
        <v>Mai 2018</v>
      </c>
    </row>
    <row r="342" spans="1:11" x14ac:dyDescent="0.2">
      <c r="A342" t="str">
        <f>_xlfn.XLOOKUP(CityTable[[#This Row],[Country]], CountryTable[Common Name], CountryTable[ISO2])</f>
        <v>GB</v>
      </c>
      <c r="B342" t="s">
        <v>56</v>
      </c>
      <c r="C342" t="s">
        <v>317</v>
      </c>
      <c r="D342" s="3"/>
      <c r="E342" s="13">
        <v>56.816479999999999</v>
      </c>
      <c r="F342" s="13">
        <v>-5.1120799999999997</v>
      </c>
      <c r="G342" s="33">
        <v>5830</v>
      </c>
      <c r="H342" s="36" cm="1">
        <f t="array" ref="H342">IFERROR(COUNTA(_xlfn.UNIQUE(_xlfn._xlws.FILTER(TripTable[Trip Name], (TripTable[City]=CityTable[[#This Row],[Name]])*(TripTable[City]&lt;&gt;"")))), 0)</f>
        <v>1</v>
      </c>
      <c r="I342" s="38" t="b">
        <v>0</v>
      </c>
      <c r="J342" s="37" t="str">
        <f>IF(COUNTIFS(TripTable[City],CityTable[[#This Row],[Name]])=0,"",TEXT(_xlfn.MINIFS(TripTable[Date],TripTable[City],CityTable[[#This Row],[Name]]),"MMM JJJJ"))</f>
        <v>Mai 2018</v>
      </c>
      <c r="K342" s="37" t="str">
        <f>IF(COUNTIFS(TripTable[City],CityTable[[#This Row],[Name]])=0,"",TEXT(_xlfn.MAXIFS(TripTable[Date],TripTable[City],CityTable[[#This Row],[Name]]),"MMM JJJJ"))</f>
        <v>Mai 2018</v>
      </c>
    </row>
    <row r="343" spans="1:11" x14ac:dyDescent="0.2">
      <c r="A343" t="str">
        <f>_xlfn.XLOOKUP(CityTable[[#This Row],[Country]], CountryTable[Common Name], CountryTable[ISO2])</f>
        <v>GI</v>
      </c>
      <c r="B343" s="3" t="s">
        <v>78</v>
      </c>
      <c r="C343" t="s">
        <v>78</v>
      </c>
      <c r="D343" s="3"/>
      <c r="E343" s="13">
        <v>36.133330000000001</v>
      </c>
      <c r="F343" s="13">
        <v>-5.35</v>
      </c>
      <c r="G343" s="33">
        <v>33718</v>
      </c>
      <c r="H343" s="36" cm="1">
        <f t="array" ref="H343">IFERROR(COUNTA(_xlfn.UNIQUE(_xlfn._xlws.FILTER(TripTable[Trip Name], (TripTable[City]=CityTable[[#This Row],[Name]])*(TripTable[City]&lt;&gt;"")))), 0)</f>
        <v>1</v>
      </c>
      <c r="I343" s="38" t="b">
        <v>0</v>
      </c>
      <c r="J343" s="37" t="str">
        <f>IF(COUNTIFS(TripTable[City],CityTable[[#This Row],[Name]])=0,"",TEXT(_xlfn.MINIFS(TripTable[Date],TripTable[City],CityTable[[#This Row],[Name]]),"MMM JJJJ"))</f>
        <v>Jul 2013</v>
      </c>
      <c r="K343" s="37" t="str">
        <f>IF(COUNTIFS(TripTable[City],CityTable[[#This Row],[Name]])=0,"",TEXT(_xlfn.MAXIFS(TripTable[Date],TripTable[City],CityTable[[#This Row],[Name]]),"MMM JJJJ"))</f>
        <v>Jul 2013</v>
      </c>
    </row>
    <row r="344" spans="1:11" x14ac:dyDescent="0.2">
      <c r="A344" t="str">
        <f>_xlfn.XLOOKUP(CityTable[[#This Row],[Country]], CountryTable[Common Name], CountryTable[ISO2])</f>
        <v>GB</v>
      </c>
      <c r="B344" t="s">
        <v>56</v>
      </c>
      <c r="C344" t="s">
        <v>318</v>
      </c>
      <c r="D344" s="3"/>
      <c r="E344" s="13">
        <v>55.86515</v>
      </c>
      <c r="F344" s="13">
        <v>-4.2576299999999998</v>
      </c>
      <c r="G344" s="33">
        <v>626410</v>
      </c>
      <c r="H344" s="36" cm="1">
        <f t="array" ref="H344">IFERROR(COUNTA(_xlfn.UNIQUE(_xlfn._xlws.FILTER(TripTable[Trip Name], (TripTable[City]=CityTable[[#This Row],[Name]])*(TripTable[City]&lt;&gt;"")))), 0)</f>
        <v>1</v>
      </c>
      <c r="I344" s="38" t="b">
        <v>0</v>
      </c>
      <c r="J344" s="37" t="str">
        <f>IF(COUNTIFS(TripTable[City],CityTable[[#This Row],[Name]])=0,"",TEXT(_xlfn.MINIFS(TripTable[Date],TripTable[City],CityTable[[#This Row],[Name]]),"MMM JJJJ"))</f>
        <v>Mai 2018</v>
      </c>
      <c r="K344" s="37" t="str">
        <f>IF(COUNTIFS(TripTable[City],CityTable[[#This Row],[Name]])=0,"",TEXT(_xlfn.MAXIFS(TripTable[Date],TripTable[City],CityTable[[#This Row],[Name]]),"MMM JJJJ"))</f>
        <v>Mai 2018</v>
      </c>
    </row>
    <row r="345" spans="1:11" x14ac:dyDescent="0.2">
      <c r="A345" t="str">
        <f>_xlfn.XLOOKUP(CityTable[[#This Row],[Country]], CountryTable[Common Name], CountryTable[ISO2])</f>
        <v>GB</v>
      </c>
      <c r="B345" t="s">
        <v>56</v>
      </c>
      <c r="C345" t="s">
        <v>105</v>
      </c>
      <c r="D345" s="3"/>
      <c r="E345" s="13">
        <v>51.50853</v>
      </c>
      <c r="F345" s="13">
        <v>-0.12573999999999999</v>
      </c>
      <c r="G345" s="33">
        <v>8961989</v>
      </c>
      <c r="H345" s="36" cm="1">
        <f t="array" ref="H345">IFERROR(COUNTA(_xlfn.UNIQUE(_xlfn._xlws.FILTER(TripTable[Trip Name], (TripTable[City]=CityTable[[#This Row],[Name]])*(TripTable[City]&lt;&gt;"")))), 0)</f>
        <v>3</v>
      </c>
      <c r="I345" s="38" t="b">
        <v>0</v>
      </c>
      <c r="J345" s="37" t="str">
        <f>IF(COUNTIFS(TripTable[City],CityTable[[#This Row],[Name]])=0,"",TEXT(_xlfn.MINIFS(TripTable[Date],TripTable[City],CityTable[[#This Row],[Name]]),"MMM JJJJ"))</f>
        <v>Jul 2009</v>
      </c>
      <c r="K345" s="37" t="str">
        <f>IF(COUNTIFS(TripTable[City],CityTable[[#This Row],[Name]])=0,"",TEXT(_xlfn.MAXIFS(TripTable[Date],TripTable[City],CityTable[[#This Row],[Name]]),"MMM JJJJ"))</f>
        <v>Apr 2023</v>
      </c>
    </row>
    <row r="346" spans="1:11" x14ac:dyDescent="0.2">
      <c r="A346" t="str">
        <f>_xlfn.XLOOKUP(CityTable[[#This Row],[Country]], CountryTable[Common Name], CountryTable[ISO2])</f>
        <v>GB</v>
      </c>
      <c r="B346" t="s">
        <v>56</v>
      </c>
      <c r="C346" t="s">
        <v>319</v>
      </c>
      <c r="D346" s="3"/>
      <c r="E346" s="13">
        <v>56.415349999999997</v>
      </c>
      <c r="F346" s="13">
        <v>-5.4718400000000003</v>
      </c>
      <c r="G346" s="33">
        <v>8540</v>
      </c>
      <c r="H346" s="36" cm="1">
        <f t="array" ref="H346">IFERROR(COUNTA(_xlfn.UNIQUE(_xlfn._xlws.FILTER(TripTable[Trip Name], (TripTable[City]=CityTable[[#This Row],[Name]])*(TripTable[City]&lt;&gt;"")))), 0)</f>
        <v>1</v>
      </c>
      <c r="I346" s="38" t="b">
        <v>0</v>
      </c>
      <c r="J346" s="37" t="str">
        <f>IF(COUNTIFS(TripTable[City],CityTable[[#This Row],[Name]])=0,"",TEXT(_xlfn.MINIFS(TripTable[Date],TripTable[City],CityTable[[#This Row],[Name]]),"MMM JJJJ"))</f>
        <v>Mai 2018</v>
      </c>
      <c r="K346" s="37" t="str">
        <f>IF(COUNTIFS(TripTable[City],CityTable[[#This Row],[Name]])=0,"",TEXT(_xlfn.MAXIFS(TripTable[Date],TripTable[City],CityTable[[#This Row],[Name]]),"MMM JJJJ"))</f>
        <v>Mai 2018</v>
      </c>
    </row>
    <row r="347" spans="1:11" x14ac:dyDescent="0.2">
      <c r="A347" t="str">
        <f>_xlfn.XLOOKUP(CityTable[[#This Row],[Country]], CountryTable[Common Name], CountryTable[ISO2])</f>
        <v>GB</v>
      </c>
      <c r="B347" t="s">
        <v>56</v>
      </c>
      <c r="C347" t="s">
        <v>320</v>
      </c>
      <c r="D347" s="3"/>
      <c r="E347" s="13">
        <v>51.752220000000001</v>
      </c>
      <c r="F347" s="13">
        <v>-1.25596</v>
      </c>
      <c r="G347" s="33">
        <v>162100</v>
      </c>
      <c r="H347" s="36" cm="1">
        <f t="array" ref="H347">IFERROR(COUNTA(_xlfn.UNIQUE(_xlfn._xlws.FILTER(TripTable[Trip Name], (TripTable[City]=CityTable[[#This Row],[Name]])*(TripTable[City]&lt;&gt;"")))), 0)</f>
        <v>1</v>
      </c>
      <c r="I347" s="38" t="b">
        <v>0</v>
      </c>
      <c r="J347" s="37" t="str">
        <f>IF(COUNTIFS(TripTable[City],CityTable[[#This Row],[Name]])=0,"",TEXT(_xlfn.MINIFS(TripTable[Date],TripTable[City],CityTable[[#This Row],[Name]]),"MMM JJJJ"))</f>
        <v>Jul 2009</v>
      </c>
      <c r="K347" s="37" t="str">
        <f>IF(COUNTIFS(TripTable[City],CityTable[[#This Row],[Name]])=0,"",TEXT(_xlfn.MAXIFS(TripTable[Date],TripTable[City],CityTable[[#This Row],[Name]]),"MMM JJJJ"))</f>
        <v>Jul 2009</v>
      </c>
    </row>
    <row r="348" spans="1:11" x14ac:dyDescent="0.2">
      <c r="A348" t="str">
        <f>_xlfn.XLOOKUP(CityTable[[#This Row],[Country]], CountryTable[Common Name], CountryTable[ISO2])</f>
        <v>GB</v>
      </c>
      <c r="B348" t="s">
        <v>56</v>
      </c>
      <c r="C348" t="s">
        <v>321</v>
      </c>
      <c r="D348" s="3"/>
      <c r="E348" s="13">
        <v>50.61448</v>
      </c>
      <c r="F348" s="13">
        <v>-2.4599099999999998</v>
      </c>
      <c r="G348" s="33">
        <v>57691</v>
      </c>
      <c r="H348" s="36" cm="1">
        <f t="array" ref="H348">IFERROR(COUNTA(_xlfn.UNIQUE(_xlfn._xlws.FILTER(TripTable[Trip Name], (TripTable[City]=CityTable[[#This Row],[Name]])*(TripTable[City]&lt;&gt;"")))), 0)</f>
        <v>1</v>
      </c>
      <c r="I348" s="38" t="b">
        <v>0</v>
      </c>
      <c r="J348" s="37" t="str">
        <f>IF(COUNTIFS(TripTable[City],CityTable[[#This Row],[Name]])=0,"",TEXT(_xlfn.MINIFS(TripTable[Date],TripTable[City],CityTable[[#This Row],[Name]]),"MMM JJJJ"))</f>
        <v>Apr 2023</v>
      </c>
      <c r="K348" s="37" t="str">
        <f>IF(COUNTIFS(TripTable[City],CityTable[[#This Row],[Name]])=0,"",TEXT(_xlfn.MAXIFS(TripTable[Date],TripTable[City],CityTable[[#This Row],[Name]]),"MMM JJJJ"))</f>
        <v>Apr 2023</v>
      </c>
    </row>
    <row r="349" spans="1:11" x14ac:dyDescent="0.2">
      <c r="A349" t="str">
        <f>_xlfn.XLOOKUP(CityTable[[#This Row],[Country]], CountryTable[Common Name], CountryTable[ISO2])</f>
        <v>GB</v>
      </c>
      <c r="B349" t="s">
        <v>56</v>
      </c>
      <c r="C349" t="s">
        <v>322</v>
      </c>
      <c r="D349" s="3"/>
      <c r="E349" s="13">
        <v>51.387639999999998</v>
      </c>
      <c r="F349" s="13">
        <v>0.50546000000000002</v>
      </c>
      <c r="G349" s="33">
        <v>28671</v>
      </c>
      <c r="H349" s="36" cm="1">
        <f t="array" ref="H349">IFERROR(COUNTA(_xlfn.UNIQUE(_xlfn._xlws.FILTER(TripTable[Trip Name], (TripTable[City]=CityTable[[#This Row],[Name]])*(TripTable[City]&lt;&gt;"")))), 0)</f>
        <v>1</v>
      </c>
      <c r="I349" s="38" t="b">
        <v>0</v>
      </c>
      <c r="J349" s="37" t="str">
        <f>IF(COUNTIFS(TripTable[City],CityTable[[#This Row],[Name]])=0,"",TEXT(_xlfn.MINIFS(TripTable[Date],TripTable[City],CityTable[[#This Row],[Name]]),"MMM JJJJ"))</f>
        <v>Apr 2023</v>
      </c>
      <c r="K349" s="37" t="str">
        <f>IF(COUNTIFS(TripTable[City],CityTable[[#This Row],[Name]])=0,"",TEXT(_xlfn.MAXIFS(TripTable[Date],TripTable[City],CityTable[[#This Row],[Name]]),"MMM JJJJ"))</f>
        <v>Apr 2023</v>
      </c>
    </row>
    <row r="350" spans="1:11" x14ac:dyDescent="0.2">
      <c r="A350" t="str">
        <f>_xlfn.XLOOKUP(CityTable[[#This Row],[Country]], CountryTable[Common Name], CountryTable[ISO2])</f>
        <v>GB</v>
      </c>
      <c r="B350" t="s">
        <v>56</v>
      </c>
      <c r="C350" t="s">
        <v>323</v>
      </c>
      <c r="D350" s="3"/>
      <c r="E350" s="13">
        <v>56.119030000000002</v>
      </c>
      <c r="F350" s="13">
        <v>-3.93682</v>
      </c>
      <c r="G350" s="33">
        <v>37910</v>
      </c>
      <c r="H350" s="36" cm="1">
        <f t="array" ref="H350">IFERROR(COUNTA(_xlfn.UNIQUE(_xlfn._xlws.FILTER(TripTable[Trip Name], (TripTable[City]=CityTable[[#This Row],[Name]])*(TripTable[City]&lt;&gt;"")))), 0)</f>
        <v>1</v>
      </c>
      <c r="I350" s="38" t="b">
        <v>0</v>
      </c>
      <c r="J350" s="37" t="str">
        <f>IF(COUNTIFS(TripTable[City],CityTable[[#This Row],[Name]])=0,"",TEXT(_xlfn.MINIFS(TripTable[Date],TripTable[City],CityTable[[#This Row],[Name]]),"MMM JJJJ"))</f>
        <v>Mai 2018</v>
      </c>
      <c r="K350" s="37" t="str">
        <f>IF(COUNTIFS(TripTable[City],CityTable[[#This Row],[Name]])=0,"",TEXT(_xlfn.MAXIFS(TripTable[Date],TripTable[City],CityTable[[#This Row],[Name]]),"MMM JJJJ"))</f>
        <v>Mai 2018</v>
      </c>
    </row>
    <row r="351" spans="1:11" x14ac:dyDescent="0.2">
      <c r="A351" t="str">
        <f>_xlfn.XLOOKUP(CityTable[[#This Row],[Country]], CountryTable[Common Name], CountryTable[ISO2])</f>
        <v>GB</v>
      </c>
      <c r="B351" t="s">
        <v>56</v>
      </c>
      <c r="C351" t="s">
        <v>324</v>
      </c>
      <c r="D351" s="3"/>
      <c r="E351" s="13">
        <v>50.61448</v>
      </c>
      <c r="F351" s="13">
        <v>-2.4599099999999998</v>
      </c>
      <c r="G351" s="33">
        <v>57691</v>
      </c>
      <c r="H351" s="36" cm="1">
        <f t="array" ref="H351">IFERROR(COUNTA(_xlfn.UNIQUE(_xlfn._xlws.FILTER(TripTable[Trip Name], (TripTable[City]=CityTable[[#This Row],[Name]])*(TripTable[City]&lt;&gt;"")))), 0)</f>
        <v>1</v>
      </c>
      <c r="I351" s="38" t="b">
        <v>0</v>
      </c>
      <c r="J351" s="37" t="str">
        <f>IF(COUNTIFS(TripTable[City],CityTable[[#This Row],[Name]])=0,"",TEXT(_xlfn.MINIFS(TripTable[Date],TripTable[City],CityTable[[#This Row],[Name]]),"MMM JJJJ"))</f>
        <v>Apr 2023</v>
      </c>
      <c r="K351" s="37" t="str">
        <f>IF(COUNTIFS(TripTable[City],CityTable[[#This Row],[Name]])=0,"",TEXT(_xlfn.MAXIFS(TripTable[Date],TripTable[City],CityTable[[#This Row],[Name]]),"MMM JJJJ"))</f>
        <v>Apr 2023</v>
      </c>
    </row>
    <row r="352" spans="1:11" x14ac:dyDescent="0.2">
      <c r="A352" t="str">
        <f>_xlfn.XLOOKUP(CityTable[[#This Row],[Country]], CountryTable[Common Name], CountryTable[ISO2])</f>
        <v>GB</v>
      </c>
      <c r="B352" t="s">
        <v>56</v>
      </c>
      <c r="C352" t="s">
        <v>325</v>
      </c>
      <c r="D352" s="3"/>
      <c r="E352" s="13">
        <v>51.483330000000002</v>
      </c>
      <c r="F352" s="13">
        <v>-0.6</v>
      </c>
      <c r="G352" s="33">
        <v>33348</v>
      </c>
      <c r="H352" s="36" cm="1">
        <f t="array" ref="H352">IFERROR(COUNTA(_xlfn.UNIQUE(_xlfn._xlws.FILTER(TripTable[Trip Name], (TripTable[City]=CityTable[[#This Row],[Name]])*(TripTable[City]&lt;&gt;"")))), 0)</f>
        <v>1</v>
      </c>
      <c r="I352" s="38" t="b">
        <v>0</v>
      </c>
      <c r="J352" s="37" t="str">
        <f>IF(COUNTIFS(TripTable[City],CityTable[[#This Row],[Name]])=0,"",TEXT(_xlfn.MINIFS(TripTable[Date],TripTable[City],CityTable[[#This Row],[Name]]),"MMM JJJJ"))</f>
        <v>Apr 2023</v>
      </c>
      <c r="K352" s="37" t="str">
        <f>IF(COUNTIFS(TripTable[City],CityTable[[#This Row],[Name]])=0,"",TEXT(_xlfn.MAXIFS(TripTable[Date],TripTable[City],CityTable[[#This Row],[Name]]),"MMM JJJJ"))</f>
        <v>Apr 2023</v>
      </c>
    </row>
    <row r="353" spans="1:11" x14ac:dyDescent="0.2">
      <c r="A353" t="str">
        <f>_xlfn.XLOOKUP(CityTable[[#This Row],[Country]], CountryTable[Common Name], CountryTable[ISO2])</f>
        <v>US</v>
      </c>
      <c r="B353" t="s">
        <v>57</v>
      </c>
      <c r="C353" t="s">
        <v>327</v>
      </c>
      <c r="D353" s="3"/>
      <c r="E353" s="13">
        <v>42.886450000000004</v>
      </c>
      <c r="F353" s="13">
        <v>-78.878370000000004</v>
      </c>
      <c r="G353" s="33">
        <v>258071</v>
      </c>
      <c r="H353" s="36" cm="1">
        <f t="array" ref="H353">IFERROR(COUNTA(_xlfn.UNIQUE(_xlfn._xlws.FILTER(TripTable[Trip Name], (TripTable[City]=CityTable[[#This Row],[Name]])*(TripTable[City]&lt;&gt;"")))), 0)</f>
        <v>1</v>
      </c>
      <c r="I353" s="38" t="b">
        <v>0</v>
      </c>
      <c r="J353" s="37" t="str">
        <f>IF(COUNTIFS(TripTable[City],CityTable[[#This Row],[Name]])=0,"",TEXT(_xlfn.MINIFS(TripTable[Date],TripTable[City],CityTable[[#This Row],[Name]]),"MMM JJJJ"))</f>
        <v>Apr 2012</v>
      </c>
      <c r="K353" s="37" t="str">
        <f>IF(COUNTIFS(TripTable[City],CityTable[[#This Row],[Name]])=0,"",TEXT(_xlfn.MAXIFS(TripTable[Date],TripTable[City],CityTable[[#This Row],[Name]]),"MMM JJJJ"))</f>
        <v>Apr 2012</v>
      </c>
    </row>
    <row r="354" spans="1:11" x14ac:dyDescent="0.2">
      <c r="A354" t="str">
        <f>_xlfn.XLOOKUP(CityTable[[#This Row],[Country]], CountryTable[Common Name], CountryTable[ISO2])</f>
        <v>US</v>
      </c>
      <c r="B354" t="s">
        <v>57</v>
      </c>
      <c r="C354" t="s">
        <v>1147</v>
      </c>
      <c r="D354" s="3"/>
      <c r="E354" s="13">
        <v>26.011199999999999</v>
      </c>
      <c r="F354" s="13">
        <v>-80.14949</v>
      </c>
      <c r="G354" s="33">
        <v>149728</v>
      </c>
      <c r="H354" s="36" cm="1">
        <f t="array" ref="H354">IFERROR(COUNTA(_xlfn.UNIQUE(_xlfn._xlws.FILTER(TripTable[Trip Name], (TripTable[City]=CityTable[[#This Row],[Name]])*(TripTable[City]&lt;&gt;"")))), 0)</f>
        <v>1</v>
      </c>
      <c r="I354" s="38" t="b">
        <v>0</v>
      </c>
      <c r="J354" s="37" t="str">
        <f>IF(COUNTIFS(TripTable[City],CityTable[[#This Row],[Name]])=0,"",TEXT(_xlfn.MINIFS(TripTable[Date],TripTable[City],CityTable[[#This Row],[Name]]),"MMM JJJJ"))</f>
        <v>Dez 2023</v>
      </c>
      <c r="K354" s="37" t="str">
        <f>IF(COUNTIFS(TripTable[City],CityTable[[#This Row],[Name]])=0,"",TEXT(_xlfn.MAXIFS(TripTable[Date],TripTable[City],CityTable[[#This Row],[Name]]),"MMM JJJJ"))</f>
        <v>Dez 2023</v>
      </c>
    </row>
    <row r="355" spans="1:11" x14ac:dyDescent="0.2">
      <c r="A355" t="str">
        <f>_xlfn.XLOOKUP(CityTable[[#This Row],[Country]], CountryTable[Common Name], CountryTable[ISO2])</f>
        <v>US</v>
      </c>
      <c r="B355" t="s">
        <v>57</v>
      </c>
      <c r="C355" t="s">
        <v>328</v>
      </c>
      <c r="D355" s="3"/>
      <c r="E355" s="13">
        <v>25.468720000000001</v>
      </c>
      <c r="F355" s="13">
        <v>-80.477559999999997</v>
      </c>
      <c r="G355" s="33">
        <v>80737</v>
      </c>
      <c r="H355" s="36" cm="1">
        <f t="array" ref="H355">IFERROR(COUNTA(_xlfn.UNIQUE(_xlfn._xlws.FILTER(TripTable[Trip Name], (TripTable[City]=CityTable[[#This Row],[Name]])*(TripTable[City]&lt;&gt;"")))), 0)</f>
        <v>1</v>
      </c>
      <c r="I355" s="38" t="b">
        <v>0</v>
      </c>
      <c r="J355" s="37" t="str">
        <f>IF(COUNTIFS(TripTable[City],CityTable[[#This Row],[Name]])=0,"",TEXT(_xlfn.MINIFS(TripTable[Date],TripTable[City],CityTable[[#This Row],[Name]]),"MMM JJJJ"))</f>
        <v>Dez 2023</v>
      </c>
      <c r="K355" s="37" t="str">
        <f>IF(COUNTIFS(TripTable[City],CityTable[[#This Row],[Name]])=0,"",TEXT(_xlfn.MAXIFS(TripTable[Date],TripTable[City],CityTable[[#This Row],[Name]]),"MMM JJJJ"))</f>
        <v>Dez 2023</v>
      </c>
    </row>
    <row r="356" spans="1:11" x14ac:dyDescent="0.2">
      <c r="A356" t="str">
        <f>_xlfn.XLOOKUP(CityTable[[#This Row],[Country]], CountryTable[Common Name], CountryTable[ISO2])</f>
        <v>US</v>
      </c>
      <c r="B356" t="s">
        <v>57</v>
      </c>
      <c r="C356" t="s">
        <v>329</v>
      </c>
      <c r="D356" s="3"/>
      <c r="E356" s="13">
        <v>42.440629999999999</v>
      </c>
      <c r="F356" s="13">
        <v>-76.496610000000004</v>
      </c>
      <c r="G356" s="33">
        <v>30788</v>
      </c>
      <c r="H356" s="36" cm="1">
        <f t="array" ref="H356">IFERROR(COUNTA(_xlfn.UNIQUE(_xlfn._xlws.FILTER(TripTable[Trip Name], (TripTable[City]=CityTable[[#This Row],[Name]])*(TripTable[City]&lt;&gt;"")))), 0)</f>
        <v>1</v>
      </c>
      <c r="I356" s="38" t="b">
        <v>0</v>
      </c>
      <c r="J356" s="37" t="str">
        <f>IF(COUNTIFS(TripTable[City],CityTable[[#This Row],[Name]])=0,"",TEXT(_xlfn.MINIFS(TripTable[Date],TripTable[City],CityTable[[#This Row],[Name]]),"MMM JJJJ"))</f>
        <v>Apr 2012</v>
      </c>
      <c r="K356" s="37" t="str">
        <f>IF(COUNTIFS(TripTable[City],CityTable[[#This Row],[Name]])=0,"",TEXT(_xlfn.MAXIFS(TripTable[Date],TripTable[City],CityTable[[#This Row],[Name]]),"MMM JJJJ"))</f>
        <v>Apr 2012</v>
      </c>
    </row>
    <row r="357" spans="1:11" x14ac:dyDescent="0.2">
      <c r="A357" t="str">
        <f>_xlfn.XLOOKUP(CityTable[[#This Row],[Country]], CountryTable[Common Name], CountryTable[ISO2])</f>
        <v>US</v>
      </c>
      <c r="B357" t="s">
        <v>57</v>
      </c>
      <c r="C357" t="s">
        <v>330</v>
      </c>
      <c r="D357" s="3"/>
      <c r="E357" s="13">
        <v>25.101520000000001</v>
      </c>
      <c r="F357" s="13">
        <v>-80.814170000000004</v>
      </c>
      <c r="G357" s="33">
        <v>70000</v>
      </c>
      <c r="H357" s="36" cm="1">
        <f t="array" ref="H357">IFERROR(COUNTA(_xlfn.UNIQUE(_xlfn._xlws.FILTER(TripTable[Trip Name], (TripTable[City]=CityTable[[#This Row],[Name]])*(TripTable[City]&lt;&gt;"")))), 0)</f>
        <v>1</v>
      </c>
      <c r="I357" s="38" t="b">
        <v>0</v>
      </c>
      <c r="J357" s="37" t="str">
        <f>IF(COUNTIFS(TripTable[City],CityTable[[#This Row],[Name]])=0,"",TEXT(_xlfn.MINIFS(TripTable[Date],TripTable[City],CityTable[[#This Row],[Name]]),"MMM JJJJ"))</f>
        <v>Dez 2023</v>
      </c>
      <c r="K357" s="37" t="str">
        <f>IF(COUNTIFS(TripTable[City],CityTable[[#This Row],[Name]])=0,"",TEXT(_xlfn.MAXIFS(TripTable[Date],TripTable[City],CityTable[[#This Row],[Name]]),"MMM JJJJ"))</f>
        <v>Dez 2023</v>
      </c>
    </row>
    <row r="358" spans="1:11" x14ac:dyDescent="0.2">
      <c r="A358" t="str">
        <f>_xlfn.XLOOKUP(CityTable[[#This Row],[Country]], CountryTable[Common Name], CountryTable[ISO2])</f>
        <v>US</v>
      </c>
      <c r="B358" t="s">
        <v>57</v>
      </c>
      <c r="C358" t="s">
        <v>331</v>
      </c>
      <c r="D358" s="3"/>
      <c r="E358" s="13">
        <v>25.774270000000001</v>
      </c>
      <c r="F358" s="13">
        <v>-80.193659999999994</v>
      </c>
      <c r="G358" s="33">
        <v>487014</v>
      </c>
      <c r="H358" s="36" cm="1">
        <f t="array" ref="H358">IFERROR(COUNTA(_xlfn.UNIQUE(_xlfn._xlws.FILTER(TripTable[Trip Name], (TripTable[City]=CityTable[[#This Row],[Name]])*(TripTable[City]&lt;&gt;"")))), 0)</f>
        <v>1</v>
      </c>
      <c r="I358" s="38" t="b">
        <v>0</v>
      </c>
      <c r="J358" s="37" t="str">
        <f>IF(COUNTIFS(TripTable[City],CityTable[[#This Row],[Name]])=0,"",TEXT(_xlfn.MINIFS(TripTable[Date],TripTable[City],CityTable[[#This Row],[Name]]),"MMM JJJJ"))</f>
        <v>Dez 2023</v>
      </c>
      <c r="K358" s="37" t="str">
        <f>IF(COUNTIFS(TripTable[City],CityTable[[#This Row],[Name]])=0,"",TEXT(_xlfn.MAXIFS(TripTable[Date],TripTable[City],CityTable[[#This Row],[Name]]),"MMM JJJJ"))</f>
        <v>Dez 2023</v>
      </c>
    </row>
    <row r="359" spans="1:11" x14ac:dyDescent="0.2">
      <c r="A359" t="str">
        <f>_xlfn.XLOOKUP(CityTable[[#This Row],[Country]], CountryTable[Common Name], CountryTable[ISO2])</f>
        <v>US</v>
      </c>
      <c r="B359" t="s">
        <v>57</v>
      </c>
      <c r="C359" t="s">
        <v>332</v>
      </c>
      <c r="D359" s="3"/>
      <c r="E359" s="13">
        <v>25.790649999999999</v>
      </c>
      <c r="F359" s="13">
        <v>-80.130049999999997</v>
      </c>
      <c r="G359" s="33">
        <v>92312</v>
      </c>
      <c r="H359" s="36" cm="1">
        <f t="array" ref="H359">IFERROR(COUNTA(_xlfn.UNIQUE(_xlfn._xlws.FILTER(TripTable[Trip Name], (TripTable[City]=CityTable[[#This Row],[Name]])*(TripTable[City]&lt;&gt;"")))), 0)</f>
        <v>1</v>
      </c>
      <c r="I359" s="38" t="b">
        <v>0</v>
      </c>
      <c r="J359" s="37" t="str">
        <f>IF(COUNTIFS(TripTable[City],CityTable[[#This Row],[Name]])=0,"",TEXT(_xlfn.MINIFS(TripTable[Date],TripTable[City],CityTable[[#This Row],[Name]]),"MMM JJJJ"))</f>
        <v>Dez 2023</v>
      </c>
      <c r="K359" s="37" t="str">
        <f>IF(COUNTIFS(TripTable[City],CityTable[[#This Row],[Name]])=0,"",TEXT(_xlfn.MAXIFS(TripTable[Date],TripTable[City],CityTable[[#This Row],[Name]]),"MMM JJJJ"))</f>
        <v>Dez 2023</v>
      </c>
    </row>
    <row r="360" spans="1:11" x14ac:dyDescent="0.2">
      <c r="A360" t="str">
        <f>_xlfn.XLOOKUP(CityTable[[#This Row],[Country]], CountryTable[Common Name], CountryTable[ISO2])</f>
        <v>US</v>
      </c>
      <c r="B360" t="s">
        <v>57</v>
      </c>
      <c r="C360" t="s">
        <v>333</v>
      </c>
      <c r="D360" s="3"/>
      <c r="E360" s="13">
        <v>40.714269999999999</v>
      </c>
      <c r="F360" s="13">
        <v>-74.005970000000005</v>
      </c>
      <c r="G360" s="33">
        <v>8804190</v>
      </c>
      <c r="H360" s="36" cm="1">
        <f t="array" ref="H360">IFERROR(COUNTA(_xlfn.UNIQUE(_xlfn._xlws.FILTER(TripTable[Trip Name], (TripTable[City]=CityTable[[#This Row],[Name]])*(TripTable[City]&lt;&gt;"")))), 0)</f>
        <v>1</v>
      </c>
      <c r="I360" s="38" t="b">
        <v>0</v>
      </c>
      <c r="J360" s="37" t="str">
        <f>IF(COUNTIFS(TripTable[City],CityTable[[#This Row],[Name]])=0,"",TEXT(_xlfn.MINIFS(TripTable[Date],TripTable[City],CityTable[[#This Row],[Name]]),"MMM JJJJ"))</f>
        <v>Apr 2012</v>
      </c>
      <c r="K360" s="37" t="str">
        <f>IF(COUNTIFS(TripTable[City],CityTable[[#This Row],[Name]])=0,"",TEXT(_xlfn.MAXIFS(TripTable[Date],TripTable[City],CityTable[[#This Row],[Name]]),"MMM JJJJ"))</f>
        <v>Apr 2012</v>
      </c>
    </row>
    <row r="361" spans="1:11" x14ac:dyDescent="0.2">
      <c r="A361" t="str">
        <f>_xlfn.XLOOKUP(CityTable[[#This Row],[Country]], CountryTable[Common Name], CountryTable[ISO2])</f>
        <v>US</v>
      </c>
      <c r="B361" t="s">
        <v>57</v>
      </c>
      <c r="C361" t="s">
        <v>74</v>
      </c>
      <c r="D361" s="3"/>
      <c r="E361" s="13">
        <v>43.094499999999996</v>
      </c>
      <c r="F361" s="13">
        <v>-79.056709999999995</v>
      </c>
      <c r="G361" s="33">
        <v>48916</v>
      </c>
      <c r="H361" s="36" cm="1">
        <f t="array" ref="H361">IFERROR(COUNTA(_xlfn.UNIQUE(_xlfn._xlws.FILTER(TripTable[Trip Name], (TripTable[City]=CityTable[[#This Row],[Name]])*(TripTable[City]&lt;&gt;"")))), 0)</f>
        <v>1</v>
      </c>
      <c r="I361" s="38" t="b">
        <v>0</v>
      </c>
      <c r="J361" s="37" t="str">
        <f>IF(COUNTIFS(TripTable[City],CityTable[[#This Row],[Name]])=0,"",TEXT(_xlfn.MINIFS(TripTable[Date],TripTable[City],CityTable[[#This Row],[Name]]),"MMM JJJJ"))</f>
        <v>Apr 2012</v>
      </c>
      <c r="K361" s="37" t="str">
        <f>IF(COUNTIFS(TripTable[City],CityTable[[#This Row],[Name]])=0,"",TEXT(_xlfn.MAXIFS(TripTable[Date],TripTable[City],CityTable[[#This Row],[Name]]),"MMM JJJJ"))</f>
        <v>Apr 2012</v>
      </c>
    </row>
    <row r="362" spans="1:11" x14ac:dyDescent="0.2">
      <c r="A362" t="str">
        <f>_xlfn.XLOOKUP(CityTable[[#This Row],[Country]], CountryTable[Common Name], CountryTable[ISO2])</f>
        <v>US</v>
      </c>
      <c r="B362" t="s">
        <v>57</v>
      </c>
      <c r="C362" t="s">
        <v>1148</v>
      </c>
      <c r="D362" s="3"/>
      <c r="E362" s="13">
        <v>26.705556000000001</v>
      </c>
      <c r="F362" s="13">
        <v>-80.041111000000001</v>
      </c>
      <c r="G362" s="33">
        <v>9245</v>
      </c>
      <c r="H362" s="36" cm="1">
        <f t="array" ref="H362">IFERROR(COUNTA(_xlfn.UNIQUE(_xlfn._xlws.FILTER(TripTable[Trip Name], (TripTable[City]=CityTable[[#This Row],[Name]])*(TripTable[City]&lt;&gt;"")))), 0)</f>
        <v>1</v>
      </c>
      <c r="I362" s="38" t="b">
        <v>0</v>
      </c>
      <c r="J362" s="37" t="str">
        <f>IF(COUNTIFS(TripTable[City],CityTable[[#This Row],[Name]])=0,"",TEXT(_xlfn.MINIFS(TripTable[Date],TripTable[City],CityTable[[#This Row],[Name]]),"MMM JJJJ"))</f>
        <v>Dez 2023</v>
      </c>
      <c r="K362" s="37" t="str">
        <f>IF(COUNTIFS(TripTable[City],CityTable[[#This Row],[Name]])=0,"",TEXT(_xlfn.MAXIFS(TripTable[Date],TripTable[City],CityTable[[#This Row],[Name]]),"MMM JJJJ"))</f>
        <v>Dez 2023</v>
      </c>
    </row>
    <row r="363" spans="1:11" x14ac:dyDescent="0.2">
      <c r="A363" t="str">
        <f>_xlfn.XLOOKUP(CityTable[[#This Row],[Country]], CountryTable[Common Name], CountryTable[ISO2])</f>
        <v>US</v>
      </c>
      <c r="B363" t="s">
        <v>57</v>
      </c>
      <c r="C363" t="s">
        <v>1208</v>
      </c>
      <c r="D363" s="3"/>
      <c r="E363" s="13">
        <v>40.34872</v>
      </c>
      <c r="F363" s="13">
        <v>-74.659049999999993</v>
      </c>
      <c r="G363" s="33">
        <v>29603</v>
      </c>
      <c r="H363" s="36" cm="1">
        <f t="array" ref="H363">IFERROR(COUNTA(_xlfn.UNIQUE(_xlfn._xlws.FILTER(TripTable[Trip Name], (TripTable[City]=CityTable[[#This Row],[Name]])*(TripTable[City]&lt;&gt;"")))), 0)</f>
        <v>1</v>
      </c>
      <c r="I363" s="38" t="b">
        <v>0</v>
      </c>
      <c r="J363" s="37" t="str">
        <f>IF(COUNTIFS(TripTable[City],CityTable[[#This Row],[Name]])=0,"",TEXT(_xlfn.MINIFS(TripTable[Date],TripTable[City],CityTable[[#This Row],[Name]]),"MMM JJJJ"))</f>
        <v>Apr 2012</v>
      </c>
      <c r="K363" s="37" t="str">
        <f>IF(COUNTIFS(TripTable[City],CityTable[[#This Row],[Name]])=0,"",TEXT(_xlfn.MAXIFS(TripTable[Date],TripTable[City],CityTable[[#This Row],[Name]]),"MMM JJJJ"))</f>
        <v>Apr 2012</v>
      </c>
    </row>
    <row r="364" spans="1:11" x14ac:dyDescent="0.2">
      <c r="A364" t="str">
        <f>_xlfn.XLOOKUP(CityTable[[#This Row],[Country]], CountryTable[Common Name], CountryTable[ISO2])</f>
        <v>US</v>
      </c>
      <c r="B364" t="s">
        <v>57</v>
      </c>
      <c r="C364" t="s">
        <v>334</v>
      </c>
      <c r="D364" s="3"/>
      <c r="E364" s="13">
        <v>38.895110000000003</v>
      </c>
      <c r="F364" s="13">
        <v>-77.036370000000005</v>
      </c>
      <c r="G364" s="33">
        <v>689545</v>
      </c>
      <c r="H364" s="36" cm="1">
        <f t="array" ref="H364">IFERROR(COUNTA(_xlfn.UNIQUE(_xlfn._xlws.FILTER(TripTable[Trip Name], (TripTable[City]=CityTable[[#This Row],[Name]])*(TripTable[City]&lt;&gt;"")))), 0)</f>
        <v>1</v>
      </c>
      <c r="I364" s="38" t="b">
        <v>0</v>
      </c>
      <c r="J364" s="37" t="str">
        <f>IF(COUNTIFS(TripTable[City],CityTable[[#This Row],[Name]])=0,"",TEXT(_xlfn.MINIFS(TripTable[Date],TripTable[City],CityTable[[#This Row],[Name]]),"MMM JJJJ"))</f>
        <v>Apr 2012</v>
      </c>
      <c r="K364" s="37" t="str">
        <f>IF(COUNTIFS(TripTable[City],CityTable[[#This Row],[Name]])=0,"",TEXT(_xlfn.MAXIFS(TripTable[Date],TripTable[City],CityTable[[#This Row],[Name]]),"MMM JJJJ"))</f>
        <v>Apr 2012</v>
      </c>
    </row>
    <row r="365" spans="1:11" x14ac:dyDescent="0.2">
      <c r="A365" t="str">
        <f>_xlfn.XLOOKUP(CityTable[[#This Row],[Country]], CountryTable[Common Name], CountryTable[ISO2])</f>
        <v>US</v>
      </c>
      <c r="B365" t="s">
        <v>57</v>
      </c>
      <c r="C365" t="s">
        <v>1149</v>
      </c>
      <c r="D365" s="3"/>
      <c r="E365" s="13">
        <v>26.746943999999999</v>
      </c>
      <c r="F365" s="13">
        <v>-80.131111000000004</v>
      </c>
      <c r="G365" s="33">
        <v>120932</v>
      </c>
      <c r="H365" s="36" cm="1">
        <f t="array" ref="H365">IFERROR(COUNTA(_xlfn.UNIQUE(_xlfn._xlws.FILTER(TripTable[Trip Name], (TripTable[City]=CityTable[[#This Row],[Name]])*(TripTable[City]&lt;&gt;"")))), 0)</f>
        <v>1</v>
      </c>
      <c r="I365" s="38" t="b">
        <v>0</v>
      </c>
      <c r="J365" s="37" t="str">
        <f>IF(COUNTIFS(TripTable[City],CityTable[[#This Row],[Name]])=0,"",TEXT(_xlfn.MINIFS(TripTable[Date],TripTable[City],CityTable[[#This Row],[Name]]),"MMM JJJJ"))</f>
        <v>Dez 2023</v>
      </c>
      <c r="K365" s="37" t="str">
        <f>IF(COUNTIFS(TripTable[City],CityTable[[#This Row],[Name]])=0,"",TEXT(_xlfn.MAXIFS(TripTable[Date],TripTable[City],CityTable[[#This Row],[Name]]),"MMM JJJJ"))</f>
        <v>Dez 2023</v>
      </c>
    </row>
    <row r="366" spans="1:11" x14ac:dyDescent="0.2">
      <c r="A366" t="str">
        <f>_xlfn.XLOOKUP(CityTable[[#This Row],[Country]], CountryTable[Common Name], CountryTable[ISO2])</f>
        <v>VA</v>
      </c>
      <c r="B366" s="3" t="s">
        <v>1866</v>
      </c>
      <c r="C366" s="3" t="s">
        <v>1816</v>
      </c>
      <c r="D366" s="3"/>
      <c r="E366" s="13" cm="1">
        <f t="array" ref="E366">GetCityLatitude(CityTable[[#This Row],[Name]],CityTable[[#This Row],[ISO2]])</f>
        <v>41.902250000000002</v>
      </c>
      <c r="F366" s="13" cm="1">
        <f t="array" ref="F366">GetCityLongitude(CityTable[[#This Row],[Name]],CityTable[[#This Row],[ISO2]])</f>
        <v>12.4533</v>
      </c>
      <c r="G366" s="33" cm="1">
        <f t="array" ref="G366">GetCityPopulation(CityTable[[#This Row],[Name]] &amp; ", " &amp; CityTable[[#This Row],[Country]],CityTable[[#This Row],[ISO2]])</f>
        <v>921</v>
      </c>
      <c r="H366" s="36" cm="1">
        <f t="array" ref="H366">IFERROR(COUNTA(_xlfn.UNIQUE(_xlfn._xlws.FILTER(TripTable[Trip Name], (TripTable[City]=CityTable[[#This Row],[Name]])*(TripTable[City]&lt;&gt;"")))), 0)</f>
        <v>1</v>
      </c>
      <c r="I366" s="38" t="b">
        <v>0</v>
      </c>
      <c r="J366" s="37" t="str">
        <f>IF(COUNTIFS(TripTable[City],CityTable[[#This Row],[Name]])=0,"",TEXT(_xlfn.MINIFS(TripTable[Date],TripTable[City],CityTable[[#This Row],[Name]]),"MMM JJJJ"))</f>
        <v>Feb 2015</v>
      </c>
      <c r="K366" s="37" t="str">
        <f>IF(COUNTIFS(TripTable[City],CityTable[[#This Row],[Name]])=0,"",TEXT(_xlfn.MAXIFS(TripTable[Date],TripTable[City],CityTable[[#This Row],[Name]]),"MMM JJJJ"))</f>
        <v>Feb 2015</v>
      </c>
    </row>
    <row r="367" spans="1:11" x14ac:dyDescent="0.2">
      <c r="A367" t="str">
        <f>_xlfn.XLOOKUP(CityTable[[#This Row],[Country]], CountryTable[Common Name], CountryTable[ISO2])</f>
        <v>VN</v>
      </c>
      <c r="B367" t="s">
        <v>58</v>
      </c>
      <c r="C367" t="s">
        <v>786</v>
      </c>
      <c r="D367" s="3"/>
      <c r="E367" s="13">
        <v>16.067779999999999</v>
      </c>
      <c r="F367" s="13">
        <v>108.22083000000001</v>
      </c>
      <c r="G367" s="33">
        <v>1276000</v>
      </c>
      <c r="H367" s="36" cm="1">
        <f t="array" ref="H367">IFERROR(COUNTA(_xlfn.UNIQUE(_xlfn._xlws.FILTER(TripTable[Trip Name], (TripTable[City]=CityTable[[#This Row],[Name]])*(TripTable[City]&lt;&gt;"")))), 0)</f>
        <v>1</v>
      </c>
      <c r="I367" s="38" t="b">
        <v>0</v>
      </c>
      <c r="J367" s="37" t="str">
        <f>IF(COUNTIFS(TripTable[City],CityTable[[#This Row],[Name]])=0,"",TEXT(_xlfn.MINIFS(TripTable[Date],TripTable[City],CityTable[[#This Row],[Name]]),"MMM JJJJ"))</f>
        <v>Jun 2017</v>
      </c>
      <c r="K367" s="37" t="str">
        <f>IF(COUNTIFS(TripTable[City],CityTable[[#This Row],[Name]])=0,"",TEXT(_xlfn.MAXIFS(TripTable[Date],TripTable[City],CityTable[[#This Row],[Name]]),"MMM JJJJ"))</f>
        <v>Jun 2017</v>
      </c>
    </row>
    <row r="368" spans="1:11" x14ac:dyDescent="0.2">
      <c r="A368" t="str">
        <f>_xlfn.XLOOKUP(CityTable[[#This Row],[Country]], CountryTable[Common Name], CountryTable[ISO2])</f>
        <v>VN</v>
      </c>
      <c r="B368" t="s">
        <v>58</v>
      </c>
      <c r="C368" t="s">
        <v>444</v>
      </c>
      <c r="D368" s="3"/>
      <c r="E368" s="13">
        <v>21.0245</v>
      </c>
      <c r="F368" s="13">
        <v>105.84117000000001</v>
      </c>
      <c r="G368" s="33">
        <v>8053663</v>
      </c>
      <c r="H368" s="36" cm="1">
        <f t="array" ref="H368">IFERROR(COUNTA(_xlfn.UNIQUE(_xlfn._xlws.FILTER(TripTable[Trip Name], (TripTable[City]=CityTable[[#This Row],[Name]])*(TripTable[City]&lt;&gt;"")))), 0)</f>
        <v>1</v>
      </c>
      <c r="I368" s="38" t="b">
        <v>0</v>
      </c>
      <c r="J368" s="37" t="str">
        <f>IF(COUNTIFS(TripTable[City],CityTable[[#This Row],[Name]])=0,"",TEXT(_xlfn.MINIFS(TripTable[Date],TripTable[City],CityTable[[#This Row],[Name]]),"MMM JJJJ"))</f>
        <v>Jun 2017</v>
      </c>
      <c r="K368" s="37" t="str">
        <f>IF(COUNTIFS(TripTable[City],CityTable[[#This Row],[Name]])=0,"",TEXT(_xlfn.MAXIFS(TripTable[Date],TripTable[City],CityTable[[#This Row],[Name]]),"MMM JJJJ"))</f>
        <v>Jun 2017</v>
      </c>
    </row>
    <row r="369" spans="1:11" x14ac:dyDescent="0.2">
      <c r="A369" t="str">
        <f>_xlfn.XLOOKUP(CityTable[[#This Row],[Country]], CountryTable[Common Name], CountryTable[ISO2])</f>
        <v>VN</v>
      </c>
      <c r="B369" t="s">
        <v>58</v>
      </c>
      <c r="C369" t="s">
        <v>446</v>
      </c>
      <c r="D369" s="3"/>
      <c r="E369" s="13">
        <v>10.82302</v>
      </c>
      <c r="F369" s="13">
        <v>106.62965</v>
      </c>
      <c r="G369" s="33">
        <v>14002598</v>
      </c>
      <c r="H369" s="36" cm="1">
        <f t="array" ref="H369">IFERROR(COUNTA(_xlfn.UNIQUE(_xlfn._xlws.FILTER(TripTable[Trip Name], (TripTable[City]=CityTable[[#This Row],[Name]])*(TripTable[City]&lt;&gt;"")))), 0)</f>
        <v>1</v>
      </c>
      <c r="I369" s="38" t="b">
        <v>0</v>
      </c>
      <c r="J369" s="37" t="str">
        <f>IF(COUNTIFS(TripTable[City],CityTable[[#This Row],[Name]])=0,"",TEXT(_xlfn.MINIFS(TripTable[Date],TripTable[City],CityTable[[#This Row],[Name]]),"MMM JJJJ"))</f>
        <v>Jun 2017</v>
      </c>
      <c r="K369" s="37" t="str">
        <f>IF(COUNTIFS(TripTable[City],CityTable[[#This Row],[Name]])=0,"",TEXT(_xlfn.MAXIFS(TripTable[Date],TripTable[City],CityTable[[#This Row],[Name]]),"MMM JJJJ"))</f>
        <v>Jun 2017</v>
      </c>
    </row>
    <row r="370" spans="1:11" x14ac:dyDescent="0.2">
      <c r="A370" t="str">
        <f>_xlfn.XLOOKUP(CityTable[[#This Row],[Country]], CountryTable[Common Name], CountryTable[ISO2])</f>
        <v>VN</v>
      </c>
      <c r="B370" t="s">
        <v>58</v>
      </c>
      <c r="C370" t="s">
        <v>799</v>
      </c>
      <c r="D370" s="3"/>
      <c r="E370" s="13">
        <v>15.879440000000001</v>
      </c>
      <c r="F370" s="13">
        <v>108.33499999999999</v>
      </c>
      <c r="G370" s="33">
        <v>32757</v>
      </c>
      <c r="H370" s="36" cm="1">
        <f t="array" ref="H370">IFERROR(COUNTA(_xlfn.UNIQUE(_xlfn._xlws.FILTER(TripTable[Trip Name], (TripTable[City]=CityTable[[#This Row],[Name]])*(TripTable[City]&lt;&gt;"")))), 0)</f>
        <v>1</v>
      </c>
      <c r="I370" s="38" t="b">
        <v>0</v>
      </c>
      <c r="J370" s="37" t="str">
        <f>IF(COUNTIFS(TripTable[City],CityTable[[#This Row],[Name]])=0,"",TEXT(_xlfn.MINIFS(TripTable[Date],TripTable[City],CityTable[[#This Row],[Name]]),"MMM JJJJ"))</f>
        <v>Jun 2017</v>
      </c>
      <c r="K370" s="37" t="str">
        <f>IF(COUNTIFS(TripTable[City],CityTable[[#This Row],[Name]])=0,"",TEXT(_xlfn.MAXIFS(TripTable[Date],TripTable[City],CityTable[[#This Row],[Name]]),"MMM JJJJ"))</f>
        <v>Jun 2017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showOutlineSymbols="0" showWhiteSpace="0" zoomScale="90" zoomScaleNormal="90"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10.42578125" style="7" bestFit="1" customWidth="1"/>
    <col min="2" max="2" width="26.5703125" style="7" customWidth="1"/>
    <col min="3" max="3" width="33.140625" style="7" customWidth="1"/>
    <col min="4" max="4" width="16" style="7" bestFit="1" customWidth="1"/>
    <col min="5" max="5" width="15.7109375" style="7" bestFit="1" customWidth="1"/>
    <col min="6" max="6" width="19.5703125" style="7" bestFit="1" customWidth="1"/>
    <col min="7" max="7" width="11.28515625" style="7" bestFit="1" customWidth="1"/>
    <col min="8" max="8" width="13.5703125" style="7" bestFit="1" customWidth="1"/>
    <col min="9" max="9" width="13.42578125" style="7" bestFit="1" customWidth="1"/>
    <col min="10" max="10" width="22" style="7" customWidth="1"/>
    <col min="11" max="11" width="12.140625" bestFit="1" customWidth="1"/>
    <col min="17" max="17" width="7.5703125" bestFit="1" customWidth="1"/>
  </cols>
  <sheetData>
    <row r="1" spans="1:11" s="5" customFormat="1" ht="39.200000000000003" customHeight="1" x14ac:dyDescent="0.2">
      <c r="A1" s="4" t="s">
        <v>550</v>
      </c>
      <c r="B1" s="5" t="s">
        <v>617</v>
      </c>
      <c r="C1" s="5" t="s">
        <v>618</v>
      </c>
      <c r="D1" s="5" t="s">
        <v>148</v>
      </c>
      <c r="E1" s="5" t="s">
        <v>559</v>
      </c>
      <c r="F1" s="5" t="s">
        <v>366</v>
      </c>
      <c r="G1" s="5" t="s">
        <v>149</v>
      </c>
      <c r="H1" s="5" t="s">
        <v>150</v>
      </c>
      <c r="I1" s="5" t="s">
        <v>151</v>
      </c>
      <c r="J1" s="5" t="s">
        <v>456</v>
      </c>
      <c r="K1" s="5" t="s">
        <v>1</v>
      </c>
    </row>
    <row r="2" spans="1:11" ht="39" customHeight="1" x14ac:dyDescent="0.2">
      <c r="A2" s="6" t="s">
        <v>1338</v>
      </c>
      <c r="B2" s="7" t="s">
        <v>1365</v>
      </c>
      <c r="C2" s="11" t="s">
        <v>1366</v>
      </c>
      <c r="D2" s="10">
        <v>37172386</v>
      </c>
      <c r="E2" s="10">
        <v>647500</v>
      </c>
      <c r="F2" s="7" t="s">
        <v>1367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" s="7" t="str">
        <f>IF(COUNTIFS(TripTable[Country],CountryTable[[#This Row],[Common Name]])=0,"",TEXT(_xlfn.MINIFS(TripTable[Date],TripTable[Country],CountryTable[[#This Row],[Common Name]]),"MMM JJJJ"))</f>
        <v/>
      </c>
      <c r="I2" s="7" t="str">
        <f>IF(COUNTIFS(TripTable[Country],CountryTable[[#This Row],[Common Name]])=0,"",TEXT(_xlfn.MAXIFS(TripTable[Date],TripTable[Country],CountryTable[[#This Row],[Common Name]]),"MMM JJJJ"))</f>
        <v/>
      </c>
      <c r="J2" s="9" t="s">
        <v>2019</v>
      </c>
      <c r="K2" s="7" t="e" vm="1">
        <f t="shared" ref="K2:K33" si="0">_xlfn.IMAGE("https://flagsapi.com/" &amp; A2 &amp; "/flat/64.png", "Flag of " &amp; A2,0)</f>
        <v>#VALUE!</v>
      </c>
    </row>
    <row r="3" spans="1:11" ht="39" customHeight="1" x14ac:dyDescent="0.2">
      <c r="A3" s="6" t="s">
        <v>1340</v>
      </c>
      <c r="B3" s="7" t="s">
        <v>1370</v>
      </c>
      <c r="C3" s="11" t="s">
        <v>1371</v>
      </c>
      <c r="D3" s="10">
        <v>2866376</v>
      </c>
      <c r="E3" s="10">
        <v>28748</v>
      </c>
      <c r="F3" s="7" t="s">
        <v>1372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" s="7" t="str">
        <f>IF(COUNTIFS(TripTable[Country],CountryTable[[#This Row],[Common Name]])=0,"",TEXT(_xlfn.MINIFS(TripTable[Date],TripTable[Country],CountryTable[[#This Row],[Common Name]]),"MMM JJJJ"))</f>
        <v/>
      </c>
      <c r="I3" s="7" t="str">
        <f>IF(COUNTIFS(TripTable[Country],CountryTable[[#This Row],[Common Name]])=0,"",TEXT(_xlfn.MAXIFS(TripTable[Date],TripTable[Country],CountryTable[[#This Row],[Common Name]]),"MMM JJJJ"))</f>
        <v/>
      </c>
      <c r="J3" s="9" t="s">
        <v>2020</v>
      </c>
      <c r="K3" s="7" t="e" vm="2">
        <f t="shared" si="0"/>
        <v>#VALUE!</v>
      </c>
    </row>
    <row r="4" spans="1:11" ht="39" customHeight="1" x14ac:dyDescent="0.2">
      <c r="A4" s="6" t="s">
        <v>1447</v>
      </c>
      <c r="B4" s="7" t="s">
        <v>1502</v>
      </c>
      <c r="C4" s="11" t="s">
        <v>1503</v>
      </c>
      <c r="D4" s="10">
        <v>42228429</v>
      </c>
      <c r="E4" s="10">
        <v>2381740</v>
      </c>
      <c r="F4" s="7" t="s">
        <v>1887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" s="7" t="str">
        <f>IF(COUNTIFS(TripTable[Country],CountryTable[[#This Row],[Common Name]])=0,"",TEXT(_xlfn.MINIFS(TripTable[Date],TripTable[Country],CountryTable[[#This Row],[Common Name]]),"MMM JJJJ"))</f>
        <v/>
      </c>
      <c r="I4" s="7" t="str">
        <f>IF(COUNTIFS(TripTable[Country],CountryTable[[#This Row],[Common Name]])=0,"",TEXT(_xlfn.MAXIFS(TripTable[Date],TripTable[Country],CountryTable[[#This Row],[Common Name]]),"MMM JJJJ"))</f>
        <v/>
      </c>
      <c r="J4" s="9" t="s">
        <v>2021</v>
      </c>
      <c r="K4" s="7" t="e" vm="3">
        <f t="shared" si="0"/>
        <v>#VALUE!</v>
      </c>
    </row>
    <row r="5" spans="1:11" ht="39" customHeight="1" x14ac:dyDescent="0.2">
      <c r="A5" s="6" t="s">
        <v>1470</v>
      </c>
      <c r="B5" s="7" t="s">
        <v>1542</v>
      </c>
      <c r="C5" s="11" t="s">
        <v>1542</v>
      </c>
      <c r="D5" s="10">
        <v>55465</v>
      </c>
      <c r="E5" s="10">
        <v>199</v>
      </c>
      <c r="F5" s="7" t="s">
        <v>1868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" s="7" t="str">
        <f>IF(COUNTIFS(TripTable[Country],CountryTable[[#This Row],[Common Name]])=0,"",TEXT(_xlfn.MINIFS(TripTable[Date],TripTable[Country],CountryTable[[#This Row],[Common Name]]),"MMM JJJJ"))</f>
        <v/>
      </c>
      <c r="I5" s="7" t="str">
        <f>IF(COUNTIFS(TripTable[Country],CountryTable[[#This Row],[Common Name]])=0,"",TEXT(_xlfn.MAXIFS(TripTable[Date],TripTable[Country],CountryTable[[#This Row],[Common Name]]),"MMM JJJJ"))</f>
        <v/>
      </c>
      <c r="J5" s="9" t="s">
        <v>2022</v>
      </c>
      <c r="K5" s="7" t="e" vm="4">
        <f t="shared" si="0"/>
        <v>#VALUE!</v>
      </c>
    </row>
    <row r="6" spans="1:11" ht="39" customHeight="1" x14ac:dyDescent="0.2">
      <c r="A6" s="6" t="s">
        <v>1337</v>
      </c>
      <c r="B6" s="7" t="s">
        <v>1362</v>
      </c>
      <c r="C6" s="11" t="s">
        <v>1363</v>
      </c>
      <c r="D6" s="10">
        <v>77006</v>
      </c>
      <c r="E6" s="10">
        <v>468</v>
      </c>
      <c r="F6" s="7" t="s">
        <v>1364</v>
      </c>
      <c r="G6" s="7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" s="7" t="str">
        <f>IF(COUNTIFS(TripTable[Country],CountryTable[[#This Row],[Common Name]])=0,"",TEXT(_xlfn.MINIFS(TripTable[Date],TripTable[Country],CountryTable[[#This Row],[Common Name]]),"MMM JJJJ"))</f>
        <v/>
      </c>
      <c r="I6" s="7" t="str">
        <f>IF(COUNTIFS(TripTable[Country],CountryTable[[#This Row],[Common Name]])=0,"",TEXT(_xlfn.MAXIFS(TripTable[Date],TripTable[Country],CountryTable[[#This Row],[Common Name]]),"MMM JJJJ"))</f>
        <v/>
      </c>
      <c r="J6" s="9" t="s">
        <v>2023</v>
      </c>
      <c r="K6" s="7" t="e" vm="5">
        <f t="shared" si="0"/>
        <v>#VALUE!</v>
      </c>
    </row>
    <row r="7" spans="1:11" ht="39" customHeight="1" x14ac:dyDescent="0.2">
      <c r="A7" s="6" t="s">
        <v>1342</v>
      </c>
      <c r="B7" s="7" t="s">
        <v>1376</v>
      </c>
      <c r="C7" s="11" t="s">
        <v>1377</v>
      </c>
      <c r="D7" s="10">
        <v>30809762</v>
      </c>
      <c r="E7" s="10">
        <v>1246700</v>
      </c>
      <c r="F7" s="7" t="s">
        <v>1378</v>
      </c>
      <c r="G7" s="7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9" t="s">
        <v>2024</v>
      </c>
      <c r="K7" s="7" t="e" vm="6">
        <f t="shared" si="0"/>
        <v>#VALUE!</v>
      </c>
    </row>
    <row r="8" spans="1:11" ht="39" customHeight="1" x14ac:dyDescent="0.2">
      <c r="A8" s="6" t="s">
        <v>1853</v>
      </c>
      <c r="B8" s="7" t="s">
        <v>1865</v>
      </c>
      <c r="C8" s="11" t="s">
        <v>1865</v>
      </c>
      <c r="D8" s="10">
        <v>13254</v>
      </c>
      <c r="E8" s="10">
        <v>102</v>
      </c>
      <c r="F8" s="7" t="s">
        <v>1867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9" t="s">
        <v>2025</v>
      </c>
      <c r="K8" s="7" t="e" vm="7">
        <f t="shared" si="0"/>
        <v>#VALUE!</v>
      </c>
    </row>
    <row r="9" spans="1:11" ht="39" customHeight="1" x14ac:dyDescent="0.2">
      <c r="A9" s="6" t="s">
        <v>1343</v>
      </c>
      <c r="B9" s="7" t="s">
        <v>1379</v>
      </c>
      <c r="C9" s="11" t="s">
        <v>1379</v>
      </c>
      <c r="D9" s="10">
        <v>0</v>
      </c>
      <c r="E9" s="10">
        <v>14000000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9" t="s">
        <v>2026</v>
      </c>
      <c r="K9" s="7" t="e" vm="8">
        <f t="shared" si="0"/>
        <v>#VALUE!</v>
      </c>
    </row>
    <row r="10" spans="1:11" ht="39" customHeight="1" x14ac:dyDescent="0.2">
      <c r="A10" s="6" t="s">
        <v>1339</v>
      </c>
      <c r="B10" s="7" t="s">
        <v>1368</v>
      </c>
      <c r="C10" s="11" t="s">
        <v>1368</v>
      </c>
      <c r="D10" s="10">
        <v>96286</v>
      </c>
      <c r="E10" s="10">
        <v>443</v>
      </c>
      <c r="F10" s="7" t="s">
        <v>1369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7" t="str">
        <f>IF(COUNTIFS(TripTable[Country],CountryTable[[#This Row],[Common Name]])=0,"",TEXT(_xlfn.MINIFS(TripTable[Date],TripTable[Country],CountryTable[[#This Row],[Common Name]]),"MMM JJJJ"))</f>
        <v/>
      </c>
      <c r="I10" s="7" t="str">
        <f>IF(COUNTIFS(TripTable[Country],CountryTable[[#This Row],[Common Name]])=0,"",TEXT(_xlfn.MAXIFS(TripTable[Date],TripTable[Country],CountryTable[[#This Row],[Common Name]]),"MMM JJJJ"))</f>
        <v/>
      </c>
      <c r="J10" s="9" t="s">
        <v>2027</v>
      </c>
      <c r="K10" s="7" t="e" vm="9">
        <f t="shared" si="0"/>
        <v>#VALUE!</v>
      </c>
    </row>
    <row r="11" spans="1:11" ht="39" customHeight="1" x14ac:dyDescent="0.2">
      <c r="A11" s="6" t="s">
        <v>1344</v>
      </c>
      <c r="B11" s="7" t="s">
        <v>1380</v>
      </c>
      <c r="C11" s="11" t="s">
        <v>1381</v>
      </c>
      <c r="D11" s="10">
        <v>44494502</v>
      </c>
      <c r="E11" s="10">
        <v>2766890</v>
      </c>
      <c r="F11" s="7" t="s">
        <v>1382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7" t="str">
        <f>IF(COUNTIFS(TripTable[Country],CountryTable[[#This Row],[Common Name]])=0,"",TEXT(_xlfn.MINIFS(TripTable[Date],TripTable[Country],CountryTable[[#This Row],[Common Name]]),"MMM JJJJ"))</f>
        <v/>
      </c>
      <c r="I11" s="7" t="str">
        <f>IF(COUNTIFS(TripTable[Country],CountryTable[[#This Row],[Common Name]])=0,"",TEXT(_xlfn.MAXIFS(TripTable[Date],TripTable[Country],CountryTable[[#This Row],[Common Name]]),"MMM JJJJ"))</f>
        <v/>
      </c>
      <c r="J11" s="9" t="s">
        <v>2028</v>
      </c>
      <c r="K11" s="7" t="e" vm="10">
        <f t="shared" si="0"/>
        <v>#VALUE!</v>
      </c>
    </row>
    <row r="12" spans="1:11" ht="39" customHeight="1" x14ac:dyDescent="0.2">
      <c r="A12" s="6" t="s">
        <v>1341</v>
      </c>
      <c r="B12" s="7" t="s">
        <v>1373</v>
      </c>
      <c r="C12" s="11" t="s">
        <v>1374</v>
      </c>
      <c r="D12" s="10">
        <v>3090500</v>
      </c>
      <c r="E12" s="10">
        <v>29800</v>
      </c>
      <c r="F12" s="7" t="s">
        <v>1375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7" t="str">
        <f>IF(COUNTIFS(TripTable[Country],CountryTable[[#This Row],[Common Name]])=0,"",TEXT(_xlfn.MINIFS(TripTable[Date],TripTable[Country],CountryTable[[#This Row],[Common Name]]),"MMM JJJJ"))</f>
        <v/>
      </c>
      <c r="I12" s="7" t="str">
        <f>IF(COUNTIFS(TripTable[Country],CountryTable[[#This Row],[Common Name]])=0,"",TEXT(_xlfn.MAXIFS(TripTable[Date],TripTable[Country],CountryTable[[#This Row],[Common Name]]),"MMM JJJJ"))</f>
        <v/>
      </c>
      <c r="J12" s="9" t="s">
        <v>2029</v>
      </c>
      <c r="K12" s="7" t="e" vm="11">
        <f t="shared" si="0"/>
        <v>#VALUE!</v>
      </c>
    </row>
    <row r="13" spans="1:11" ht="39" customHeight="1" x14ac:dyDescent="0.2">
      <c r="A13" s="6" t="s">
        <v>1852</v>
      </c>
      <c r="B13" s="7" t="s">
        <v>1864</v>
      </c>
      <c r="C13" s="11" t="s">
        <v>1864</v>
      </c>
      <c r="D13" s="10">
        <v>105845</v>
      </c>
      <c r="E13" s="10">
        <v>193</v>
      </c>
      <c r="F13" s="7" t="s">
        <v>1869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" s="7" t="str">
        <f>IF(COUNTIFS(TripTable[Country],CountryTable[[#This Row],[Common Name]])=0,"",TEXT(_xlfn.MINIFS(TripTable[Date],TripTable[Country],CountryTable[[#This Row],[Common Name]]),"MMM JJJJ"))</f>
        <v/>
      </c>
      <c r="I13" s="7" t="str">
        <f>IF(COUNTIFS(TripTable[Country],CountryTable[[#This Row],[Common Name]])=0,"",TEXT(_xlfn.MAXIFS(TripTable[Date],TripTable[Country],CountryTable[[#This Row],[Common Name]]),"MMM JJJJ"))</f>
        <v/>
      </c>
      <c r="J13" s="9" t="s">
        <v>2030</v>
      </c>
      <c r="K13" s="7" t="e" vm="12">
        <f t="shared" si="0"/>
        <v>#VALUE!</v>
      </c>
    </row>
    <row r="14" spans="1:11" ht="39" customHeight="1" x14ac:dyDescent="0.2">
      <c r="A14" s="6" t="s">
        <v>1345</v>
      </c>
      <c r="B14" s="7" t="s">
        <v>1383</v>
      </c>
      <c r="C14" s="11" t="s">
        <v>1384</v>
      </c>
      <c r="D14" s="10">
        <v>24992369</v>
      </c>
      <c r="E14" s="10">
        <v>7686850</v>
      </c>
      <c r="F14" s="7" t="s">
        <v>1385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" s="7" t="str">
        <f>IF(COUNTIFS(TripTable[Country],CountryTable[[#This Row],[Common Name]])=0,"",TEXT(_xlfn.MINIFS(TripTable[Date],TripTable[Country],CountryTable[[#This Row],[Common Name]]),"MMM JJJJ"))</f>
        <v/>
      </c>
      <c r="I14" s="7" t="str">
        <f>IF(COUNTIFS(TripTable[Country],CountryTable[[#This Row],[Common Name]])=0,"",TEXT(_xlfn.MAXIFS(TripTable[Date],TripTable[Country],CountryTable[[#This Row],[Common Name]]),"MMM JJJJ"))</f>
        <v/>
      </c>
      <c r="J14" s="9" t="s">
        <v>2031</v>
      </c>
      <c r="K14" s="7" t="e" vm="13">
        <f t="shared" si="0"/>
        <v>#VALUE!</v>
      </c>
    </row>
    <row r="15" spans="1:11" ht="39" customHeight="1" x14ac:dyDescent="0.2">
      <c r="A15" s="6" t="s">
        <v>152</v>
      </c>
      <c r="B15" s="7" t="s">
        <v>2</v>
      </c>
      <c r="C15" s="11" t="s">
        <v>571</v>
      </c>
      <c r="D15" s="10">
        <v>8847037</v>
      </c>
      <c r="E15" s="10">
        <v>83858</v>
      </c>
      <c r="F15" s="7" t="s">
        <v>116</v>
      </c>
      <c r="G15" s="7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15" s="7" t="str">
        <f>IF(COUNTIFS(TripTable[Country],CountryTable[[#This Row],[Common Name]])=0,"",TEXT(_xlfn.MINIFS(TripTable[Date],TripTable[Country],CountryTable[[#This Row],[Common Name]]),"MMM JJJJ"))</f>
        <v>Dez 2004</v>
      </c>
      <c r="I15" s="7" t="str">
        <f>IF(COUNTIFS(TripTable[Country],CountryTable[[#This Row],[Common Name]])=0,"",TEXT(_xlfn.MAXIFS(TripTable[Date],TripTable[Country],CountryTable[[#This Row],[Common Name]]),"MMM JJJJ"))</f>
        <v>Apr 2026</v>
      </c>
      <c r="J15" s="9" t="s">
        <v>470</v>
      </c>
      <c r="K15" s="7" t="e" vm="14">
        <f t="shared" si="0"/>
        <v>#VALUE!</v>
      </c>
    </row>
    <row r="16" spans="1:11" ht="39" customHeight="1" x14ac:dyDescent="0.2">
      <c r="A16" s="6" t="s">
        <v>1346</v>
      </c>
      <c r="B16" s="7" t="s">
        <v>1386</v>
      </c>
      <c r="C16" s="11" t="s">
        <v>1387</v>
      </c>
      <c r="D16" s="10">
        <v>10224900</v>
      </c>
      <c r="E16" s="10">
        <v>86600</v>
      </c>
      <c r="F16" s="7" t="s">
        <v>1388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" s="7" t="str">
        <f>IF(COUNTIFS(TripTable[Country],CountryTable[[#This Row],[Common Name]])=0,"",TEXT(_xlfn.MINIFS(TripTable[Date],TripTable[Country],CountryTable[[#This Row],[Common Name]]),"MMM JJJJ"))</f>
        <v/>
      </c>
      <c r="I16" s="7" t="str">
        <f>IF(COUNTIFS(TripTable[Country],CountryTable[[#This Row],[Common Name]])=0,"",TEXT(_xlfn.MAXIFS(TripTable[Date],TripTable[Country],CountryTable[[#This Row],[Common Name]]),"MMM JJJJ"))</f>
        <v/>
      </c>
      <c r="J16" s="9" t="s">
        <v>2032</v>
      </c>
      <c r="K16" s="7" t="e" vm="15">
        <f t="shared" si="0"/>
        <v>#VALUE!</v>
      </c>
    </row>
    <row r="17" spans="1:11" ht="39" customHeight="1" x14ac:dyDescent="0.2">
      <c r="A17" s="6" t="s">
        <v>1358</v>
      </c>
      <c r="B17" s="7" t="s">
        <v>1419</v>
      </c>
      <c r="C17" s="11" t="s">
        <v>1420</v>
      </c>
      <c r="D17" s="10">
        <v>385640</v>
      </c>
      <c r="E17" s="10">
        <v>13940</v>
      </c>
      <c r="F17" s="7" t="s">
        <v>1421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" s="7" t="str">
        <f>IF(COUNTIFS(TripTable[Country],CountryTable[[#This Row],[Common Name]])=0,"",TEXT(_xlfn.MINIFS(TripTable[Date],TripTable[Country],CountryTable[[#This Row],[Common Name]]),"MMM JJJJ"))</f>
        <v/>
      </c>
      <c r="I17" s="7" t="str">
        <f>IF(COUNTIFS(TripTable[Country],CountryTable[[#This Row],[Common Name]])=0,"",TEXT(_xlfn.MAXIFS(TripTable[Date],TripTable[Country],CountryTable[[#This Row],[Common Name]]),"MMM JJJJ"))</f>
        <v/>
      </c>
      <c r="J17" s="9" t="s">
        <v>2033</v>
      </c>
      <c r="K17" s="7" t="e" vm="16">
        <f t="shared" si="0"/>
        <v>#VALUE!</v>
      </c>
    </row>
    <row r="18" spans="1:11" ht="39" customHeight="1" x14ac:dyDescent="0.2">
      <c r="A18" s="6" t="s">
        <v>1351</v>
      </c>
      <c r="B18" s="7" t="s">
        <v>1399</v>
      </c>
      <c r="C18" s="11" t="s">
        <v>1400</v>
      </c>
      <c r="D18" s="10">
        <v>1569439</v>
      </c>
      <c r="E18" s="10">
        <v>665</v>
      </c>
      <c r="F18" s="7" t="s">
        <v>1401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7" t="str">
        <f>IF(COUNTIFS(TripTable[Country],CountryTable[[#This Row],[Common Name]])=0,"",TEXT(_xlfn.MINIFS(TripTable[Date],TripTable[Country],CountryTable[[#This Row],[Common Name]]),"MMM JJJJ"))</f>
        <v/>
      </c>
      <c r="I18" s="7" t="str">
        <f>IF(COUNTIFS(TripTable[Country],CountryTable[[#This Row],[Common Name]])=0,"",TEXT(_xlfn.MAXIFS(TripTable[Date],TripTable[Country],CountryTable[[#This Row],[Common Name]]),"MMM JJJJ"))</f>
        <v/>
      </c>
      <c r="J18" s="9" t="s">
        <v>2034</v>
      </c>
      <c r="K18" s="7" t="e" vm="17">
        <f t="shared" si="0"/>
        <v>#VALUE!</v>
      </c>
    </row>
    <row r="19" spans="1:11" ht="39" customHeight="1" x14ac:dyDescent="0.2">
      <c r="A19" s="6" t="s">
        <v>1348</v>
      </c>
      <c r="B19" s="7" t="s">
        <v>1391</v>
      </c>
      <c r="C19" s="11" t="s">
        <v>1392</v>
      </c>
      <c r="D19" s="10">
        <v>161356039</v>
      </c>
      <c r="E19" s="10">
        <v>144000</v>
      </c>
      <c r="F19" s="7" t="s">
        <v>1393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7" t="str">
        <f>IF(COUNTIFS(TripTable[Country],CountryTable[[#This Row],[Common Name]])=0,"",TEXT(_xlfn.MINIFS(TripTable[Date],TripTable[Country],CountryTable[[#This Row],[Common Name]]),"MMM JJJJ"))</f>
        <v/>
      </c>
      <c r="I19" s="7" t="str">
        <f>IF(COUNTIFS(TripTable[Country],CountryTable[[#This Row],[Common Name]])=0,"",TEXT(_xlfn.MAXIFS(TripTable[Date],TripTable[Country],CountryTable[[#This Row],[Common Name]]),"MMM JJJJ"))</f>
        <v/>
      </c>
      <c r="J19" s="9" t="s">
        <v>2035</v>
      </c>
      <c r="K19" s="7" t="e" vm="18">
        <f t="shared" si="0"/>
        <v>#VALUE!</v>
      </c>
    </row>
    <row r="20" spans="1:11" ht="39" customHeight="1" x14ac:dyDescent="0.2">
      <c r="A20" s="6" t="s">
        <v>1347</v>
      </c>
      <c r="B20" s="7" t="s">
        <v>1389</v>
      </c>
      <c r="C20" s="11" t="s">
        <v>1389</v>
      </c>
      <c r="D20" s="10">
        <v>286641</v>
      </c>
      <c r="E20" s="10">
        <v>431</v>
      </c>
      <c r="F20" s="7" t="s">
        <v>1390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" s="7" t="str">
        <f>IF(COUNTIFS(TripTable[Country],CountryTable[[#This Row],[Common Name]])=0,"",TEXT(_xlfn.MINIFS(TripTable[Date],TripTable[Country],CountryTable[[#This Row],[Common Name]]),"MMM JJJJ"))</f>
        <v/>
      </c>
      <c r="I20" s="7" t="str">
        <f>IF(COUNTIFS(TripTable[Country],CountryTable[[#This Row],[Common Name]])=0,"",TEXT(_xlfn.MAXIFS(TripTable[Date],TripTable[Country],CountryTable[[#This Row],[Common Name]]),"MMM JJJJ"))</f>
        <v/>
      </c>
      <c r="J20" s="9" t="s">
        <v>2036</v>
      </c>
      <c r="K20" s="7" t="e" vm="19">
        <f t="shared" si="0"/>
        <v>#VALUE!</v>
      </c>
    </row>
    <row r="21" spans="1:11" ht="39" customHeight="1" x14ac:dyDescent="0.2">
      <c r="A21" s="6" t="s">
        <v>1361</v>
      </c>
      <c r="B21" s="7" t="s">
        <v>1428</v>
      </c>
      <c r="C21" s="11" t="s">
        <v>1429</v>
      </c>
      <c r="D21" s="10">
        <v>9485386</v>
      </c>
      <c r="E21" s="10">
        <v>207600</v>
      </c>
      <c r="F21" s="7" t="s">
        <v>1430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7" t="str">
        <f>IF(COUNTIFS(TripTable[Country],CountryTable[[#This Row],[Common Name]])=0,"",TEXT(_xlfn.MINIFS(TripTable[Date],TripTable[Country],CountryTable[[#This Row],[Common Name]]),"MMM JJJJ"))</f>
        <v/>
      </c>
      <c r="I21" s="7" t="str">
        <f>IF(COUNTIFS(TripTable[Country],CountryTable[[#This Row],[Common Name]])=0,"",TEXT(_xlfn.MAXIFS(TripTable[Date],TripTable[Country],CountryTable[[#This Row],[Common Name]]),"MMM JJJJ"))</f>
        <v/>
      </c>
      <c r="J21" s="9" t="s">
        <v>2037</v>
      </c>
      <c r="K21" s="7" t="e" vm="20">
        <f t="shared" si="0"/>
        <v>#VALUE!</v>
      </c>
    </row>
    <row r="22" spans="1:11" ht="39" customHeight="1" x14ac:dyDescent="0.2">
      <c r="A22" s="6" t="s">
        <v>155</v>
      </c>
      <c r="B22" s="7" t="s">
        <v>3</v>
      </c>
      <c r="C22" s="11" t="s">
        <v>572</v>
      </c>
      <c r="D22" s="10">
        <v>11422068</v>
      </c>
      <c r="E22" s="10">
        <v>30510</v>
      </c>
      <c r="F22" s="7" t="s">
        <v>82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22" s="7" t="str">
        <f>IF(COUNTIFS(TripTable[Country],CountryTable[[#This Row],[Common Name]])=0,"",TEXT(_xlfn.MINIFS(TripTable[Date],TripTable[Country],CountryTable[[#This Row],[Common Name]]),"MMM JJJJ"))</f>
        <v>Jan 2003</v>
      </c>
      <c r="I22" s="7" t="str">
        <f>IF(COUNTIFS(TripTable[Country],CountryTable[[#This Row],[Common Name]])=0,"",TEXT(_xlfn.MAXIFS(TripTable[Date],TripTable[Country],CountryTable[[#This Row],[Common Name]]),"MMM JJJJ"))</f>
        <v>Mai 2024</v>
      </c>
      <c r="J22" s="9" t="s">
        <v>471</v>
      </c>
      <c r="K22" s="7" t="e" vm="21">
        <f t="shared" si="0"/>
        <v>#VALUE!</v>
      </c>
    </row>
    <row r="23" spans="1:11" ht="39" customHeight="1" x14ac:dyDescent="0.2">
      <c r="A23" s="6" t="s">
        <v>902</v>
      </c>
      <c r="B23" s="7" t="s">
        <v>1431</v>
      </c>
      <c r="C23" s="11" t="s">
        <v>1431</v>
      </c>
      <c r="D23" s="10">
        <v>383071</v>
      </c>
      <c r="E23" s="10">
        <v>22966</v>
      </c>
      <c r="F23" s="7" t="s">
        <v>1432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7" t="str">
        <f>IF(COUNTIFS(TripTable[Country],CountryTable[[#This Row],[Common Name]])=0,"",TEXT(_xlfn.MINIFS(TripTable[Date],TripTable[Country],CountryTable[[#This Row],[Common Name]]),"MMM JJJJ"))</f>
        <v/>
      </c>
      <c r="I23" s="7" t="str">
        <f>IF(COUNTIFS(TripTable[Country],CountryTable[[#This Row],[Common Name]])=0,"",TEXT(_xlfn.MAXIFS(TripTable[Date],TripTable[Country],CountryTable[[#This Row],[Common Name]]),"MMM JJJJ"))</f>
        <v/>
      </c>
      <c r="J23" s="9" t="s">
        <v>2038</v>
      </c>
      <c r="K23" s="7" t="e" vm="22">
        <f t="shared" si="0"/>
        <v>#VALUE!</v>
      </c>
    </row>
    <row r="24" spans="1:11" ht="39" customHeight="1" x14ac:dyDescent="0.2">
      <c r="A24" s="6" t="s">
        <v>1353</v>
      </c>
      <c r="B24" s="7" t="s">
        <v>1405</v>
      </c>
      <c r="C24" s="11" t="s">
        <v>1406</v>
      </c>
      <c r="D24" s="10">
        <v>11485048</v>
      </c>
      <c r="E24" s="10">
        <v>112620</v>
      </c>
      <c r="F24" s="7" t="s">
        <v>1407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7" t="str">
        <f>IF(COUNTIFS(TripTable[Country],CountryTable[[#This Row],[Common Name]])=0,"",TEXT(_xlfn.MINIFS(TripTable[Date],TripTable[Country],CountryTable[[#This Row],[Common Name]]),"MMM JJJJ"))</f>
        <v/>
      </c>
      <c r="I24" s="7" t="str">
        <f>IF(COUNTIFS(TripTable[Country],CountryTable[[#This Row],[Common Name]])=0,"",TEXT(_xlfn.MAXIFS(TripTable[Date],TripTable[Country],CountryTable[[#This Row],[Common Name]]),"MMM JJJJ"))</f>
        <v/>
      </c>
      <c r="J24" s="9" t="s">
        <v>2039</v>
      </c>
      <c r="K24" s="7" t="e" vm="23">
        <f t="shared" si="0"/>
        <v>#VALUE!</v>
      </c>
    </row>
    <row r="25" spans="1:11" ht="39" customHeight="1" x14ac:dyDescent="0.2">
      <c r="A25" s="6" t="s">
        <v>1354</v>
      </c>
      <c r="B25" s="7" t="s">
        <v>1408</v>
      </c>
      <c r="C25" s="11" t="s">
        <v>1408</v>
      </c>
      <c r="D25" s="10">
        <v>63968</v>
      </c>
      <c r="E25" s="10">
        <v>53</v>
      </c>
      <c r="F25" s="7" t="s">
        <v>1409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9" t="s">
        <v>2040</v>
      </c>
      <c r="K25" s="7" t="e" vm="24">
        <f t="shared" si="0"/>
        <v>#VALUE!</v>
      </c>
    </row>
    <row r="26" spans="1:11" ht="39" customHeight="1" x14ac:dyDescent="0.2">
      <c r="A26" s="6" t="s">
        <v>1359</v>
      </c>
      <c r="B26" s="7" t="s">
        <v>1422</v>
      </c>
      <c r="C26" s="11" t="s">
        <v>1423</v>
      </c>
      <c r="D26" s="10">
        <v>754394</v>
      </c>
      <c r="E26" s="10">
        <v>47000</v>
      </c>
      <c r="F26" s="7" t="s">
        <v>1424</v>
      </c>
      <c r="G26" s="7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7" t="str">
        <f>IF(COUNTIFS(TripTable[Country],CountryTable[[#This Row],[Common Name]])=0,"",TEXT(_xlfn.MINIFS(TripTable[Date],TripTable[Country],CountryTable[[#This Row],[Common Name]]),"MMM JJJJ"))</f>
        <v/>
      </c>
      <c r="I26" s="7" t="str">
        <f>IF(COUNTIFS(TripTable[Country],CountryTable[[#This Row],[Common Name]])=0,"",TEXT(_xlfn.MAXIFS(TripTable[Date],TripTable[Country],CountryTable[[#This Row],[Common Name]]),"MMM JJJJ"))</f>
        <v/>
      </c>
      <c r="J26" s="9" t="s">
        <v>2041</v>
      </c>
      <c r="K26" s="7" t="e" vm="25">
        <f t="shared" si="0"/>
        <v>#VALUE!</v>
      </c>
    </row>
    <row r="27" spans="1:11" ht="39" customHeight="1" x14ac:dyDescent="0.2">
      <c r="A27" s="6" t="s">
        <v>1356</v>
      </c>
      <c r="B27" s="7" t="s">
        <v>1413</v>
      </c>
      <c r="C27" s="11" t="s">
        <v>1414</v>
      </c>
      <c r="D27" s="10">
        <v>11353142</v>
      </c>
      <c r="E27" s="10">
        <v>1098580</v>
      </c>
      <c r="F27" s="7" t="s">
        <v>1415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9" t="s">
        <v>2042</v>
      </c>
      <c r="K27" s="7" t="e" vm="26">
        <f t="shared" si="0"/>
        <v>#VALUE!</v>
      </c>
    </row>
    <row r="28" spans="1:11" ht="39" customHeight="1" x14ac:dyDescent="0.2">
      <c r="A28" s="6" t="s">
        <v>157</v>
      </c>
      <c r="B28" s="7" t="s">
        <v>158</v>
      </c>
      <c r="C28" s="11" t="s">
        <v>158</v>
      </c>
      <c r="D28" s="10">
        <v>3323929</v>
      </c>
      <c r="E28" s="10">
        <v>51129</v>
      </c>
      <c r="F28" s="7" t="s">
        <v>160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8" s="7" t="str">
        <f>IF(COUNTIFS(TripTable[Country],CountryTable[[#This Row],[Common Name]])=0,"",TEXT(_xlfn.MINIFS(TripTable[Date],TripTable[Country],CountryTable[[#This Row],[Common Name]]),"MMM JJJJ"))</f>
        <v>Sep 2021</v>
      </c>
      <c r="I28" s="7" t="str">
        <f>IF(COUNTIFS(TripTable[Country],CountryTable[[#This Row],[Common Name]])=0,"",TEXT(_xlfn.MAXIFS(TripTable[Date],TripTable[Country],CountryTable[[#This Row],[Common Name]]),"MMM JJJJ"))</f>
        <v>Sep 2021</v>
      </c>
      <c r="J28" s="9" t="s">
        <v>2043</v>
      </c>
      <c r="K28" s="7" t="e" vm="27">
        <f t="shared" si="0"/>
        <v>#VALUE!</v>
      </c>
    </row>
    <row r="29" spans="1:11" ht="39" customHeight="1" x14ac:dyDescent="0.2">
      <c r="A29" s="6" t="s">
        <v>1360</v>
      </c>
      <c r="B29" s="7" t="s">
        <v>1425</v>
      </c>
      <c r="C29" s="11" t="s">
        <v>1426</v>
      </c>
      <c r="D29" s="10">
        <v>2254126</v>
      </c>
      <c r="E29" s="10">
        <v>600370</v>
      </c>
      <c r="F29" s="7" t="s">
        <v>1427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9" t="s">
        <v>2044</v>
      </c>
      <c r="K29" s="7" t="e" vm="28">
        <f t="shared" si="0"/>
        <v>#VALUE!</v>
      </c>
    </row>
    <row r="30" spans="1:11" ht="39" customHeight="1" x14ac:dyDescent="0.2">
      <c r="A30" s="6" t="s">
        <v>1357</v>
      </c>
      <c r="B30" s="7" t="s">
        <v>1416</v>
      </c>
      <c r="C30" s="11" t="s">
        <v>1417</v>
      </c>
      <c r="D30" s="10">
        <v>209469333</v>
      </c>
      <c r="E30" s="10">
        <v>8511965</v>
      </c>
      <c r="F30" s="7" t="s">
        <v>1418</v>
      </c>
      <c r="G30" s="7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7" t="str">
        <f>IF(COUNTIFS(TripTable[Country],CountryTable[[#This Row],[Common Name]])=0,"",TEXT(_xlfn.MINIFS(TripTable[Date],TripTable[Country],CountryTable[[#This Row],[Common Name]]),"MMM JJJJ"))</f>
        <v/>
      </c>
      <c r="I30" s="7" t="str">
        <f>IF(COUNTIFS(TripTable[Country],CountryTable[[#This Row],[Common Name]])=0,"",TEXT(_xlfn.MAXIFS(TripTable[Date],TripTable[Country],CountryTable[[#This Row],[Common Name]]),"MMM JJJJ"))</f>
        <v/>
      </c>
      <c r="J30" s="9" t="s">
        <v>2045</v>
      </c>
      <c r="K30" s="7" t="e" vm="29">
        <f t="shared" si="0"/>
        <v>#VALUE!</v>
      </c>
    </row>
    <row r="31" spans="1:11" ht="39" customHeight="1" x14ac:dyDescent="0.2">
      <c r="A31" s="6" t="s">
        <v>1804</v>
      </c>
      <c r="B31" s="7" t="s">
        <v>1821</v>
      </c>
      <c r="C31" s="11" t="s">
        <v>1822</v>
      </c>
      <c r="D31" s="10">
        <v>29802</v>
      </c>
      <c r="E31" s="10">
        <v>153</v>
      </c>
      <c r="F31" s="7" t="s">
        <v>2004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7" t="str">
        <f>IF(COUNTIFS(TripTable[Country],CountryTable[[#This Row],[Common Name]])=0,"",TEXT(_xlfn.MINIFS(TripTable[Date],TripTable[Country],CountryTable[[#This Row],[Common Name]]),"MMM JJJJ"))</f>
        <v/>
      </c>
      <c r="I31" s="7" t="str">
        <f>IF(COUNTIFS(TripTable[Country],CountryTable[[#This Row],[Common Name]])=0,"",TEXT(_xlfn.MAXIFS(TripTable[Date],TripTable[Country],CountryTable[[#This Row],[Common Name]]),"MMM JJJJ"))</f>
        <v/>
      </c>
      <c r="J31" s="9" t="s">
        <v>2046</v>
      </c>
      <c r="K31" s="7" t="e" vm="30">
        <f t="shared" si="0"/>
        <v>#VALUE!</v>
      </c>
    </row>
    <row r="32" spans="1:11" ht="39" customHeight="1" x14ac:dyDescent="0.2">
      <c r="A32" s="6" t="s">
        <v>1355</v>
      </c>
      <c r="B32" s="7" t="s">
        <v>1410</v>
      </c>
      <c r="C32" s="11" t="s">
        <v>1411</v>
      </c>
      <c r="D32" s="10">
        <v>428962</v>
      </c>
      <c r="E32" s="10">
        <v>5770</v>
      </c>
      <c r="F32" s="7" t="s">
        <v>1412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9" t="s">
        <v>2047</v>
      </c>
      <c r="K32" s="7" t="e" vm="31">
        <f t="shared" si="0"/>
        <v>#VALUE!</v>
      </c>
    </row>
    <row r="33" spans="1:11" ht="39" customHeight="1" x14ac:dyDescent="0.2">
      <c r="A33" s="6" t="s">
        <v>1350</v>
      </c>
      <c r="B33" s="7" t="s">
        <v>1396</v>
      </c>
      <c r="C33" s="11" t="s">
        <v>1397</v>
      </c>
      <c r="D33" s="10">
        <v>7000039</v>
      </c>
      <c r="E33" s="10">
        <v>110910</v>
      </c>
      <c r="F33" s="7" t="s">
        <v>1398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9" t="s">
        <v>2048</v>
      </c>
      <c r="K33" s="7" t="e" vm="32">
        <f t="shared" si="0"/>
        <v>#VALUE!</v>
      </c>
    </row>
    <row r="34" spans="1:11" ht="39" customHeight="1" x14ac:dyDescent="0.2">
      <c r="A34" s="6" t="s">
        <v>1349</v>
      </c>
      <c r="B34" s="7" t="s">
        <v>1394</v>
      </c>
      <c r="C34" s="11" t="s">
        <v>1394</v>
      </c>
      <c r="D34" s="10">
        <v>19751535</v>
      </c>
      <c r="E34" s="10">
        <v>274200</v>
      </c>
      <c r="F34" s="7" t="s">
        <v>1395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9" t="s">
        <v>2049</v>
      </c>
      <c r="K34" s="7" t="e" vm="33">
        <f t="shared" ref="K34:K65" si="1">_xlfn.IMAGE("https://flagsapi.com/" &amp; A34 &amp; "/flat/64.png", "Flag of " &amp; A34,0)</f>
        <v>#VALUE!</v>
      </c>
    </row>
    <row r="35" spans="1:11" ht="39" customHeight="1" x14ac:dyDescent="0.2">
      <c r="A35" s="6" t="s">
        <v>1352</v>
      </c>
      <c r="B35" s="7" t="s">
        <v>1402</v>
      </c>
      <c r="C35" s="11" t="s">
        <v>1403</v>
      </c>
      <c r="D35" s="10">
        <v>11175378</v>
      </c>
      <c r="E35" s="10">
        <v>27830</v>
      </c>
      <c r="F35" s="7" t="s">
        <v>1404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9" t="s">
        <v>2050</v>
      </c>
      <c r="K35" s="7" t="e" vm="34">
        <f t="shared" si="1"/>
        <v>#VALUE!</v>
      </c>
    </row>
    <row r="36" spans="1:11" ht="39" customHeight="1" x14ac:dyDescent="0.2">
      <c r="A36" s="6" t="s">
        <v>1442</v>
      </c>
      <c r="B36" s="7" t="s">
        <v>1493</v>
      </c>
      <c r="C36" s="11" t="s">
        <v>1494</v>
      </c>
      <c r="D36" s="10">
        <v>543767</v>
      </c>
      <c r="E36" s="10">
        <v>4033</v>
      </c>
      <c r="F36" s="7" t="s">
        <v>1882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9" t="s">
        <v>2051</v>
      </c>
      <c r="K36" s="7" t="e" vm="35">
        <f t="shared" si="1"/>
        <v>#VALUE!</v>
      </c>
    </row>
    <row r="37" spans="1:11" ht="39" customHeight="1" x14ac:dyDescent="0.2">
      <c r="A37" s="6" t="s">
        <v>161</v>
      </c>
      <c r="B37" s="7" t="s">
        <v>4</v>
      </c>
      <c r="C37" s="11" t="s">
        <v>573</v>
      </c>
      <c r="D37" s="10">
        <v>16249798</v>
      </c>
      <c r="E37" s="10">
        <v>181040</v>
      </c>
      <c r="F37" s="7" t="s">
        <v>162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37" s="7" t="str">
        <f>IF(COUNTIFS(TripTable[Country],CountryTable[[#This Row],[Common Name]])=0,"",TEXT(_xlfn.MINIFS(TripTable[Date],TripTable[Country],CountryTable[[#This Row],[Common Name]]),"MMM JJJJ"))</f>
        <v>Sep 2016</v>
      </c>
      <c r="I37" s="7" t="str">
        <f>IF(COUNTIFS(TripTable[Country],CountryTable[[#This Row],[Common Name]])=0,"",TEXT(_xlfn.MAXIFS(TripTable[Date],TripTable[Country],CountryTable[[#This Row],[Common Name]]),"MMM JJJJ"))</f>
        <v>Sep 2016</v>
      </c>
      <c r="J37" s="9" t="s">
        <v>472</v>
      </c>
      <c r="K37" s="7" t="e" vm="36">
        <f t="shared" si="1"/>
        <v>#VALUE!</v>
      </c>
    </row>
    <row r="38" spans="1:11" ht="39" customHeight="1" x14ac:dyDescent="0.2">
      <c r="A38" s="6" t="s">
        <v>811</v>
      </c>
      <c r="B38" s="7" t="s">
        <v>1487</v>
      </c>
      <c r="C38" s="11" t="s">
        <v>1488</v>
      </c>
      <c r="D38" s="10">
        <v>25216237</v>
      </c>
      <c r="E38" s="10">
        <v>475440</v>
      </c>
      <c r="F38" s="7" t="s">
        <v>1879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8" s="7" t="str">
        <f>IF(COUNTIFS(TripTable[Country],CountryTable[[#This Row],[Common Name]])=0,"",TEXT(_xlfn.MINIFS(TripTable[Date],TripTable[Country],CountryTable[[#This Row],[Common Name]]),"MMM JJJJ"))</f>
        <v/>
      </c>
      <c r="I38" s="7" t="str">
        <f>IF(COUNTIFS(TripTable[Country],CountryTable[[#This Row],[Common Name]])=0,"",TEXT(_xlfn.MAXIFS(TripTable[Date],TripTable[Country],CountryTable[[#This Row],[Common Name]]),"MMM JJJJ"))</f>
        <v/>
      </c>
      <c r="J38" s="9" t="s">
        <v>2052</v>
      </c>
      <c r="K38" s="7" t="e" vm="37">
        <f t="shared" si="1"/>
        <v>#VALUE!</v>
      </c>
    </row>
    <row r="39" spans="1:11" ht="39" customHeight="1" x14ac:dyDescent="0.2">
      <c r="A39" s="6" t="s">
        <v>164</v>
      </c>
      <c r="B39" s="7" t="s">
        <v>5</v>
      </c>
      <c r="C39" s="11" t="s">
        <v>5</v>
      </c>
      <c r="D39" s="10">
        <v>37058856</v>
      </c>
      <c r="E39" s="10">
        <v>9984670</v>
      </c>
      <c r="F39" s="7" t="s">
        <v>560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39" s="7" t="str">
        <f>IF(COUNTIFS(TripTable[Country],CountryTable[[#This Row],[Common Name]])=0,"",TEXT(_xlfn.MINIFS(TripTable[Date],TripTable[Country],CountryTable[[#This Row],[Common Name]]),"MMM JJJJ"))</f>
        <v>Apr 2012</v>
      </c>
      <c r="I39" s="7" t="str">
        <f>IF(COUNTIFS(TripTable[Country],CountryTable[[#This Row],[Common Name]])=0,"",TEXT(_xlfn.MAXIFS(TripTable[Date],TripTable[Country],CountryTable[[#This Row],[Common Name]]),"MMM JJJJ"))</f>
        <v>Dez 2023</v>
      </c>
      <c r="J39" s="9" t="s">
        <v>473</v>
      </c>
      <c r="K39" s="7" t="e" vm="38">
        <f t="shared" si="1"/>
        <v>#VALUE!</v>
      </c>
    </row>
    <row r="40" spans="1:11" ht="39" customHeight="1" x14ac:dyDescent="0.2">
      <c r="A40" s="6" t="s">
        <v>1850</v>
      </c>
      <c r="B40" s="7" t="s">
        <v>1860</v>
      </c>
      <c r="C40" s="11" t="s">
        <v>1861</v>
      </c>
      <c r="D40" s="10">
        <v>18012</v>
      </c>
      <c r="E40" s="10">
        <v>328</v>
      </c>
      <c r="F40" s="7" t="s">
        <v>1871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7" t="str">
        <f>IF(COUNTIFS(TripTable[Country],CountryTable[[#This Row],[Common Name]])=0,"",TEXT(_xlfn.MINIFS(TripTable[Date],TripTable[Country],CountryTable[[#This Row],[Common Name]]),"MMM JJJJ"))</f>
        <v/>
      </c>
      <c r="I40" s="7" t="str">
        <f>IF(COUNTIFS(TripTable[Country],CountryTable[[#This Row],[Common Name]])=0,"",TEXT(_xlfn.MAXIFS(TripTable[Date],TripTable[Country],CountryTable[[#This Row],[Common Name]]),"MMM JJJJ"))</f>
        <v/>
      </c>
      <c r="J40" s="9" t="s">
        <v>2053</v>
      </c>
      <c r="K40" s="7" t="e" vm="39">
        <f>_xlfn.IMAGE("https://thumb.wikimedia.org/wikipedia/commons/thumb/2/20/Flag_of_the_Netherlands.svg/1280px-Flag_of_the_Netherlands.svg.png", "Flag of " &amp; A40,0)</f>
        <v>#VALUE!</v>
      </c>
    </row>
    <row r="41" spans="1:11" ht="39" customHeight="1" x14ac:dyDescent="0.2">
      <c r="A41" s="6" t="s">
        <v>1565</v>
      </c>
      <c r="B41" s="7" t="s">
        <v>1595</v>
      </c>
      <c r="C41" s="11" t="s">
        <v>1595</v>
      </c>
      <c r="D41" s="10">
        <v>64174</v>
      </c>
      <c r="E41" s="10">
        <v>262</v>
      </c>
      <c r="F41" s="7" t="s">
        <v>1926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9" t="s">
        <v>2054</v>
      </c>
      <c r="K41" s="7" t="e" vm="40">
        <f t="shared" si="1"/>
        <v>#VALUE!</v>
      </c>
    </row>
    <row r="42" spans="1:11" ht="39" customHeight="1" x14ac:dyDescent="0.2">
      <c r="A42" s="6" t="s">
        <v>1435</v>
      </c>
      <c r="B42" s="7" t="s">
        <v>1479</v>
      </c>
      <c r="C42" s="11" t="s">
        <v>1479</v>
      </c>
      <c r="D42" s="10">
        <v>4666377</v>
      </c>
      <c r="E42" s="10">
        <v>622984</v>
      </c>
      <c r="F42" s="7" t="s">
        <v>1874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2" s="7" t="str">
        <f>IF(COUNTIFS(TripTable[Country],CountryTable[[#This Row],[Common Name]])=0,"",TEXT(_xlfn.MINIFS(TripTable[Date],TripTable[Country],CountryTable[[#This Row],[Common Name]]),"MMM JJJJ"))</f>
        <v/>
      </c>
      <c r="I42" s="7" t="str">
        <f>IF(COUNTIFS(TripTable[Country],CountryTable[[#This Row],[Common Name]])=0,"",TEXT(_xlfn.MAXIFS(TripTable[Date],TripTable[Country],CountryTable[[#This Row],[Common Name]]),"MMM JJJJ"))</f>
        <v/>
      </c>
      <c r="J42" s="9" t="s">
        <v>2055</v>
      </c>
      <c r="K42" s="7" t="e" vm="41">
        <f t="shared" si="1"/>
        <v>#VALUE!</v>
      </c>
    </row>
    <row r="43" spans="1:11" ht="39" customHeight="1" x14ac:dyDescent="0.2">
      <c r="A43" s="6" t="s">
        <v>1768</v>
      </c>
      <c r="B43" s="7" t="s">
        <v>1779</v>
      </c>
      <c r="C43" s="11" t="s">
        <v>1780</v>
      </c>
      <c r="D43" s="10">
        <v>15477751</v>
      </c>
      <c r="E43" s="10">
        <v>1284000</v>
      </c>
      <c r="F43" s="7" t="s">
        <v>1988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9" t="s">
        <v>2056</v>
      </c>
      <c r="K43" s="7" t="e" vm="42">
        <f t="shared" si="1"/>
        <v>#VALUE!</v>
      </c>
    </row>
    <row r="44" spans="1:11" ht="39" customHeight="1" x14ac:dyDescent="0.2">
      <c r="A44" s="6" t="s">
        <v>1439</v>
      </c>
      <c r="B44" s="7" t="s">
        <v>1485</v>
      </c>
      <c r="C44" s="11" t="s">
        <v>1486</v>
      </c>
      <c r="D44" s="10">
        <v>18729160</v>
      </c>
      <c r="E44" s="10">
        <v>756950</v>
      </c>
      <c r="F44" s="7" t="s">
        <v>1878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9" t="s">
        <v>2057</v>
      </c>
      <c r="K44" s="7" t="e" vm="43">
        <f t="shared" si="1"/>
        <v>#VALUE!</v>
      </c>
    </row>
    <row r="45" spans="1:11" ht="39" customHeight="1" x14ac:dyDescent="0.2">
      <c r="A45" s="6" t="s">
        <v>165</v>
      </c>
      <c r="B45" s="7" t="s">
        <v>6</v>
      </c>
      <c r="C45" s="11" t="s">
        <v>574</v>
      </c>
      <c r="D45" s="10">
        <v>1411778724</v>
      </c>
      <c r="E45" s="10">
        <v>9596960</v>
      </c>
      <c r="F45" s="7" t="s">
        <v>96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45" s="7" t="str">
        <f>IF(COUNTIFS(TripTable[Country],CountryTable[[#This Row],[Common Name]])=0,"",TEXT(_xlfn.MINIFS(TripTable[Date],TripTable[Country],CountryTable[[#This Row],[Common Name]]),"MMM JJJJ"))</f>
        <v>Okt 2008</v>
      </c>
      <c r="I45" s="7" t="str">
        <f>IF(COUNTIFS(TripTable[Country],CountryTable[[#This Row],[Common Name]])=0,"",TEXT(_xlfn.MAXIFS(TripTable[Date],TripTable[Country],CountryTable[[#This Row],[Common Name]]),"MMM JJJJ"))</f>
        <v>Nov 2025</v>
      </c>
      <c r="J45" s="9" t="s">
        <v>474</v>
      </c>
      <c r="K45" s="7" t="e" vm="44">
        <f t="shared" si="1"/>
        <v>#VALUE!</v>
      </c>
    </row>
    <row r="46" spans="1:11" ht="39" customHeight="1" x14ac:dyDescent="0.2">
      <c r="A46" s="6" t="s">
        <v>1443</v>
      </c>
      <c r="B46" s="7" t="s">
        <v>1495</v>
      </c>
      <c r="C46" s="11" t="s">
        <v>1496</v>
      </c>
      <c r="D46" s="10">
        <v>1500</v>
      </c>
      <c r="E46" s="10">
        <v>135</v>
      </c>
      <c r="F46" s="7" t="s">
        <v>1884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9" t="s">
        <v>2058</v>
      </c>
      <c r="K46" s="7" t="e" vm="45">
        <f t="shared" si="1"/>
        <v>#VALUE!</v>
      </c>
    </row>
    <row r="47" spans="1:11" ht="39" customHeight="1" x14ac:dyDescent="0.2">
      <c r="A47" s="6" t="s">
        <v>1433</v>
      </c>
      <c r="B47" s="7" t="s">
        <v>1475</v>
      </c>
      <c r="C47" s="11" t="s">
        <v>1476</v>
      </c>
      <c r="D47" s="10">
        <v>628</v>
      </c>
      <c r="E47" s="10">
        <v>14</v>
      </c>
      <c r="F47" s="7" t="s">
        <v>1872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7" s="7" t="str">
        <f>IF(COUNTIFS(TripTable[Country],CountryTable[[#This Row],[Common Name]])=0,"",TEXT(_xlfn.MINIFS(TripTable[Date],TripTable[Country],CountryTable[[#This Row],[Common Name]]),"MMM JJJJ"))</f>
        <v/>
      </c>
      <c r="I47" s="7" t="str">
        <f>IF(COUNTIFS(TripTable[Country],CountryTable[[#This Row],[Common Name]])=0,"",TEXT(_xlfn.MAXIFS(TripTable[Date],TripTable[Country],CountryTable[[#This Row],[Common Name]]),"MMM JJJJ"))</f>
        <v/>
      </c>
      <c r="J47" s="9" t="s">
        <v>2059</v>
      </c>
      <c r="K47" s="7" t="e" vm="46">
        <f t="shared" si="1"/>
        <v>#VALUE!</v>
      </c>
    </row>
    <row r="48" spans="1:11" ht="39" customHeight="1" x14ac:dyDescent="0.2">
      <c r="A48" s="6" t="s">
        <v>1440</v>
      </c>
      <c r="B48" s="7" t="s">
        <v>1489</v>
      </c>
      <c r="C48" s="11" t="s">
        <v>1490</v>
      </c>
      <c r="D48" s="10">
        <v>49648685</v>
      </c>
      <c r="E48" s="10">
        <v>1138910</v>
      </c>
      <c r="F48" s="7" t="s">
        <v>1880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9" t="s">
        <v>2060</v>
      </c>
      <c r="K48" s="7" t="e" vm="47">
        <f t="shared" si="1"/>
        <v>#VALUE!</v>
      </c>
    </row>
    <row r="49" spans="1:11" ht="39" customHeight="1" x14ac:dyDescent="0.2">
      <c r="A49" s="6" t="s">
        <v>870</v>
      </c>
      <c r="B49" s="7" t="s">
        <v>1587</v>
      </c>
      <c r="C49" s="11" t="s">
        <v>1588</v>
      </c>
      <c r="D49" s="10">
        <v>832322</v>
      </c>
      <c r="E49" s="10">
        <v>2170</v>
      </c>
      <c r="F49" s="7" t="s">
        <v>1922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9" s="7" t="str">
        <f>IF(COUNTIFS(TripTable[Country],CountryTable[[#This Row],[Common Name]])=0,"",TEXT(_xlfn.MINIFS(TripTable[Date],TripTable[Country],CountryTable[[#This Row],[Common Name]]),"MMM JJJJ"))</f>
        <v/>
      </c>
      <c r="I49" s="7" t="str">
        <f>IF(COUNTIFS(TripTable[Country],CountryTable[[#This Row],[Common Name]])=0,"",TEXT(_xlfn.MAXIFS(TripTable[Date],TripTable[Country],CountryTable[[#This Row],[Common Name]]),"MMM JJJJ"))</f>
        <v/>
      </c>
      <c r="J49" s="9" t="s">
        <v>2061</v>
      </c>
      <c r="K49" s="7" t="e" vm="48">
        <f t="shared" si="1"/>
        <v>#VALUE!</v>
      </c>
    </row>
    <row r="50" spans="1:11" ht="39" customHeight="1" x14ac:dyDescent="0.2">
      <c r="A50" s="6" t="s">
        <v>1436</v>
      </c>
      <c r="B50" s="7" t="s">
        <v>1480</v>
      </c>
      <c r="C50" s="11" t="s">
        <v>1481</v>
      </c>
      <c r="D50" s="10">
        <v>5244363</v>
      </c>
      <c r="E50" s="10">
        <v>342000</v>
      </c>
      <c r="F50" s="7" t="s">
        <v>1875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0" s="7" t="str">
        <f>IF(COUNTIFS(TripTable[Country],CountryTable[[#This Row],[Common Name]])=0,"",TEXT(_xlfn.MINIFS(TripTable[Date],TripTable[Country],CountryTable[[#This Row],[Common Name]]),"MMM JJJJ"))</f>
        <v/>
      </c>
      <c r="I50" s="7" t="str">
        <f>IF(COUNTIFS(TripTable[Country],CountryTable[[#This Row],[Common Name]])=0,"",TEXT(_xlfn.MAXIFS(TripTable[Date],TripTable[Country],CountryTable[[#This Row],[Common Name]]),"MMM JJJJ"))</f>
        <v/>
      </c>
      <c r="J50" s="9" t="s">
        <v>2062</v>
      </c>
      <c r="K50" s="7" t="e" vm="49">
        <f t="shared" si="1"/>
        <v>#VALUE!</v>
      </c>
    </row>
    <row r="51" spans="1:11" ht="39" customHeight="1" x14ac:dyDescent="0.2">
      <c r="A51" s="6" t="s">
        <v>1438</v>
      </c>
      <c r="B51" s="7" t="s">
        <v>1484</v>
      </c>
      <c r="C51" s="11" t="s">
        <v>1484</v>
      </c>
      <c r="D51" s="10">
        <v>21388</v>
      </c>
      <c r="E51" s="10">
        <v>240</v>
      </c>
      <c r="F51" s="7" t="s">
        <v>1877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9" t="s">
        <v>2063</v>
      </c>
      <c r="K51" s="7" t="e" vm="50">
        <f t="shared" si="1"/>
        <v>#VALUE!</v>
      </c>
    </row>
    <row r="52" spans="1:11" ht="39" customHeight="1" x14ac:dyDescent="0.2">
      <c r="A52" s="6" t="s">
        <v>453</v>
      </c>
      <c r="B52" s="7" t="s">
        <v>7</v>
      </c>
      <c r="C52" s="11" t="s">
        <v>575</v>
      </c>
      <c r="D52" s="10">
        <v>4999441</v>
      </c>
      <c r="E52" s="10">
        <v>51100</v>
      </c>
      <c r="F52" s="7" t="s">
        <v>561</v>
      </c>
      <c r="G52" s="7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2" s="7" t="str">
        <f>IF(COUNTIFS(TripTable[Country],CountryTable[[#This Row],[Common Name]])=0,"",TEXT(_xlfn.MINIFS(TripTable[Date],TripTable[Country],CountryTable[[#This Row],[Common Name]]),"MMM JJJJ"))</f>
        <v>Jan 2026</v>
      </c>
      <c r="I52" s="7" t="str">
        <f>IF(COUNTIFS(TripTable[Country],CountryTable[[#This Row],[Common Name]])=0,"",TEXT(_xlfn.MAXIFS(TripTable[Date],TripTable[Country],CountryTable[[#This Row],[Common Name]]),"MMM JJJJ"))</f>
        <v>Jan 2026</v>
      </c>
      <c r="J52" s="9" t="s">
        <v>526</v>
      </c>
      <c r="K52" s="7" t="e" vm="51">
        <f t="shared" si="1"/>
        <v>#VALUE!</v>
      </c>
    </row>
    <row r="53" spans="1:11" ht="39" customHeight="1" x14ac:dyDescent="0.2">
      <c r="A53" s="6" t="s">
        <v>185</v>
      </c>
      <c r="B53" s="7" t="s">
        <v>8</v>
      </c>
      <c r="C53" s="11" t="s">
        <v>576</v>
      </c>
      <c r="D53" s="10">
        <v>3871833</v>
      </c>
      <c r="E53" s="10">
        <v>56542</v>
      </c>
      <c r="F53" s="7" t="s">
        <v>120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53" s="7" t="str">
        <f>IF(COUNTIFS(TripTable[Country],CountryTable[[#This Row],[Common Name]])=0,"",TEXT(_xlfn.MINIFS(TripTable[Date],TripTable[Country],CountryTable[[#This Row],[Common Name]]),"MMM JJJJ"))</f>
        <v>Okt 2019</v>
      </c>
      <c r="I53" s="7" t="str">
        <f>IF(COUNTIFS(TripTable[Country],CountryTable[[#This Row],[Common Name]])=0,"",TEXT(_xlfn.MAXIFS(TripTable[Date],TripTable[Country],CountryTable[[#This Row],[Common Name]]),"MMM JJJJ"))</f>
        <v>Sep 2021</v>
      </c>
      <c r="J53" s="9" t="s">
        <v>475</v>
      </c>
      <c r="K53" s="7" t="e" vm="52">
        <f t="shared" si="1"/>
        <v>#VALUE!</v>
      </c>
    </row>
    <row r="54" spans="1:11" ht="39" customHeight="1" x14ac:dyDescent="0.2">
      <c r="A54" s="6" t="s">
        <v>1441</v>
      </c>
      <c r="B54" s="7" t="s">
        <v>1491</v>
      </c>
      <c r="C54" s="11" t="s">
        <v>1492</v>
      </c>
      <c r="D54" s="10">
        <v>11338138</v>
      </c>
      <c r="E54" s="10">
        <v>110860</v>
      </c>
      <c r="F54" s="7" t="s">
        <v>1881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4" s="7" t="str">
        <f>IF(COUNTIFS(TripTable[Country],CountryTable[[#This Row],[Common Name]])=0,"",TEXT(_xlfn.MINIFS(TripTable[Date],TripTable[Country],CountryTable[[#This Row],[Common Name]]),"MMM JJJJ"))</f>
        <v/>
      </c>
      <c r="I54" s="7" t="str">
        <f>IF(COUNTIFS(TripTable[Country],CountryTable[[#This Row],[Common Name]])=0,"",TEXT(_xlfn.MAXIFS(TripTable[Date],TripTable[Country],CountryTable[[#This Row],[Common Name]]),"MMM JJJJ"))</f>
        <v/>
      </c>
      <c r="J54" s="9" t="s">
        <v>2064</v>
      </c>
      <c r="K54" s="7" t="e" vm="53">
        <f t="shared" si="1"/>
        <v>#VALUE!</v>
      </c>
    </row>
    <row r="55" spans="1:11" ht="39" customHeight="1" x14ac:dyDescent="0.2">
      <c r="A55" s="6" t="s">
        <v>1849</v>
      </c>
      <c r="B55" s="7" t="s">
        <v>1858</v>
      </c>
      <c r="C55" s="11" t="s">
        <v>1859</v>
      </c>
      <c r="D55" s="10">
        <v>159849</v>
      </c>
      <c r="E55" s="10">
        <v>444</v>
      </c>
      <c r="F55" s="7" t="s">
        <v>1883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5" s="7" t="str">
        <f>IF(COUNTIFS(TripTable[Country],CountryTable[[#This Row],[Common Name]])=0,"",TEXT(_xlfn.MINIFS(TripTable[Date],TripTable[Country],CountryTable[[#This Row],[Common Name]]),"MMM JJJJ"))</f>
        <v/>
      </c>
      <c r="I55" s="7" t="str">
        <f>IF(COUNTIFS(TripTable[Country],CountryTable[[#This Row],[Common Name]])=0,"",TEXT(_xlfn.MAXIFS(TripTable[Date],TripTable[Country],CountryTable[[#This Row],[Common Name]]),"MMM JJJJ"))</f>
        <v/>
      </c>
      <c r="J55" s="9" t="s">
        <v>2065</v>
      </c>
      <c r="K55" s="7" t="e" vm="54">
        <f t="shared" si="1"/>
        <v>#VALUE!</v>
      </c>
    </row>
    <row r="56" spans="1:11" ht="39" customHeight="1" x14ac:dyDescent="0.2">
      <c r="A56" s="6" t="s">
        <v>189</v>
      </c>
      <c r="B56" s="7" t="s">
        <v>9</v>
      </c>
      <c r="C56" s="11" t="s">
        <v>577</v>
      </c>
      <c r="D56" s="10">
        <v>1189265</v>
      </c>
      <c r="E56" s="10">
        <v>9250</v>
      </c>
      <c r="F56" s="7" t="s">
        <v>190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6" s="7" t="str">
        <f>IF(COUNTIFS(TripTable[Country],CountryTable[[#This Row],[Common Name]])=0,"",TEXT(_xlfn.MINIFS(TripTable[Date],TripTable[Country],CountryTable[[#This Row],[Common Name]]),"MMM JJJJ"))</f>
        <v>Apr 2018</v>
      </c>
      <c r="I56" s="7" t="str">
        <f>IF(COUNTIFS(TripTable[Country],CountryTable[[#This Row],[Common Name]])=0,"",TEXT(_xlfn.MAXIFS(TripTable[Date],TripTable[Country],CountryTable[[#This Row],[Common Name]]),"MMM JJJJ"))</f>
        <v>Apr 2018</v>
      </c>
      <c r="J56" s="9" t="s">
        <v>476</v>
      </c>
      <c r="K56" s="7" t="e" vm="55">
        <f t="shared" si="1"/>
        <v>#VALUE!</v>
      </c>
    </row>
    <row r="57" spans="1:11" ht="39" customHeight="1" x14ac:dyDescent="0.2">
      <c r="A57" s="6" t="s">
        <v>192</v>
      </c>
      <c r="B57" s="7" t="s">
        <v>10</v>
      </c>
      <c r="C57" s="11" t="s">
        <v>578</v>
      </c>
      <c r="D57" s="10">
        <v>10625695</v>
      </c>
      <c r="E57" s="10">
        <v>78866</v>
      </c>
      <c r="F57" s="7" t="s">
        <v>68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57" s="7" t="str">
        <f>IF(COUNTIFS(TripTable[Country],CountryTable[[#This Row],[Common Name]])=0,"",TEXT(_xlfn.MINIFS(TripTable[Date],TripTable[Country],CountryTable[[#This Row],[Common Name]]),"MMM JJJJ"))</f>
        <v>Mrz 2009</v>
      </c>
      <c r="I57" s="7" t="str">
        <f>IF(COUNTIFS(TripTable[Country],CountryTable[[#This Row],[Common Name]])=0,"",TEXT(_xlfn.MAXIFS(TripTable[Date],TripTable[Country],CountryTable[[#This Row],[Common Name]]),"MMM JJJJ"))</f>
        <v>Nov 2019</v>
      </c>
      <c r="J57" s="9" t="s">
        <v>2066</v>
      </c>
      <c r="K57" s="7" t="e" vm="56">
        <f t="shared" si="1"/>
        <v>#VALUE!</v>
      </c>
    </row>
    <row r="58" spans="1:11" ht="39" customHeight="1" x14ac:dyDescent="0.2">
      <c r="A58" s="6" t="s">
        <v>194</v>
      </c>
      <c r="B58" s="7" t="s">
        <v>11</v>
      </c>
      <c r="C58" s="11" t="s">
        <v>579</v>
      </c>
      <c r="D58" s="10">
        <v>5797446</v>
      </c>
      <c r="E58" s="10">
        <v>43094</v>
      </c>
      <c r="F58" s="7" t="s">
        <v>195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8" s="7" t="str">
        <f>IF(COUNTIFS(TripTable[Country],CountryTable[[#This Row],[Common Name]])=0,"",TEXT(_xlfn.MINIFS(TripTable[Date],TripTable[Country],CountryTable[[#This Row],[Common Name]]),"MMM JJJJ"))</f>
        <v>Dez 2007</v>
      </c>
      <c r="I58" s="7" t="str">
        <f>IF(COUNTIFS(TripTable[Country],CountryTable[[#This Row],[Common Name]])=0,"",TEXT(_xlfn.MAXIFS(TripTable[Date],TripTable[Country],CountryTable[[#This Row],[Common Name]]),"MMM JJJJ"))</f>
        <v>Dez 2007</v>
      </c>
      <c r="J58" s="9" t="s">
        <v>477</v>
      </c>
      <c r="K58" s="7" t="e" vm="57">
        <f t="shared" si="1"/>
        <v>#VALUE!</v>
      </c>
    </row>
    <row r="59" spans="1:11" ht="39" customHeight="1" x14ac:dyDescent="0.2">
      <c r="A59" s="6" t="s">
        <v>1444</v>
      </c>
      <c r="B59" s="7" t="s">
        <v>1497</v>
      </c>
      <c r="C59" s="11" t="s">
        <v>1498</v>
      </c>
      <c r="D59" s="10">
        <v>958920</v>
      </c>
      <c r="E59" s="10">
        <v>23000</v>
      </c>
      <c r="F59" s="7" t="s">
        <v>1497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9" t="s">
        <v>2067</v>
      </c>
      <c r="K59" s="7" t="e" vm="58">
        <f t="shared" si="1"/>
        <v>#VALUE!</v>
      </c>
    </row>
    <row r="60" spans="1:11" ht="39" customHeight="1" x14ac:dyDescent="0.2">
      <c r="A60" s="6" t="s">
        <v>1445</v>
      </c>
      <c r="B60" s="7" t="s">
        <v>1499</v>
      </c>
      <c r="C60" s="11" t="s">
        <v>1500</v>
      </c>
      <c r="D60" s="10">
        <v>71625</v>
      </c>
      <c r="E60" s="10">
        <v>754</v>
      </c>
      <c r="F60" s="7" t="s">
        <v>1885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9" t="s">
        <v>2068</v>
      </c>
      <c r="K60" s="7" t="e" vm="59">
        <f t="shared" si="1"/>
        <v>#VALUE!</v>
      </c>
    </row>
    <row r="61" spans="1:11" ht="39" customHeight="1" x14ac:dyDescent="0.2">
      <c r="A61" s="6" t="s">
        <v>1446</v>
      </c>
      <c r="B61" s="7" t="s">
        <v>1501</v>
      </c>
      <c r="C61" s="11" t="s">
        <v>1501</v>
      </c>
      <c r="D61" s="10">
        <v>10627165</v>
      </c>
      <c r="E61" s="10">
        <v>48730</v>
      </c>
      <c r="F61" s="7" t="s">
        <v>1886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7" t="str">
        <f>IF(COUNTIFS(TripTable[Country],CountryTable[[#This Row],[Common Name]])=0,"",TEXT(_xlfn.MINIFS(TripTable[Date],TripTable[Country],CountryTable[[#This Row],[Common Name]]),"MMM JJJJ"))</f>
        <v/>
      </c>
      <c r="I61" s="7" t="str">
        <f>IF(COUNTIFS(TripTable[Country],CountryTable[[#This Row],[Common Name]])=0,"",TEXT(_xlfn.MAXIFS(TripTable[Date],TripTable[Country],CountryTable[[#This Row],[Common Name]]),"MMM JJJJ"))</f>
        <v/>
      </c>
      <c r="J61" s="9" t="s">
        <v>2069</v>
      </c>
      <c r="K61" s="7" t="e" vm="60">
        <f t="shared" si="1"/>
        <v>#VALUE!</v>
      </c>
    </row>
    <row r="62" spans="1:11" ht="39" customHeight="1" x14ac:dyDescent="0.2">
      <c r="A62" s="6" t="s">
        <v>1434</v>
      </c>
      <c r="B62" s="7" t="s">
        <v>1477</v>
      </c>
      <c r="C62" s="11" t="s">
        <v>1478</v>
      </c>
      <c r="D62" s="10">
        <v>84068091</v>
      </c>
      <c r="E62" s="10">
        <v>2345410</v>
      </c>
      <c r="F62" s="7" t="s">
        <v>1873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9" t="s">
        <v>2070</v>
      </c>
      <c r="K62" s="7" t="e" vm="61">
        <f t="shared" si="1"/>
        <v>#VALUE!</v>
      </c>
    </row>
    <row r="63" spans="1:11" ht="39" customHeight="1" x14ac:dyDescent="0.2">
      <c r="A63" s="6" t="s">
        <v>1448</v>
      </c>
      <c r="B63" s="7" t="s">
        <v>1504</v>
      </c>
      <c r="C63" s="11" t="s">
        <v>1505</v>
      </c>
      <c r="D63" s="10">
        <v>17084357</v>
      </c>
      <c r="E63" s="10">
        <v>283560</v>
      </c>
      <c r="F63" s="7" t="s">
        <v>1888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3" s="7" t="str">
        <f>IF(COUNTIFS(TripTable[Country],CountryTable[[#This Row],[Common Name]])=0,"",TEXT(_xlfn.MINIFS(TripTable[Date],TripTable[Country],CountryTable[[#This Row],[Common Name]]),"MMM JJJJ"))</f>
        <v/>
      </c>
      <c r="I63" s="7" t="str">
        <f>IF(COUNTIFS(TripTable[Country],CountryTable[[#This Row],[Common Name]])=0,"",TEXT(_xlfn.MAXIFS(TripTable[Date],TripTable[Country],CountryTable[[#This Row],[Common Name]]),"MMM JJJJ"))</f>
        <v/>
      </c>
      <c r="J63" s="9" t="s">
        <v>2071</v>
      </c>
      <c r="K63" s="7" t="e" vm="62">
        <f t="shared" si="1"/>
        <v>#VALUE!</v>
      </c>
    </row>
    <row r="64" spans="1:11" ht="39" customHeight="1" x14ac:dyDescent="0.2">
      <c r="A64" s="6" t="s">
        <v>1450</v>
      </c>
      <c r="B64" s="7" t="s">
        <v>1508</v>
      </c>
      <c r="C64" s="11" t="s">
        <v>1509</v>
      </c>
      <c r="D64" s="10">
        <v>98423595</v>
      </c>
      <c r="E64" s="10">
        <v>1001450</v>
      </c>
      <c r="F64" s="7" t="s">
        <v>1890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4" s="7" t="str">
        <f>IF(COUNTIFS(TripTable[Country],CountryTable[[#This Row],[Common Name]])=0,"",TEXT(_xlfn.MINIFS(TripTable[Date],TripTable[Country],CountryTable[[#This Row],[Common Name]]),"MMM JJJJ"))</f>
        <v/>
      </c>
      <c r="I64" s="7" t="str">
        <f>IF(COUNTIFS(TripTable[Country],CountryTable[[#This Row],[Common Name]])=0,"",TEXT(_xlfn.MAXIFS(TripTable[Date],TripTable[Country],CountryTable[[#This Row],[Common Name]]),"MMM JJJJ"))</f>
        <v/>
      </c>
      <c r="J64" s="9" t="s">
        <v>2072</v>
      </c>
      <c r="K64" s="7" t="e" vm="63">
        <f t="shared" si="1"/>
        <v>#VALUE!</v>
      </c>
    </row>
    <row r="65" spans="1:11" ht="39" customHeight="1" x14ac:dyDescent="0.2">
      <c r="A65" s="6" t="s">
        <v>1734</v>
      </c>
      <c r="B65" s="7" t="s">
        <v>1760</v>
      </c>
      <c r="C65" s="11" t="s">
        <v>1761</v>
      </c>
      <c r="D65" s="10">
        <v>6420744</v>
      </c>
      <c r="E65" s="10">
        <v>21040</v>
      </c>
      <c r="F65" s="7" t="s">
        <v>1983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9" t="s">
        <v>2073</v>
      </c>
      <c r="K65" s="7" t="e" vm="64">
        <f t="shared" si="1"/>
        <v>#VALUE!</v>
      </c>
    </row>
    <row r="66" spans="1:11" ht="39" customHeight="1" x14ac:dyDescent="0.2">
      <c r="A66" s="6" t="s">
        <v>1467</v>
      </c>
      <c r="B66" s="7" t="s">
        <v>1537</v>
      </c>
      <c r="C66" s="11" t="s">
        <v>1538</v>
      </c>
      <c r="D66" s="10">
        <v>1308974</v>
      </c>
      <c r="E66" s="10">
        <v>28051</v>
      </c>
      <c r="F66" s="7" t="s">
        <v>1906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6" s="7" t="str">
        <f>IF(COUNTIFS(TripTable[Country],CountryTable[[#This Row],[Common Name]])=0,"",TEXT(_xlfn.MINIFS(TripTable[Date],TripTable[Country],CountryTable[[#This Row],[Common Name]]),"MMM JJJJ"))</f>
        <v/>
      </c>
      <c r="I66" s="7" t="str">
        <f>IF(COUNTIFS(TripTable[Country],CountryTable[[#This Row],[Common Name]])=0,"",TEXT(_xlfn.MAXIFS(TripTable[Date],TripTable[Country],CountryTable[[#This Row],[Common Name]]),"MMM JJJJ"))</f>
        <v/>
      </c>
      <c r="J66" s="9" t="s">
        <v>2074</v>
      </c>
      <c r="K66" s="7" t="e" vm="65">
        <f t="shared" ref="K66:K97" si="2">_xlfn.IMAGE("https://flagsapi.com/" &amp; A66 &amp; "/flat/64.png", "Flag of " &amp; A66,0)</f>
        <v>#VALUE!</v>
      </c>
    </row>
    <row r="67" spans="1:11" ht="39" customHeight="1" x14ac:dyDescent="0.2">
      <c r="A67" s="6" t="s">
        <v>1452</v>
      </c>
      <c r="B67" s="7" t="s">
        <v>1512</v>
      </c>
      <c r="C67" s="11" t="s">
        <v>1513</v>
      </c>
      <c r="D67" s="10">
        <v>6209262</v>
      </c>
      <c r="E67" s="10">
        <v>121320</v>
      </c>
      <c r="F67" s="7" t="s">
        <v>1891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7" s="7" t="str">
        <f>IF(COUNTIFS(TripTable[Country],CountryTable[[#This Row],[Common Name]])=0,"",TEXT(_xlfn.MINIFS(TripTable[Date],TripTable[Country],CountryTable[[#This Row],[Common Name]]),"MMM JJJJ"))</f>
        <v/>
      </c>
      <c r="I67" s="7" t="str">
        <f>IF(COUNTIFS(TripTable[Country],CountryTable[[#This Row],[Common Name]])=0,"",TEXT(_xlfn.MAXIFS(TripTable[Date],TripTable[Country],CountryTable[[#This Row],[Common Name]]),"MMM JJJJ"))</f>
        <v/>
      </c>
      <c r="J67" s="9" t="s">
        <v>2075</v>
      </c>
      <c r="K67" s="7" t="e" vm="66">
        <f t="shared" si="2"/>
        <v>#VALUE!</v>
      </c>
    </row>
    <row r="68" spans="1:11" ht="39" customHeight="1" x14ac:dyDescent="0.2">
      <c r="A68" s="6" t="s">
        <v>1449</v>
      </c>
      <c r="B68" s="7" t="s">
        <v>1506</v>
      </c>
      <c r="C68" s="11" t="s">
        <v>1507</v>
      </c>
      <c r="D68" s="10">
        <v>1320884</v>
      </c>
      <c r="E68" s="10">
        <v>45226</v>
      </c>
      <c r="F68" s="7" t="s">
        <v>1889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8" s="7" t="str">
        <f>IF(COUNTIFS(TripTable[Country],CountryTable[[#This Row],[Common Name]])=0,"",TEXT(_xlfn.MINIFS(TripTable[Date],TripTable[Country],CountryTable[[#This Row],[Common Name]]),"MMM JJJJ"))</f>
        <v/>
      </c>
      <c r="I68" s="7" t="str">
        <f>IF(COUNTIFS(TripTable[Country],CountryTable[[#This Row],[Common Name]])=0,"",TEXT(_xlfn.MAXIFS(TripTable[Date],TripTable[Country],CountryTable[[#This Row],[Common Name]]),"MMM JJJJ"))</f>
        <v/>
      </c>
      <c r="J68" s="9" t="s">
        <v>2076</v>
      </c>
      <c r="K68" s="7" t="e" vm="67">
        <f t="shared" si="2"/>
        <v>#VALUE!</v>
      </c>
    </row>
    <row r="69" spans="1:11" ht="39" customHeight="1" x14ac:dyDescent="0.2">
      <c r="A69" s="6" t="s">
        <v>1737</v>
      </c>
      <c r="B69" s="7" t="s">
        <v>1765</v>
      </c>
      <c r="C69" s="11" t="s">
        <v>1766</v>
      </c>
      <c r="D69" s="10">
        <v>1136191</v>
      </c>
      <c r="E69" s="10">
        <v>17363</v>
      </c>
      <c r="F69" s="7" t="s">
        <v>1986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9" s="7" t="str">
        <f>IF(COUNTIFS(TripTable[Country],CountryTable[[#This Row],[Common Name]])=0,"",TEXT(_xlfn.MINIFS(TripTable[Date],TripTable[Country],CountryTable[[#This Row],[Common Name]]),"MMM JJJJ"))</f>
        <v/>
      </c>
      <c r="I69" s="7" t="str">
        <f>IF(COUNTIFS(TripTable[Country],CountryTable[[#This Row],[Common Name]])=0,"",TEXT(_xlfn.MAXIFS(TripTable[Date],TripTable[Country],CountryTable[[#This Row],[Common Name]]),"MMM JJJJ"))</f>
        <v/>
      </c>
      <c r="J69" s="9" t="s">
        <v>2077</v>
      </c>
      <c r="K69" s="7" t="e" vm="68">
        <f t="shared" si="2"/>
        <v>#VALUE!</v>
      </c>
    </row>
    <row r="70" spans="1:11" ht="39" customHeight="1" x14ac:dyDescent="0.2">
      <c r="A70" s="6" t="s">
        <v>1453</v>
      </c>
      <c r="B70" s="7" t="s">
        <v>1514</v>
      </c>
      <c r="C70" s="11" t="s">
        <v>1515</v>
      </c>
      <c r="D70" s="10">
        <v>109224559</v>
      </c>
      <c r="E70" s="10">
        <v>1127127</v>
      </c>
      <c r="F70" s="7" t="s">
        <v>1892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9" t="s">
        <v>2078</v>
      </c>
      <c r="K70" s="7" t="e" vm="69">
        <f t="shared" si="2"/>
        <v>#VALUE!</v>
      </c>
    </row>
    <row r="71" spans="1:11" ht="39" customHeight="1" x14ac:dyDescent="0.2">
      <c r="A71" s="6" t="s">
        <v>1455</v>
      </c>
      <c r="B71" s="7" t="s">
        <v>1518</v>
      </c>
      <c r="C71" s="11" t="s">
        <v>1518</v>
      </c>
      <c r="D71" s="10">
        <v>2638</v>
      </c>
      <c r="E71" s="10">
        <v>12173</v>
      </c>
      <c r="F71" s="7" t="s">
        <v>1894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1" s="7" t="str">
        <f>IF(COUNTIFS(TripTable[Country],CountryTable[[#This Row],[Common Name]])=0,"",TEXT(_xlfn.MINIFS(TripTable[Date],TripTable[Country],CountryTable[[#This Row],[Common Name]]),"MMM JJJJ"))</f>
        <v/>
      </c>
      <c r="I71" s="7" t="str">
        <f>IF(COUNTIFS(TripTable[Country],CountryTable[[#This Row],[Common Name]])=0,"",TEXT(_xlfn.MAXIFS(TripTable[Date],TripTable[Country],CountryTable[[#This Row],[Common Name]]),"MMM JJJJ"))</f>
        <v/>
      </c>
      <c r="J71" s="9" t="s">
        <v>2079</v>
      </c>
      <c r="K71" s="7" t="e" vm="70">
        <f t="shared" si="2"/>
        <v>#VALUE!</v>
      </c>
    </row>
    <row r="72" spans="1:11" ht="39" customHeight="1" x14ac:dyDescent="0.2">
      <c r="A72" s="6" t="s">
        <v>1457</v>
      </c>
      <c r="B72" s="7" t="s">
        <v>1521</v>
      </c>
      <c r="C72" s="11" t="s">
        <v>1521</v>
      </c>
      <c r="D72" s="10">
        <v>48497</v>
      </c>
      <c r="E72" s="10">
        <v>1399</v>
      </c>
      <c r="F72" s="7" t="s">
        <v>1896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2" s="7" t="str">
        <f>IF(COUNTIFS(TripTable[Country],CountryTable[[#This Row],[Common Name]])=0,"",TEXT(_xlfn.MINIFS(TripTable[Date],TripTable[Country],CountryTable[[#This Row],[Common Name]]),"MMM JJJJ"))</f>
        <v/>
      </c>
      <c r="I72" s="7" t="str">
        <f>IF(COUNTIFS(TripTable[Country],CountryTable[[#This Row],[Common Name]])=0,"",TEXT(_xlfn.MAXIFS(TripTable[Date],TripTable[Country],CountryTable[[#This Row],[Common Name]]),"MMM JJJJ"))</f>
        <v/>
      </c>
      <c r="J72" s="9" t="s">
        <v>2080</v>
      </c>
      <c r="K72" s="7" t="e" vm="71">
        <f t="shared" si="2"/>
        <v>#VALUE!</v>
      </c>
    </row>
    <row r="73" spans="1:11" ht="39" customHeight="1" x14ac:dyDescent="0.2">
      <c r="A73" s="6" t="s">
        <v>1454</v>
      </c>
      <c r="B73" s="7" t="s">
        <v>1516</v>
      </c>
      <c r="C73" s="11" t="s">
        <v>1517</v>
      </c>
      <c r="D73" s="10">
        <v>883483</v>
      </c>
      <c r="E73" s="10">
        <v>18270</v>
      </c>
      <c r="F73" s="7" t="s">
        <v>1893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3" s="7" t="str">
        <f>IF(COUNTIFS(TripTable[Country],CountryTable[[#This Row],[Common Name]])=0,"",TEXT(_xlfn.MINIFS(TripTable[Date],TripTable[Country],CountryTable[[#This Row],[Common Name]]),"MMM JJJJ"))</f>
        <v/>
      </c>
      <c r="I73" s="7" t="str">
        <f>IF(COUNTIFS(TripTable[Country],CountryTable[[#This Row],[Common Name]])=0,"",TEXT(_xlfn.MAXIFS(TripTable[Date],TripTable[Country],CountryTable[[#This Row],[Common Name]]),"MMM JJJJ"))</f>
        <v/>
      </c>
      <c r="J73" s="9" t="s">
        <v>2081</v>
      </c>
      <c r="K73" s="7" t="e" vm="72">
        <f t="shared" si="2"/>
        <v>#VALUE!</v>
      </c>
    </row>
    <row r="74" spans="1:11" ht="39" customHeight="1" x14ac:dyDescent="0.2">
      <c r="A74" s="6" t="s">
        <v>1057</v>
      </c>
      <c r="B74" s="7" t="s">
        <v>1049</v>
      </c>
      <c r="C74" s="11" t="s">
        <v>1059</v>
      </c>
      <c r="D74" s="10">
        <v>5518050</v>
      </c>
      <c r="E74" s="10">
        <v>337030</v>
      </c>
      <c r="F74" s="7" t="s">
        <v>1050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4" s="7" t="str">
        <f>IF(COUNTIFS(TripTable[Country],CountryTable[[#This Row],[Common Name]])=0,"",TEXT(_xlfn.MINIFS(TripTable[Date],TripTable[Country],CountryTable[[#This Row],[Common Name]]),"MMM JJJJ"))</f>
        <v>Dez 2019</v>
      </c>
      <c r="I74" s="7" t="str">
        <f>IF(COUNTIFS(TripTable[Country],CountryTable[[#This Row],[Common Name]])=0,"",TEXT(_xlfn.MAXIFS(TripTable[Date],TripTable[Country],CountryTable[[#This Row],[Common Name]]),"MMM JJJJ"))</f>
        <v>Dez 2019</v>
      </c>
      <c r="J74" s="9" t="s">
        <v>2082</v>
      </c>
      <c r="K74" s="7" t="e" vm="73">
        <f t="shared" si="2"/>
        <v>#VALUE!</v>
      </c>
    </row>
    <row r="75" spans="1:11" ht="39" customHeight="1" x14ac:dyDescent="0.2">
      <c r="A75" s="6" t="s">
        <v>197</v>
      </c>
      <c r="B75" s="7" t="s">
        <v>12</v>
      </c>
      <c r="C75" s="11" t="s">
        <v>580</v>
      </c>
      <c r="D75" s="10">
        <v>66987244</v>
      </c>
      <c r="E75" s="10">
        <v>547030</v>
      </c>
      <c r="F75" s="7" t="s">
        <v>200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75" s="7" t="str">
        <f>IF(COUNTIFS(TripTable[Country],CountryTable[[#This Row],[Common Name]])=0,"",TEXT(_xlfn.MINIFS(TripTable[Date],TripTable[Country],CountryTable[[#This Row],[Common Name]]),"MMM JJJJ"))</f>
        <v>Mrz 2005</v>
      </c>
      <c r="I75" s="7" t="str">
        <f>IF(COUNTIFS(TripTable[Country],CountryTable[[#This Row],[Common Name]])=0,"",TEXT(_xlfn.MAXIFS(TripTable[Date],TripTable[Country],CountryTable[[#This Row],[Common Name]]),"MMM JJJJ"))</f>
        <v>Jun 2023</v>
      </c>
      <c r="J75" s="9" t="s">
        <v>478</v>
      </c>
      <c r="K75" s="7" t="e" vm="74">
        <f t="shared" si="2"/>
        <v>#VALUE!</v>
      </c>
    </row>
    <row r="76" spans="1:11" ht="39" customHeight="1" x14ac:dyDescent="0.2">
      <c r="A76" s="6" t="s">
        <v>1460</v>
      </c>
      <c r="B76" s="7" t="s">
        <v>1525</v>
      </c>
      <c r="C76" s="11" t="s">
        <v>1526</v>
      </c>
      <c r="D76" s="10">
        <v>195506</v>
      </c>
      <c r="E76" s="10">
        <v>91000</v>
      </c>
      <c r="F76" s="7" t="s">
        <v>1899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6" s="7" t="str">
        <f>IF(COUNTIFS(TripTable[Country],CountryTable[[#This Row],[Common Name]])=0,"",TEXT(_xlfn.MINIFS(TripTable[Date],TripTable[Country],CountryTable[[#This Row],[Common Name]]),"MMM JJJJ"))</f>
        <v/>
      </c>
      <c r="I76" s="7" t="str">
        <f>IF(COUNTIFS(TripTable[Country],CountryTable[[#This Row],[Common Name]])=0,"",TEXT(_xlfn.MAXIFS(TripTable[Date],TripTable[Country],CountryTable[[#This Row],[Common Name]]),"MMM JJJJ"))</f>
        <v/>
      </c>
      <c r="J76" s="9" t="s">
        <v>2083</v>
      </c>
      <c r="K76" s="7" t="e" vm="75">
        <f>_xlfn.IMAGE("https://thumb.wikimedia.org/wikipedia/commons/thumb/2/29/Flag_of_French_Guiana.svg/1280px-Flag_of_French_Guiana.svg.png", "Flag of " &amp; A76,0)</f>
        <v>#VALUE!</v>
      </c>
    </row>
    <row r="77" spans="1:11" ht="39" customHeight="1" x14ac:dyDescent="0.2">
      <c r="A77" s="6" t="s">
        <v>1683</v>
      </c>
      <c r="B77" s="7" t="s">
        <v>1700</v>
      </c>
      <c r="C77" s="11" t="s">
        <v>1700</v>
      </c>
      <c r="D77" s="10">
        <v>277679</v>
      </c>
      <c r="E77" s="10">
        <v>4167</v>
      </c>
      <c r="F77" s="7" t="s">
        <v>1961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9" t="s">
        <v>2084</v>
      </c>
      <c r="K77" s="7" t="e" vm="76">
        <f t="shared" si="2"/>
        <v>#VALUE!</v>
      </c>
    </row>
    <row r="78" spans="1:11" ht="39" customHeight="1" x14ac:dyDescent="0.2">
      <c r="A78" s="6" t="s">
        <v>1458</v>
      </c>
      <c r="B78" s="7" t="s">
        <v>1522</v>
      </c>
      <c r="C78" s="11" t="s">
        <v>1523</v>
      </c>
      <c r="D78" s="10">
        <v>2119275</v>
      </c>
      <c r="E78" s="10">
        <v>267667</v>
      </c>
      <c r="F78" s="7" t="s">
        <v>1897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8" s="7" t="str">
        <f>IF(COUNTIFS(TripTable[Country],CountryTable[[#This Row],[Common Name]])=0,"",TEXT(_xlfn.MINIFS(TripTable[Date],TripTable[Country],CountryTable[[#This Row],[Common Name]]),"MMM JJJJ"))</f>
        <v/>
      </c>
      <c r="I78" s="7" t="str">
        <f>IF(COUNTIFS(TripTable[Country],CountryTable[[#This Row],[Common Name]])=0,"",TEXT(_xlfn.MAXIFS(TripTable[Date],TripTable[Country],CountryTable[[#This Row],[Common Name]]),"MMM JJJJ"))</f>
        <v/>
      </c>
      <c r="J78" s="9" t="s">
        <v>2085</v>
      </c>
      <c r="K78" s="7" t="e" vm="77">
        <f t="shared" si="2"/>
        <v>#VALUE!</v>
      </c>
    </row>
    <row r="79" spans="1:11" ht="39" customHeight="1" x14ac:dyDescent="0.2">
      <c r="A79" s="6" t="s">
        <v>1464</v>
      </c>
      <c r="B79" s="7" t="s">
        <v>1532</v>
      </c>
      <c r="C79" s="11" t="s">
        <v>1533</v>
      </c>
      <c r="D79" s="10">
        <v>2280102</v>
      </c>
      <c r="E79" s="10">
        <v>11300</v>
      </c>
      <c r="F79" s="7" t="s">
        <v>1903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9" t="s">
        <v>2086</v>
      </c>
      <c r="K79" s="7" t="e" vm="78">
        <f t="shared" si="2"/>
        <v>#VALUE!</v>
      </c>
    </row>
    <row r="80" spans="1:11" ht="39" customHeight="1" x14ac:dyDescent="0.2">
      <c r="A80" s="6" t="s">
        <v>201</v>
      </c>
      <c r="B80" s="7" t="s">
        <v>13</v>
      </c>
      <c r="C80" s="11" t="s">
        <v>13</v>
      </c>
      <c r="D80" s="10">
        <v>3704500</v>
      </c>
      <c r="E80" s="10">
        <v>69700</v>
      </c>
      <c r="F80" s="7" t="s">
        <v>205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0" s="7" t="str">
        <f>IF(COUNTIFS(TripTable[Country],CountryTable[[#This Row],[Common Name]])=0,"",TEXT(_xlfn.MINIFS(TripTable[Date],TripTable[Country],CountryTable[[#This Row],[Common Name]]),"MMM JJJJ"))</f>
        <v>Apr 2024</v>
      </c>
      <c r="I80" s="7" t="str">
        <f>IF(COUNTIFS(TripTable[Country],CountryTable[[#This Row],[Common Name]])=0,"",TEXT(_xlfn.MAXIFS(TripTable[Date],TripTable[Country],CountryTable[[#This Row],[Common Name]]),"MMM JJJJ"))</f>
        <v>Apr 2024</v>
      </c>
      <c r="J80" s="9" t="s">
        <v>2087</v>
      </c>
      <c r="K80" s="7" t="e" vm="79">
        <f t="shared" si="2"/>
        <v>#VALUE!</v>
      </c>
    </row>
    <row r="81" spans="1:11" ht="39" customHeight="1" x14ac:dyDescent="0.2">
      <c r="A81" s="6" t="s">
        <v>206</v>
      </c>
      <c r="B81" s="7" t="s">
        <v>14</v>
      </c>
      <c r="C81" s="11" t="s">
        <v>581</v>
      </c>
      <c r="D81" s="10">
        <v>82927922</v>
      </c>
      <c r="E81" s="10">
        <v>357021</v>
      </c>
      <c r="F81" s="7" t="s">
        <v>376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69</v>
      </c>
      <c r="H81" s="7" t="str">
        <f>IF(COUNTIFS(TripTable[Country],CountryTable[[#This Row],[Common Name]])=0,"",TEXT(_xlfn.MINIFS(TripTable[Date],TripTable[Country],CountryTable[[#This Row],[Common Name]]),"MMM JJJJ"))</f>
        <v>Aug 2003</v>
      </c>
      <c r="I81" s="7" t="str">
        <f>IF(COUNTIFS(TripTable[Country],CountryTable[[#This Row],[Common Name]])=0,"",TEXT(_xlfn.MAXIFS(TripTable[Date],TripTable[Country],CountryTable[[#This Row],[Common Name]]),"MMM JJJJ"))</f>
        <v>Aug 2026</v>
      </c>
      <c r="J81" s="9" t="s">
        <v>479</v>
      </c>
      <c r="K81" s="7" t="e" vm="80">
        <f t="shared" si="2"/>
        <v>#VALUE!</v>
      </c>
    </row>
    <row r="82" spans="1:11" ht="39" customHeight="1" x14ac:dyDescent="0.2">
      <c r="A82" s="6" t="s">
        <v>1462</v>
      </c>
      <c r="B82" s="7" t="s">
        <v>1529</v>
      </c>
      <c r="C82" s="11" t="s">
        <v>1530</v>
      </c>
      <c r="D82" s="10">
        <v>29767108</v>
      </c>
      <c r="E82" s="10">
        <v>239460</v>
      </c>
      <c r="F82" s="7" t="s">
        <v>1901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2" s="7" t="str">
        <f>IF(COUNTIFS(TripTable[Country],CountryTable[[#This Row],[Common Name]])=0,"",TEXT(_xlfn.MINIFS(TripTable[Date],TripTable[Country],CountryTable[[#This Row],[Common Name]]),"MMM JJJJ"))</f>
        <v/>
      </c>
      <c r="I82" s="7" t="str">
        <f>IF(COUNTIFS(TripTable[Country],CountryTable[[#This Row],[Common Name]])=0,"",TEXT(_xlfn.MAXIFS(TripTable[Date],TripTable[Country],CountryTable[[#This Row],[Common Name]]),"MMM JJJJ"))</f>
        <v/>
      </c>
      <c r="J82" s="9" t="s">
        <v>2088</v>
      </c>
      <c r="K82" s="7" t="e" vm="81">
        <f t="shared" si="2"/>
        <v>#VALUE!</v>
      </c>
    </row>
    <row r="83" spans="1:11" ht="39" customHeight="1" x14ac:dyDescent="0.2">
      <c r="A83" s="6" t="s">
        <v>467</v>
      </c>
      <c r="B83" s="8" t="s">
        <v>78</v>
      </c>
      <c r="C83" s="11" t="s">
        <v>78</v>
      </c>
      <c r="D83" s="10">
        <v>33718</v>
      </c>
      <c r="E83" s="10">
        <v>6.5</v>
      </c>
      <c r="F83" s="7" t="s">
        <v>78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3" s="7" t="str">
        <f>IF(COUNTIFS(TripTable[Country],CountryTable[[#This Row],[Common Name]])=0,"",TEXT(_xlfn.MINIFS(TripTable[Date],TripTable[Country],CountryTable[[#This Row],[Common Name]]),"MMM JJJJ"))</f>
        <v>Jul 2013</v>
      </c>
      <c r="I83" s="7" t="str">
        <f>IF(COUNTIFS(TripTable[Country],CountryTable[[#This Row],[Common Name]])=0,"",TEXT(_xlfn.MAXIFS(TripTable[Date],TripTable[Country],CountryTable[[#This Row],[Common Name]]),"MMM JJJJ"))</f>
        <v>Jul 2013</v>
      </c>
      <c r="J83" s="9" t="s">
        <v>480</v>
      </c>
      <c r="K83" s="7" t="e" vm="82">
        <f t="shared" si="2"/>
        <v>#VALUE!</v>
      </c>
    </row>
    <row r="84" spans="1:11" ht="39" customHeight="1" x14ac:dyDescent="0.2">
      <c r="A84" s="6" t="s">
        <v>354</v>
      </c>
      <c r="B84" s="7" t="s">
        <v>15</v>
      </c>
      <c r="C84" s="11" t="s">
        <v>582</v>
      </c>
      <c r="D84" s="10">
        <v>10727668</v>
      </c>
      <c r="E84" s="10">
        <v>131940</v>
      </c>
      <c r="F84" s="7" t="s">
        <v>102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4" s="7" t="str">
        <f>IF(COUNTIFS(TripTable[Country],CountryTable[[#This Row],[Common Name]])=0,"",TEXT(_xlfn.MINIFS(TripTable[Date],TripTable[Country],CountryTable[[#This Row],[Common Name]]),"MMM JJJJ"))</f>
        <v>Apr 2018</v>
      </c>
      <c r="I84" s="7" t="str">
        <f>IF(COUNTIFS(TripTable[Country],CountryTable[[#This Row],[Common Name]])=0,"",TEXT(_xlfn.MAXIFS(TripTable[Date],TripTable[Country],CountryTable[[#This Row],[Common Name]]),"MMM JJJJ"))</f>
        <v>Apr 2018</v>
      </c>
      <c r="J84" s="9" t="s">
        <v>481</v>
      </c>
      <c r="K84" s="7" t="e" vm="83">
        <f t="shared" si="2"/>
        <v>#VALUE!</v>
      </c>
    </row>
    <row r="85" spans="1:11" ht="39" customHeight="1" x14ac:dyDescent="0.2">
      <c r="A85" s="6" t="s">
        <v>1463</v>
      </c>
      <c r="B85" s="7" t="s">
        <v>1531</v>
      </c>
      <c r="C85" s="11" t="s">
        <v>1531</v>
      </c>
      <c r="D85" s="10">
        <v>56025</v>
      </c>
      <c r="E85" s="10">
        <v>2166086</v>
      </c>
      <c r="F85" s="7" t="s">
        <v>1902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7" t="str">
        <f>IF(COUNTIFS(TripTable[Country],CountryTable[[#This Row],[Common Name]])=0,"",TEXT(_xlfn.MINIFS(TripTable[Date],TripTable[Country],CountryTable[[#This Row],[Common Name]]),"MMM JJJJ"))</f>
        <v/>
      </c>
      <c r="I85" s="7" t="str">
        <f>IF(COUNTIFS(TripTable[Country],CountryTable[[#This Row],[Common Name]])=0,"",TEXT(_xlfn.MAXIFS(TripTable[Date],TripTable[Country],CountryTable[[#This Row],[Common Name]]),"MMM JJJJ"))</f>
        <v/>
      </c>
      <c r="J85" s="9" t="s">
        <v>2089</v>
      </c>
      <c r="K85" s="7" t="e" vm="84">
        <f t="shared" si="2"/>
        <v>#VALUE!</v>
      </c>
    </row>
    <row r="86" spans="1:11" ht="39" customHeight="1" x14ac:dyDescent="0.2">
      <c r="A86" s="6" t="s">
        <v>1459</v>
      </c>
      <c r="B86" s="7" t="s">
        <v>1524</v>
      </c>
      <c r="C86" s="11" t="s">
        <v>1524</v>
      </c>
      <c r="D86" s="10">
        <v>111454</v>
      </c>
      <c r="E86" s="10">
        <v>344</v>
      </c>
      <c r="F86" s="7" t="s">
        <v>1898</v>
      </c>
      <c r="G86" s="7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7" t="str">
        <f>IF(COUNTIFS(TripTable[Country],CountryTable[[#This Row],[Common Name]])=0,"",TEXT(_xlfn.MINIFS(TripTable[Date],TripTable[Country],CountryTable[[#This Row],[Common Name]]),"MMM JJJJ"))</f>
        <v/>
      </c>
      <c r="I86" s="7" t="str">
        <f>IF(COUNTIFS(TripTable[Country],CountryTable[[#This Row],[Common Name]])=0,"",TEXT(_xlfn.MAXIFS(TripTable[Date],TripTable[Country],CountryTable[[#This Row],[Common Name]]),"MMM JJJJ"))</f>
        <v/>
      </c>
      <c r="J86" s="9" t="s">
        <v>2090</v>
      </c>
      <c r="K86" s="7" t="e" vm="85">
        <f t="shared" si="2"/>
        <v>#VALUE!</v>
      </c>
    </row>
    <row r="87" spans="1:11" ht="39" customHeight="1" x14ac:dyDescent="0.2">
      <c r="A87" s="6" t="s">
        <v>1466</v>
      </c>
      <c r="B87" s="7" t="s">
        <v>1536</v>
      </c>
      <c r="C87" s="11" t="s">
        <v>1536</v>
      </c>
      <c r="D87" s="10">
        <v>443000</v>
      </c>
      <c r="E87" s="10">
        <v>1780</v>
      </c>
      <c r="F87" s="7" t="s">
        <v>1905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7" t="str">
        <f>IF(COUNTIFS(TripTable[Country],CountryTable[[#This Row],[Common Name]])=0,"",TEXT(_xlfn.MINIFS(TripTable[Date],TripTable[Country],CountryTable[[#This Row],[Common Name]]),"MMM JJJJ"))</f>
        <v/>
      </c>
      <c r="I87" s="7" t="str">
        <f>IF(COUNTIFS(TripTable[Country],CountryTable[[#This Row],[Common Name]])=0,"",TEXT(_xlfn.MAXIFS(TripTable[Date],TripTable[Country],CountryTable[[#This Row],[Common Name]]),"MMM JJJJ"))</f>
        <v/>
      </c>
      <c r="J87" s="9" t="s">
        <v>2091</v>
      </c>
      <c r="K87" s="7" t="e" vm="86">
        <f>_xlfn.IMAGE("https://thumb.wikimedia.org/wikipedia/commons/thumb/c/c3/Flag_of_France.svg/1280px-Flag_of_France.svg.png", "Flag of " &amp; A87,0)</f>
        <v>#VALUE!</v>
      </c>
    </row>
    <row r="88" spans="1:11" ht="39" customHeight="1" x14ac:dyDescent="0.2">
      <c r="A88" s="6" t="s">
        <v>1469</v>
      </c>
      <c r="B88" s="7" t="s">
        <v>1541</v>
      </c>
      <c r="C88" s="11" t="s">
        <v>1541</v>
      </c>
      <c r="D88" s="10">
        <v>165768</v>
      </c>
      <c r="E88" s="10">
        <v>549</v>
      </c>
      <c r="F88" s="7" t="s">
        <v>1908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8" s="7" t="str">
        <f>IF(COUNTIFS(TripTable[Country],CountryTable[[#This Row],[Common Name]])=0,"",TEXT(_xlfn.MINIFS(TripTable[Date],TripTable[Country],CountryTable[[#This Row],[Common Name]]),"MMM JJJJ"))</f>
        <v/>
      </c>
      <c r="I88" s="7" t="str">
        <f>IF(COUNTIFS(TripTable[Country],CountryTable[[#This Row],[Common Name]])=0,"",TEXT(_xlfn.MAXIFS(TripTable[Date],TripTable[Country],CountryTable[[#This Row],[Common Name]]),"MMM JJJJ"))</f>
        <v/>
      </c>
      <c r="J88" s="9" t="s">
        <v>2092</v>
      </c>
      <c r="K88" s="7" t="e" vm="87">
        <f t="shared" si="2"/>
        <v>#VALUE!</v>
      </c>
    </row>
    <row r="89" spans="1:11" ht="39" customHeight="1" x14ac:dyDescent="0.2">
      <c r="A89" s="6" t="s">
        <v>1468</v>
      </c>
      <c r="B89" s="7" t="s">
        <v>1539</v>
      </c>
      <c r="C89" s="11" t="s">
        <v>1540</v>
      </c>
      <c r="D89" s="10">
        <v>17247807</v>
      </c>
      <c r="E89" s="10">
        <v>108890</v>
      </c>
      <c r="F89" s="7" t="s">
        <v>1907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9" t="s">
        <v>2093</v>
      </c>
      <c r="K89" s="7" t="e" vm="88">
        <f t="shared" si="2"/>
        <v>#VALUE!</v>
      </c>
    </row>
    <row r="90" spans="1:11" ht="39" customHeight="1" x14ac:dyDescent="0.2">
      <c r="A90" s="6" t="s">
        <v>1461</v>
      </c>
      <c r="B90" s="7" t="s">
        <v>1527</v>
      </c>
      <c r="C90" s="11" t="s">
        <v>1528</v>
      </c>
      <c r="D90" s="10">
        <v>65228</v>
      </c>
      <c r="E90" s="10">
        <v>78</v>
      </c>
      <c r="F90" s="7" t="s">
        <v>1900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7" t="str">
        <f>IF(COUNTIFS(TripTable[Country],CountryTable[[#This Row],[Common Name]])=0,"",TEXT(_xlfn.MINIFS(TripTable[Date],TripTable[Country],CountryTable[[#This Row],[Common Name]]),"MMM JJJJ"))</f>
        <v/>
      </c>
      <c r="I90" s="7" t="str">
        <f>IF(COUNTIFS(TripTable[Country],CountryTable[[#This Row],[Common Name]])=0,"",TEXT(_xlfn.MAXIFS(TripTable[Date],TripTable[Country],CountryTable[[#This Row],[Common Name]]),"MMM JJJJ"))</f>
        <v/>
      </c>
      <c r="J90" s="9" t="s">
        <v>2094</v>
      </c>
      <c r="K90" s="7" t="e" vm="89">
        <f t="shared" si="2"/>
        <v>#VALUE!</v>
      </c>
    </row>
    <row r="91" spans="1:11" ht="39" customHeight="1" x14ac:dyDescent="0.2">
      <c r="A91" s="6" t="s">
        <v>1465</v>
      </c>
      <c r="B91" s="7" t="s">
        <v>1534</v>
      </c>
      <c r="C91" s="11" t="s">
        <v>1535</v>
      </c>
      <c r="D91" s="10">
        <v>12414318</v>
      </c>
      <c r="E91" s="10">
        <v>245857</v>
      </c>
      <c r="F91" s="7" t="s">
        <v>1904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9" t="s">
        <v>2095</v>
      </c>
      <c r="K91" s="7" t="e" vm="90">
        <f t="shared" si="2"/>
        <v>#VALUE!</v>
      </c>
    </row>
    <row r="92" spans="1:11" ht="39" customHeight="1" x14ac:dyDescent="0.2">
      <c r="A92" s="6" t="s">
        <v>1471</v>
      </c>
      <c r="B92" s="7" t="s">
        <v>1543</v>
      </c>
      <c r="C92" s="11" t="s">
        <v>1544</v>
      </c>
      <c r="D92" s="10">
        <v>1874309</v>
      </c>
      <c r="E92" s="10">
        <v>36120</v>
      </c>
      <c r="F92" s="7" t="s">
        <v>1909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2" s="7" t="str">
        <f>IF(COUNTIFS(TripTable[Country],CountryTable[[#This Row],[Common Name]])=0,"",TEXT(_xlfn.MINIFS(TripTable[Date],TripTable[Country],CountryTable[[#This Row],[Common Name]]),"MMM JJJJ"))</f>
        <v/>
      </c>
      <c r="I92" s="7" t="str">
        <f>IF(COUNTIFS(TripTable[Country],CountryTable[[#This Row],[Common Name]])=0,"",TEXT(_xlfn.MAXIFS(TripTable[Date],TripTable[Country],CountryTable[[#This Row],[Common Name]]),"MMM JJJJ"))</f>
        <v/>
      </c>
      <c r="J92" s="9" t="s">
        <v>2096</v>
      </c>
      <c r="K92" s="7" t="e" vm="91">
        <f t="shared" si="2"/>
        <v>#VALUE!</v>
      </c>
    </row>
    <row r="93" spans="1:11" ht="39" customHeight="1" x14ac:dyDescent="0.2">
      <c r="A93" s="6" t="s">
        <v>1472</v>
      </c>
      <c r="B93" s="7" t="s">
        <v>1545</v>
      </c>
      <c r="C93" s="11" t="s">
        <v>1546</v>
      </c>
      <c r="D93" s="10">
        <v>779004</v>
      </c>
      <c r="E93" s="10">
        <v>214970</v>
      </c>
      <c r="F93" s="7" t="s">
        <v>143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3" s="7" t="str">
        <f>IF(COUNTIFS(TripTable[Country],CountryTable[[#This Row],[Common Name]])=0,"",TEXT(_xlfn.MINIFS(TripTable[Date],TripTable[Country],CountryTable[[#This Row],[Common Name]]),"MMM JJJJ"))</f>
        <v/>
      </c>
      <c r="I93" s="7" t="str">
        <f>IF(COUNTIFS(TripTable[Country],CountryTable[[#This Row],[Common Name]])=0,"",TEXT(_xlfn.MAXIFS(TripTable[Date],TripTable[Country],CountryTable[[#This Row],[Common Name]]),"MMM JJJJ"))</f>
        <v/>
      </c>
      <c r="J93" s="9" t="s">
        <v>2097</v>
      </c>
      <c r="K93" s="7" t="e" vm="92">
        <f t="shared" si="2"/>
        <v>#VALUE!</v>
      </c>
    </row>
    <row r="94" spans="1:11" ht="39" customHeight="1" x14ac:dyDescent="0.2">
      <c r="A94" s="6" t="s">
        <v>1474</v>
      </c>
      <c r="B94" s="7" t="s">
        <v>1549</v>
      </c>
      <c r="C94" s="11" t="s">
        <v>1550</v>
      </c>
      <c r="D94" s="10">
        <v>11123176</v>
      </c>
      <c r="E94" s="10">
        <v>27750</v>
      </c>
      <c r="F94" s="7" t="s">
        <v>1911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9" t="s">
        <v>2098</v>
      </c>
      <c r="K94" s="7" t="e" vm="93">
        <f t="shared" si="2"/>
        <v>#VALUE!</v>
      </c>
    </row>
    <row r="95" spans="1:11" ht="39" customHeight="1" x14ac:dyDescent="0.2">
      <c r="A95" s="6" t="s">
        <v>1473</v>
      </c>
      <c r="B95" s="7" t="s">
        <v>1547</v>
      </c>
      <c r="C95" s="11" t="s">
        <v>1548</v>
      </c>
      <c r="D95" s="10">
        <v>9587522</v>
      </c>
      <c r="E95" s="10">
        <v>112090</v>
      </c>
      <c r="F95" s="7" t="s">
        <v>1910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5" s="7" t="str">
        <f>IF(COUNTIFS(TripTable[Country],CountryTable[[#This Row],[Common Name]])=0,"",TEXT(_xlfn.MINIFS(TripTable[Date],TripTable[Country],CountryTable[[#This Row],[Common Name]]),"MMM JJJJ"))</f>
        <v/>
      </c>
      <c r="I95" s="7" t="str">
        <f>IF(COUNTIFS(TripTable[Country],CountryTable[[#This Row],[Common Name]])=0,"",TEXT(_xlfn.MAXIFS(TripTable[Date],TripTable[Country],CountryTable[[#This Row],[Common Name]]),"MMM JJJJ"))</f>
        <v/>
      </c>
      <c r="J95" s="9" t="s">
        <v>2099</v>
      </c>
      <c r="K95" s="7" t="e" vm="94">
        <f t="shared" si="2"/>
        <v>#VALUE!</v>
      </c>
    </row>
    <row r="96" spans="1:11" ht="39" customHeight="1" x14ac:dyDescent="0.2">
      <c r="A96" s="6" t="s">
        <v>457</v>
      </c>
      <c r="B96" s="8" t="s">
        <v>525</v>
      </c>
      <c r="C96" s="11" t="s">
        <v>583</v>
      </c>
      <c r="D96" s="10">
        <v>7396076</v>
      </c>
      <c r="E96" s="10">
        <v>1092</v>
      </c>
      <c r="F96" s="7" t="s">
        <v>525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6" s="7" t="str">
        <f>IF(COUNTIFS(TripTable[Country],CountryTable[[#This Row],[Common Name]])=0,"",TEXT(_xlfn.MINIFS(TripTable[Date],TripTable[Country],CountryTable[[#This Row],[Common Name]]),"MMM JJJJ"))</f>
        <v>Jul 2015</v>
      </c>
      <c r="I96" s="7" t="str">
        <f>IF(COUNTIFS(TripTable[Country],CountryTable[[#This Row],[Common Name]])=0,"",TEXT(_xlfn.MAXIFS(TripTable[Date],TripTable[Country],CountryTable[[#This Row],[Common Name]]),"MMM JJJJ"))</f>
        <v>Jul 2015</v>
      </c>
      <c r="J96" s="9" t="s">
        <v>524</v>
      </c>
      <c r="K96" s="7" t="e" vm="95">
        <f t="shared" si="2"/>
        <v>#VALUE!</v>
      </c>
    </row>
    <row r="97" spans="1:11" ht="39" customHeight="1" x14ac:dyDescent="0.2">
      <c r="A97" s="6" t="s">
        <v>211</v>
      </c>
      <c r="B97" s="7" t="s">
        <v>17</v>
      </c>
      <c r="C97" s="11" t="s">
        <v>17</v>
      </c>
      <c r="D97" s="10">
        <v>9768785</v>
      </c>
      <c r="E97" s="10">
        <v>93030</v>
      </c>
      <c r="F97" s="7" t="s">
        <v>115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97" s="7" t="str">
        <f>IF(COUNTIFS(TripTable[Country],CountryTable[[#This Row],[Common Name]])=0,"",TEXT(_xlfn.MINIFS(TripTable[Date],TripTable[Country],CountryTable[[#This Row],[Common Name]]),"MMM JJJJ"))</f>
        <v>Aug 2019</v>
      </c>
      <c r="I97" s="7" t="str">
        <f>IF(COUNTIFS(TripTable[Country],CountryTable[[#This Row],[Common Name]])=0,"",TEXT(_xlfn.MAXIFS(TripTable[Date],TripTable[Country],CountryTable[[#This Row],[Common Name]]),"MMM JJJJ"))</f>
        <v>Sep 2025</v>
      </c>
      <c r="J97" s="9" t="s">
        <v>482</v>
      </c>
      <c r="K97" s="7" t="e" vm="96">
        <f t="shared" si="2"/>
        <v>#VALUE!</v>
      </c>
    </row>
    <row r="98" spans="1:11" ht="39" customHeight="1" x14ac:dyDescent="0.2">
      <c r="A98" s="6" t="s">
        <v>212</v>
      </c>
      <c r="B98" s="7" t="s">
        <v>18</v>
      </c>
      <c r="C98" s="11" t="s">
        <v>18</v>
      </c>
      <c r="D98" s="10">
        <v>353574</v>
      </c>
      <c r="E98" s="10">
        <v>103000</v>
      </c>
      <c r="F98" s="7" t="s">
        <v>80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8" s="7" t="str">
        <f>IF(COUNTIFS(TripTable[Country],CountryTable[[#This Row],[Common Name]])=0,"",TEXT(_xlfn.MINIFS(TripTable[Date],TripTable[Country],CountryTable[[#This Row],[Common Name]]),"MMM JJJJ"))</f>
        <v>Mai 2014</v>
      </c>
      <c r="I98" s="7" t="str">
        <f>IF(COUNTIFS(TripTable[Country],CountryTable[[#This Row],[Common Name]])=0,"",TEXT(_xlfn.MAXIFS(TripTable[Date],TripTable[Country],CountryTable[[#This Row],[Common Name]]),"MMM JJJJ"))</f>
        <v>Mai 2014</v>
      </c>
      <c r="J98" s="9" t="s">
        <v>483</v>
      </c>
      <c r="K98" s="7" t="e" vm="97">
        <f t="shared" ref="K98:K129" si="3">_xlfn.IMAGE("https://flagsapi.com/" &amp; A98 &amp; "/flat/64.png", "Flag of " &amp; A98,0)</f>
        <v>#VALUE!</v>
      </c>
    </row>
    <row r="99" spans="1:11" ht="39" customHeight="1" x14ac:dyDescent="0.2">
      <c r="A99" s="6" t="s">
        <v>1553</v>
      </c>
      <c r="B99" s="7" t="s">
        <v>1570</v>
      </c>
      <c r="C99" s="11" t="s">
        <v>1571</v>
      </c>
      <c r="D99" s="10">
        <v>1352617328</v>
      </c>
      <c r="E99" s="10">
        <v>3287590</v>
      </c>
      <c r="F99" s="7" t="s">
        <v>1913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9" s="7" t="str">
        <f>IF(COUNTIFS(TripTable[Country],CountryTable[[#This Row],[Common Name]])=0,"",TEXT(_xlfn.MINIFS(TripTable[Date],TripTable[Country],CountryTable[[#This Row],[Common Name]]),"MMM JJJJ"))</f>
        <v/>
      </c>
      <c r="I99" s="7" t="str">
        <f>IF(COUNTIFS(TripTable[Country],CountryTable[[#This Row],[Common Name]])=0,"",TEXT(_xlfn.MAXIFS(TripTable[Date],TripTable[Country],CountryTable[[#This Row],[Common Name]]),"MMM JJJJ"))</f>
        <v/>
      </c>
      <c r="J99" s="9" t="s">
        <v>2100</v>
      </c>
      <c r="K99" s="7" t="e" vm="98">
        <f t="shared" si="3"/>
        <v>#VALUE!</v>
      </c>
    </row>
    <row r="100" spans="1:11" ht="39" customHeight="1" x14ac:dyDescent="0.2">
      <c r="A100" s="6" t="s">
        <v>214</v>
      </c>
      <c r="B100" s="7" t="s">
        <v>19</v>
      </c>
      <c r="C100" s="11" t="s">
        <v>584</v>
      </c>
      <c r="D100" s="10">
        <v>267663435</v>
      </c>
      <c r="E100" s="10">
        <v>1919440</v>
      </c>
      <c r="F100" s="7" t="s">
        <v>142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0" s="7" t="str">
        <f>IF(COUNTIFS(TripTable[Country],CountryTable[[#This Row],[Common Name]])=0,"",TEXT(_xlfn.MINIFS(TripTable[Date],TripTable[Country],CountryTable[[#This Row],[Common Name]]),"MMM JJJJ"))</f>
        <v>Dez 2024</v>
      </c>
      <c r="I100" s="7" t="str">
        <f>IF(COUNTIFS(TripTable[Country],CountryTable[[#This Row],[Common Name]])=0,"",TEXT(_xlfn.MAXIFS(TripTable[Date],TripTable[Country],CountryTable[[#This Row],[Common Name]]),"MMM JJJJ"))</f>
        <v>Dez 2024</v>
      </c>
      <c r="J100" s="9" t="s">
        <v>484</v>
      </c>
      <c r="K100" s="7" t="e" vm="99">
        <f t="shared" si="3"/>
        <v>#VALUE!</v>
      </c>
    </row>
    <row r="101" spans="1:11" ht="39" customHeight="1" x14ac:dyDescent="0.2">
      <c r="A101" s="6" t="s">
        <v>1555</v>
      </c>
      <c r="B101" s="7" t="s">
        <v>1574</v>
      </c>
      <c r="C101" s="11" t="s">
        <v>1575</v>
      </c>
      <c r="D101" s="10">
        <v>81800269</v>
      </c>
      <c r="E101" s="10">
        <v>1648000</v>
      </c>
      <c r="F101" s="7" t="s">
        <v>1915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9" t="s">
        <v>2101</v>
      </c>
      <c r="K101" s="7" t="e" vm="100">
        <f t="shared" si="3"/>
        <v>#VALUE!</v>
      </c>
    </row>
    <row r="102" spans="1:11" ht="39" customHeight="1" x14ac:dyDescent="0.2">
      <c r="A102" s="6" t="s">
        <v>1554</v>
      </c>
      <c r="B102" s="7" t="s">
        <v>1572</v>
      </c>
      <c r="C102" s="11" t="s">
        <v>1573</v>
      </c>
      <c r="D102" s="10">
        <v>38433600</v>
      </c>
      <c r="E102" s="10">
        <v>437072</v>
      </c>
      <c r="F102" s="7" t="s">
        <v>1914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9" t="s">
        <v>2102</v>
      </c>
      <c r="K102" s="7" t="e" vm="101">
        <f t="shared" si="3"/>
        <v>#VALUE!</v>
      </c>
    </row>
    <row r="103" spans="1:11" ht="39" customHeight="1" x14ac:dyDescent="0.2">
      <c r="A103" s="6" t="s">
        <v>217</v>
      </c>
      <c r="B103" s="7" t="s">
        <v>20</v>
      </c>
      <c r="C103" s="11" t="s">
        <v>585</v>
      </c>
      <c r="D103" s="10">
        <v>4853506</v>
      </c>
      <c r="E103" s="10">
        <v>70280</v>
      </c>
      <c r="F103" s="7" t="s">
        <v>76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3" s="7" t="str">
        <f>IF(COUNTIFS(TripTable[Country],CountryTable[[#This Row],[Common Name]])=0,"",TEXT(_xlfn.MINIFS(TripTable[Date],TripTable[Country],CountryTable[[#This Row],[Common Name]]),"MMM JJJJ"))</f>
        <v>Mrz 2013</v>
      </c>
      <c r="I103" s="7" t="str">
        <f>IF(COUNTIFS(TripTable[Country],CountryTable[[#This Row],[Common Name]])=0,"",TEXT(_xlfn.MAXIFS(TripTable[Date],TripTable[Country],CountryTable[[#This Row],[Common Name]]),"MMM JJJJ"))</f>
        <v>Mrz 2013</v>
      </c>
      <c r="J103" s="9" t="s">
        <v>485</v>
      </c>
      <c r="K103" s="7" t="e" vm="102">
        <f t="shared" si="3"/>
        <v>#VALUE!</v>
      </c>
    </row>
    <row r="104" spans="1:11" ht="39" customHeight="1" x14ac:dyDescent="0.2">
      <c r="A104" s="6" t="s">
        <v>1552</v>
      </c>
      <c r="B104" s="7" t="s">
        <v>1569</v>
      </c>
      <c r="C104" s="11" t="s">
        <v>1569</v>
      </c>
      <c r="D104" s="10">
        <v>84077</v>
      </c>
      <c r="E104" s="10">
        <v>572</v>
      </c>
      <c r="F104" s="7" t="s">
        <v>1912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7" t="str">
        <f>IF(COUNTIFS(TripTable[Country],CountryTable[[#This Row],[Common Name]])=0,"",TEXT(_xlfn.MINIFS(TripTable[Date],TripTable[Country],CountryTable[[#This Row],[Common Name]]),"MMM JJJJ"))</f>
        <v/>
      </c>
      <c r="I104" s="7" t="str">
        <f>IF(COUNTIFS(TripTable[Country],CountryTable[[#This Row],[Common Name]])=0,"",TEXT(_xlfn.MAXIFS(TripTable[Date],TripTable[Country],CountryTable[[#This Row],[Common Name]]),"MMM JJJJ"))</f>
        <v/>
      </c>
      <c r="J104" s="9" t="s">
        <v>2103</v>
      </c>
      <c r="K104" s="7" t="e" vm="103">
        <f t="shared" si="3"/>
        <v>#VALUE!</v>
      </c>
    </row>
    <row r="105" spans="1:11" ht="39" customHeight="1" x14ac:dyDescent="0.2">
      <c r="A105" s="6" t="s">
        <v>1551</v>
      </c>
      <c r="B105" s="7" t="s">
        <v>1567</v>
      </c>
      <c r="C105" s="11" t="s">
        <v>1568</v>
      </c>
      <c r="D105" s="10">
        <v>8883800</v>
      </c>
      <c r="E105" s="10">
        <v>20770</v>
      </c>
      <c r="F105" s="8" t="s">
        <v>2015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5" s="7" t="str">
        <f>IF(COUNTIFS(TripTable[Country],CountryTable[[#This Row],[Common Name]])=0,"",TEXT(_xlfn.MINIFS(TripTable[Date],TripTable[Country],CountryTable[[#This Row],[Common Name]]),"MMM JJJJ"))</f>
        <v/>
      </c>
      <c r="I105" s="7" t="str">
        <f>IF(COUNTIFS(TripTable[Country],CountryTable[[#This Row],[Common Name]])=0,"",TEXT(_xlfn.MAXIFS(TripTable[Date],TripTable[Country],CountryTable[[#This Row],[Common Name]]),"MMM JJJJ"))</f>
        <v/>
      </c>
      <c r="J105" s="9" t="s">
        <v>2104</v>
      </c>
      <c r="K105" s="7" t="e" vm="104">
        <f t="shared" si="3"/>
        <v>#VALUE!</v>
      </c>
    </row>
    <row r="106" spans="1:11" ht="39" customHeight="1" x14ac:dyDescent="0.2">
      <c r="A106" s="6" t="s">
        <v>218</v>
      </c>
      <c r="B106" s="7" t="s">
        <v>21</v>
      </c>
      <c r="C106" s="11" t="s">
        <v>586</v>
      </c>
      <c r="D106" s="10">
        <v>60431283</v>
      </c>
      <c r="E106" s="10">
        <v>301230</v>
      </c>
      <c r="F106" s="7" t="s">
        <v>562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106" s="7" t="str">
        <f>IF(COUNTIFS(TripTable[Country],CountryTable[[#This Row],[Common Name]])=0,"",TEXT(_xlfn.MINIFS(TripTable[Date],TripTable[Country],CountryTable[[#This Row],[Common Name]]),"MMM JJJJ"))</f>
        <v>Jul 2006</v>
      </c>
      <c r="I106" s="7" t="str">
        <f>IF(COUNTIFS(TripTable[Country],CountryTable[[#This Row],[Common Name]])=0,"",TEXT(_xlfn.MAXIFS(TripTable[Date],TripTable[Country],CountryTable[[#This Row],[Common Name]]),"MMM JJJJ"))</f>
        <v>Sep 2026</v>
      </c>
      <c r="J106" s="9" t="s">
        <v>486</v>
      </c>
      <c r="K106" s="7" t="e" vm="105">
        <f t="shared" si="3"/>
        <v>#VALUE!</v>
      </c>
    </row>
    <row r="107" spans="1:11" ht="39" customHeight="1" x14ac:dyDescent="0.2">
      <c r="A107" s="6" t="s">
        <v>1437</v>
      </c>
      <c r="B107" s="7" t="s">
        <v>1482</v>
      </c>
      <c r="C107" s="11" t="s">
        <v>1483</v>
      </c>
      <c r="D107" s="10">
        <v>25069229</v>
      </c>
      <c r="E107" s="10">
        <v>322460</v>
      </c>
      <c r="F107" s="7" t="s">
        <v>1876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7" t="str">
        <f>IF(COUNTIFS(TripTable[Country],CountryTable[[#This Row],[Common Name]])=0,"",TEXT(_xlfn.MINIFS(TripTable[Date],TripTable[Country],CountryTable[[#This Row],[Common Name]]),"MMM JJJJ"))</f>
        <v/>
      </c>
      <c r="I107" s="7" t="str">
        <f>IF(COUNTIFS(TripTable[Country],CountryTable[[#This Row],[Common Name]])=0,"",TEXT(_xlfn.MAXIFS(TripTable[Date],TripTable[Country],CountryTable[[#This Row],[Common Name]]),"MMM JJJJ"))</f>
        <v/>
      </c>
      <c r="J107" s="9" t="s">
        <v>2105</v>
      </c>
      <c r="K107" s="7" t="e" vm="106">
        <f t="shared" si="3"/>
        <v>#VALUE!</v>
      </c>
    </row>
    <row r="108" spans="1:11" ht="39" customHeight="1" x14ac:dyDescent="0.2">
      <c r="A108" s="6" t="s">
        <v>1557</v>
      </c>
      <c r="B108" s="7" t="s">
        <v>1578</v>
      </c>
      <c r="C108" s="11" t="s">
        <v>1578</v>
      </c>
      <c r="D108" s="10">
        <v>2934855</v>
      </c>
      <c r="E108" s="10">
        <v>10991</v>
      </c>
      <c r="F108" s="7" t="s">
        <v>1917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9" t="s">
        <v>2106</v>
      </c>
      <c r="K108" s="7" t="e" vm="107">
        <f t="shared" si="3"/>
        <v>#VALUE!</v>
      </c>
    </row>
    <row r="109" spans="1:11" ht="39" customHeight="1" x14ac:dyDescent="0.2">
      <c r="A109" s="6" t="s">
        <v>228</v>
      </c>
      <c r="B109" s="7" t="s">
        <v>22</v>
      </c>
      <c r="C109" s="11" t="s">
        <v>22</v>
      </c>
      <c r="D109" s="10">
        <v>126529100</v>
      </c>
      <c r="E109" s="10">
        <v>377835</v>
      </c>
      <c r="F109" s="7" t="s">
        <v>86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09" s="7" t="str">
        <f>IF(COUNTIFS(TripTable[Country],CountryTable[[#This Row],[Common Name]])=0,"",TEXT(_xlfn.MINIFS(TripTable[Date],TripTable[Country],CountryTable[[#This Row],[Common Name]]),"MMM JJJJ"))</f>
        <v>Jun 2015</v>
      </c>
      <c r="I109" s="7" t="str">
        <f>IF(COUNTIFS(TripTable[Country],CountryTable[[#This Row],[Common Name]])=0,"",TEXT(_xlfn.MAXIFS(TripTable[Date],TripTable[Country],CountryTable[[#This Row],[Common Name]]),"MMM JJJJ"))</f>
        <v>Jun 2025</v>
      </c>
      <c r="J109" s="9" t="s">
        <v>487</v>
      </c>
      <c r="K109" s="7" t="e" vm="108">
        <f t="shared" si="3"/>
        <v>#VALUE!</v>
      </c>
    </row>
    <row r="110" spans="1:11" ht="39" customHeight="1" x14ac:dyDescent="0.2">
      <c r="A110" s="6" t="s">
        <v>1556</v>
      </c>
      <c r="B110" s="7" t="s">
        <v>1576</v>
      </c>
      <c r="C110" s="11" t="s">
        <v>1577</v>
      </c>
      <c r="D110" s="10">
        <v>90812</v>
      </c>
      <c r="E110" s="10">
        <v>116</v>
      </c>
      <c r="F110" s="7" t="s">
        <v>1916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0" s="7" t="str">
        <f>IF(COUNTIFS(TripTable[Country],CountryTable[[#This Row],[Common Name]])=0,"",TEXT(_xlfn.MINIFS(TripTable[Date],TripTable[Country],CountryTable[[#This Row],[Common Name]]),"MMM JJJJ"))</f>
        <v/>
      </c>
      <c r="I110" s="7" t="str">
        <f>IF(COUNTIFS(TripTable[Country],CountryTable[[#This Row],[Common Name]])=0,"",TEXT(_xlfn.MAXIFS(TripTable[Date],TripTable[Country],CountryTable[[#This Row],[Common Name]]),"MMM JJJJ"))</f>
        <v/>
      </c>
      <c r="J110" s="9" t="s">
        <v>2107</v>
      </c>
      <c r="K110" s="7" t="e" vm="109">
        <f t="shared" si="3"/>
        <v>#VALUE!</v>
      </c>
    </row>
    <row r="111" spans="1:11" ht="39" customHeight="1" x14ac:dyDescent="0.2">
      <c r="A111" s="6" t="s">
        <v>1558</v>
      </c>
      <c r="B111" s="7" t="s">
        <v>1579</v>
      </c>
      <c r="C111" s="11" t="s">
        <v>1580</v>
      </c>
      <c r="D111" s="10">
        <v>9956011</v>
      </c>
      <c r="E111" s="10">
        <v>92300</v>
      </c>
      <c r="F111" s="7" t="s">
        <v>1918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1" s="7" t="str">
        <f>IF(COUNTIFS(TripTable[Country],CountryTable[[#This Row],[Common Name]])=0,"",TEXT(_xlfn.MINIFS(TripTable[Date],TripTable[Country],CountryTable[[#This Row],[Common Name]]),"MMM JJJJ"))</f>
        <v/>
      </c>
      <c r="I111" s="7" t="str">
        <f>IF(COUNTIFS(TripTable[Country],CountryTable[[#This Row],[Common Name]])=0,"",TEXT(_xlfn.MAXIFS(TripTable[Date],TripTable[Country],CountryTable[[#This Row],[Common Name]]),"MMM JJJJ"))</f>
        <v/>
      </c>
      <c r="J111" s="9" t="s">
        <v>2108</v>
      </c>
      <c r="K111" s="7" t="e" vm="110">
        <f t="shared" si="3"/>
        <v>#VALUE!</v>
      </c>
    </row>
    <row r="112" spans="1:11" ht="39" customHeight="1" x14ac:dyDescent="0.2">
      <c r="A112" s="6" t="s">
        <v>1566</v>
      </c>
      <c r="B112" s="7" t="s">
        <v>1596</v>
      </c>
      <c r="C112" s="11" t="s">
        <v>1597</v>
      </c>
      <c r="D112" s="10">
        <v>18276499</v>
      </c>
      <c r="E112" s="10">
        <v>2717300</v>
      </c>
      <c r="F112" s="7" t="s">
        <v>1927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2" s="7" t="str">
        <f>IF(COUNTIFS(TripTable[Country],CountryTable[[#This Row],[Common Name]])=0,"",TEXT(_xlfn.MINIFS(TripTable[Date],TripTable[Country],CountryTable[[#This Row],[Common Name]]),"MMM JJJJ"))</f>
        <v/>
      </c>
      <c r="I112" s="7" t="str">
        <f>IF(COUNTIFS(TripTable[Country],CountryTable[[#This Row],[Common Name]])=0,"",TEXT(_xlfn.MAXIFS(TripTable[Date],TripTable[Country],CountryTable[[#This Row],[Common Name]]),"MMM JJJJ"))</f>
        <v/>
      </c>
      <c r="J112" s="9" t="s">
        <v>2109</v>
      </c>
      <c r="K112" s="7" t="e" vm="111">
        <f t="shared" si="3"/>
        <v>#VALUE!</v>
      </c>
    </row>
    <row r="113" spans="1:11" ht="39" customHeight="1" x14ac:dyDescent="0.2">
      <c r="A113" s="6" t="s">
        <v>1559</v>
      </c>
      <c r="B113" s="7" t="s">
        <v>1581</v>
      </c>
      <c r="C113" s="11" t="s">
        <v>1582</v>
      </c>
      <c r="D113" s="10">
        <v>51393010</v>
      </c>
      <c r="E113" s="10">
        <v>582650</v>
      </c>
      <c r="F113" s="7" t="s">
        <v>1919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3" s="7" t="str">
        <f>IF(COUNTIFS(TripTable[Country],CountryTable[[#This Row],[Common Name]])=0,"",TEXT(_xlfn.MINIFS(TripTable[Date],TripTable[Country],CountryTable[[#This Row],[Common Name]]),"MMM JJJJ"))</f>
        <v/>
      </c>
      <c r="I113" s="7" t="str">
        <f>IF(COUNTIFS(TripTable[Country],CountryTable[[#This Row],[Common Name]])=0,"",TEXT(_xlfn.MAXIFS(TripTable[Date],TripTable[Country],CountryTable[[#This Row],[Common Name]]),"MMM JJJJ"))</f>
        <v/>
      </c>
      <c r="J113" s="9" t="s">
        <v>2110</v>
      </c>
      <c r="K113" s="7" t="e" vm="112">
        <f t="shared" si="3"/>
        <v>#VALUE!</v>
      </c>
    </row>
    <row r="114" spans="1:11" ht="39" customHeight="1" x14ac:dyDescent="0.2">
      <c r="A114" s="6" t="s">
        <v>1561</v>
      </c>
      <c r="B114" s="7" t="s">
        <v>1585</v>
      </c>
      <c r="C114" s="11" t="s">
        <v>1586</v>
      </c>
      <c r="D114" s="10">
        <v>115847</v>
      </c>
      <c r="E114" s="10">
        <v>811</v>
      </c>
      <c r="F114" s="7" t="s">
        <v>1921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9" t="s">
        <v>2111</v>
      </c>
      <c r="K114" s="7" t="e" vm="113">
        <f t="shared" si="3"/>
        <v>#VALUE!</v>
      </c>
    </row>
    <row r="115" spans="1:11" ht="39" customHeight="1" x14ac:dyDescent="0.2">
      <c r="A115" s="6" t="s">
        <v>1564</v>
      </c>
      <c r="B115" s="7" t="s">
        <v>1593</v>
      </c>
      <c r="C115" s="11" t="s">
        <v>1594</v>
      </c>
      <c r="D115" s="10">
        <v>4137309</v>
      </c>
      <c r="E115" s="10">
        <v>17820</v>
      </c>
      <c r="F115" s="7" t="s">
        <v>1925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9" t="s">
        <v>2112</v>
      </c>
      <c r="K115" s="7" t="e" vm="114">
        <f t="shared" si="3"/>
        <v>#VALUE!</v>
      </c>
    </row>
    <row r="116" spans="1:11" ht="39" customHeight="1" x14ac:dyDescent="0.2">
      <c r="A116" s="6" t="s">
        <v>1560</v>
      </c>
      <c r="B116" s="7" t="s">
        <v>1583</v>
      </c>
      <c r="C116" s="11" t="s">
        <v>1584</v>
      </c>
      <c r="D116" s="10">
        <v>6315800</v>
      </c>
      <c r="E116" s="10">
        <v>198500</v>
      </c>
      <c r="F116" s="7" t="s">
        <v>1920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6" s="7" t="str">
        <f>IF(COUNTIFS(TripTable[Country],CountryTable[[#This Row],[Common Name]])=0,"",TEXT(_xlfn.MINIFS(TripTable[Date],TripTable[Country],CountryTable[[#This Row],[Common Name]]),"MMM JJJJ"))</f>
        <v/>
      </c>
      <c r="I116" s="7" t="str">
        <f>IF(COUNTIFS(TripTable[Country],CountryTable[[#This Row],[Common Name]])=0,"",TEXT(_xlfn.MAXIFS(TripTable[Date],TripTable[Country],CountryTable[[#This Row],[Common Name]]),"MMM JJJJ"))</f>
        <v/>
      </c>
      <c r="J116" s="9" t="s">
        <v>2113</v>
      </c>
      <c r="K116" s="7" t="e" vm="115">
        <f t="shared" si="3"/>
        <v>#VALUE!</v>
      </c>
    </row>
    <row r="117" spans="1:11" ht="39" customHeight="1" x14ac:dyDescent="0.2">
      <c r="A117" s="6" t="s">
        <v>458</v>
      </c>
      <c r="B117" s="8" t="s">
        <v>23</v>
      </c>
      <c r="C117" s="11" t="s">
        <v>587</v>
      </c>
      <c r="D117" s="10">
        <v>7061507</v>
      </c>
      <c r="E117" s="10">
        <v>236800</v>
      </c>
      <c r="F117" s="8" t="s">
        <v>563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7" t="str">
        <f>IF(COUNTIFS(TripTable[Country],CountryTable[[#This Row],[Common Name]])=0,"",TEXT(_xlfn.MINIFS(TripTable[Date],TripTable[Country],CountryTable[[#This Row],[Common Name]]),"MMM JJJJ"))</f>
        <v/>
      </c>
      <c r="I117" s="7" t="str">
        <f>IF(COUNTIFS(TripTable[Country],CountryTable[[#This Row],[Common Name]])=0,"",TEXT(_xlfn.MAXIFS(TripTable[Date],TripTable[Country],CountryTable[[#This Row],[Common Name]]),"MMM JJJJ"))</f>
        <v/>
      </c>
      <c r="J117" s="9" t="s">
        <v>488</v>
      </c>
      <c r="K117" s="7" t="e" vm="116">
        <f t="shared" si="3"/>
        <v>#VALUE!</v>
      </c>
    </row>
    <row r="118" spans="1:11" ht="39" customHeight="1" x14ac:dyDescent="0.2">
      <c r="A118" s="6" t="s">
        <v>1604</v>
      </c>
      <c r="B118" s="7" t="s">
        <v>1629</v>
      </c>
      <c r="C118" s="11" t="s">
        <v>1630</v>
      </c>
      <c r="D118" s="10">
        <v>1926542</v>
      </c>
      <c r="E118" s="10">
        <v>64589</v>
      </c>
      <c r="F118" s="7" t="s">
        <v>1934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8" s="7" t="str">
        <f>IF(COUNTIFS(TripTable[Country],CountryTable[[#This Row],[Common Name]])=0,"",TEXT(_xlfn.MINIFS(TripTable[Date],TripTable[Country],CountryTable[[#This Row],[Common Name]]),"MMM JJJJ"))</f>
        <v/>
      </c>
      <c r="I118" s="7" t="str">
        <f>IF(COUNTIFS(TripTable[Country],CountryTable[[#This Row],[Common Name]])=0,"",TEXT(_xlfn.MAXIFS(TripTable[Date],TripTable[Country],CountryTable[[#This Row],[Common Name]]),"MMM JJJJ"))</f>
        <v/>
      </c>
      <c r="J118" s="9" t="s">
        <v>2114</v>
      </c>
      <c r="K118" s="7" t="e" vm="117">
        <f t="shared" si="3"/>
        <v>#VALUE!</v>
      </c>
    </row>
    <row r="119" spans="1:11" ht="39" customHeight="1" x14ac:dyDescent="0.2">
      <c r="A119" s="6" t="s">
        <v>1598</v>
      </c>
      <c r="B119" s="7" t="s">
        <v>1618</v>
      </c>
      <c r="C119" s="11" t="s">
        <v>1619</v>
      </c>
      <c r="D119" s="10">
        <v>6848925</v>
      </c>
      <c r="E119" s="10">
        <v>10400</v>
      </c>
      <c r="F119" s="7" t="s">
        <v>1928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9" s="7" t="str">
        <f>IF(COUNTIFS(TripTable[Country],CountryTable[[#This Row],[Common Name]])=0,"",TEXT(_xlfn.MINIFS(TripTable[Date],TripTable[Country],CountryTable[[#This Row],[Common Name]]),"MMM JJJJ"))</f>
        <v/>
      </c>
      <c r="I119" s="7" t="str">
        <f>IF(COUNTIFS(TripTable[Country],CountryTable[[#This Row],[Common Name]])=0,"",TEXT(_xlfn.MAXIFS(TripTable[Date],TripTable[Country],CountryTable[[#This Row],[Common Name]]),"MMM JJJJ"))</f>
        <v/>
      </c>
      <c r="J119" s="9" t="s">
        <v>2115</v>
      </c>
      <c r="K119" s="7" t="e" vm="118">
        <f t="shared" si="3"/>
        <v>#VALUE!</v>
      </c>
    </row>
    <row r="120" spans="1:11" ht="39" customHeight="1" x14ac:dyDescent="0.2">
      <c r="A120" s="6" t="s">
        <v>1602</v>
      </c>
      <c r="B120" s="7" t="s">
        <v>1625</v>
      </c>
      <c r="C120" s="11" t="s">
        <v>1626</v>
      </c>
      <c r="D120" s="10">
        <v>2108132</v>
      </c>
      <c r="E120" s="10">
        <v>30355</v>
      </c>
      <c r="F120" s="7" t="s">
        <v>1932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0" s="7" t="str">
        <f>IF(COUNTIFS(TripTable[Country],CountryTable[[#This Row],[Common Name]])=0,"",TEXT(_xlfn.MINIFS(TripTable[Date],TripTable[Country],CountryTable[[#This Row],[Common Name]]),"MMM JJJJ"))</f>
        <v/>
      </c>
      <c r="I120" s="7" t="str">
        <f>IF(COUNTIFS(TripTable[Country],CountryTable[[#This Row],[Common Name]])=0,"",TEXT(_xlfn.MAXIFS(TripTable[Date],TripTable[Country],CountryTable[[#This Row],[Common Name]]),"MMM JJJJ"))</f>
        <v/>
      </c>
      <c r="J120" s="9" t="s">
        <v>2116</v>
      </c>
      <c r="K120" s="7" t="e" vm="119">
        <f t="shared" si="3"/>
        <v>#VALUE!</v>
      </c>
    </row>
    <row r="121" spans="1:11" ht="39" customHeight="1" x14ac:dyDescent="0.2">
      <c r="A121" s="6" t="s">
        <v>1601</v>
      </c>
      <c r="B121" s="7" t="s">
        <v>1623</v>
      </c>
      <c r="C121" s="11" t="s">
        <v>1624</v>
      </c>
      <c r="D121" s="10">
        <v>4818977</v>
      </c>
      <c r="E121" s="10">
        <v>111370</v>
      </c>
      <c r="F121" s="7" t="s">
        <v>1931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1" s="7" t="str">
        <f>IF(COUNTIFS(TripTable[Country],CountryTable[[#This Row],[Common Name]])=0,"",TEXT(_xlfn.MINIFS(TripTable[Date],TripTable[Country],CountryTable[[#This Row],[Common Name]]),"MMM JJJJ"))</f>
        <v/>
      </c>
      <c r="I121" s="7" t="str">
        <f>IF(COUNTIFS(TripTable[Country],CountryTable[[#This Row],[Common Name]])=0,"",TEXT(_xlfn.MAXIFS(TripTable[Date],TripTable[Country],CountryTable[[#This Row],[Common Name]]),"MMM JJJJ"))</f>
        <v/>
      </c>
      <c r="J121" s="9" t="s">
        <v>2117</v>
      </c>
      <c r="K121" s="7" t="e" vm="120">
        <f t="shared" si="3"/>
        <v>#VALUE!</v>
      </c>
    </row>
    <row r="122" spans="1:11" ht="39" customHeight="1" x14ac:dyDescent="0.2">
      <c r="A122" s="6" t="s">
        <v>1605</v>
      </c>
      <c r="B122" s="7" t="s">
        <v>1631</v>
      </c>
      <c r="C122" s="11" t="s">
        <v>1632</v>
      </c>
      <c r="D122" s="10">
        <v>6678567</v>
      </c>
      <c r="E122" s="10">
        <v>1759540</v>
      </c>
      <c r="F122" s="7" t="s">
        <v>1935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7" t="str">
        <f>IF(COUNTIFS(TripTable[Country],CountryTable[[#This Row],[Common Name]])=0,"",TEXT(_xlfn.MINIFS(TripTable[Date],TripTable[Country],CountryTable[[#This Row],[Common Name]]),"MMM JJJJ"))</f>
        <v/>
      </c>
      <c r="I122" s="7" t="str">
        <f>IF(COUNTIFS(TripTable[Country],CountryTable[[#This Row],[Common Name]])=0,"",TEXT(_xlfn.MAXIFS(TripTable[Date],TripTable[Country],CountryTable[[#This Row],[Common Name]]),"MMM JJJJ"))</f>
        <v/>
      </c>
      <c r="J122" s="9" t="s">
        <v>2118</v>
      </c>
      <c r="K122" s="7" t="e" vm="121">
        <f t="shared" si="3"/>
        <v>#VALUE!</v>
      </c>
    </row>
    <row r="123" spans="1:11" ht="39" customHeight="1" x14ac:dyDescent="0.2">
      <c r="A123" s="6" t="s">
        <v>459</v>
      </c>
      <c r="B123" s="7" t="s">
        <v>24</v>
      </c>
      <c r="C123" s="11" t="s">
        <v>588</v>
      </c>
      <c r="D123" s="10">
        <v>37910</v>
      </c>
      <c r="E123" s="10">
        <v>160</v>
      </c>
      <c r="F123" s="7" t="s">
        <v>91</v>
      </c>
      <c r="G123" s="7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3" s="7" t="str">
        <f>IF(COUNTIFS(TripTable[Country],CountryTable[[#This Row],[Common Name]])=0,"",TEXT(_xlfn.MINIFS(TripTable[Date],TripTable[Country],CountryTable[[#This Row],[Common Name]]),"MMM JJJJ"))</f>
        <v>Mrz 2016</v>
      </c>
      <c r="I123" s="7" t="str">
        <f>IF(COUNTIFS(TripTable[Country],CountryTable[[#This Row],[Common Name]])=0,"",TEXT(_xlfn.MAXIFS(TripTable[Date],TripTable[Country],CountryTable[[#This Row],[Common Name]]),"MMM JJJJ"))</f>
        <v>Mrz 2016</v>
      </c>
      <c r="J123" s="9" t="s">
        <v>489</v>
      </c>
      <c r="K123" s="7" t="e" vm="122">
        <f t="shared" si="3"/>
        <v>#VALUE!</v>
      </c>
    </row>
    <row r="124" spans="1:11" ht="39" customHeight="1" x14ac:dyDescent="0.2">
      <c r="A124" s="6" t="s">
        <v>1603</v>
      </c>
      <c r="B124" s="7" t="s">
        <v>1627</v>
      </c>
      <c r="C124" s="11" t="s">
        <v>1628</v>
      </c>
      <c r="D124" s="10">
        <v>2789533</v>
      </c>
      <c r="E124" s="10">
        <v>65200</v>
      </c>
      <c r="F124" s="7" t="s">
        <v>1933</v>
      </c>
      <c r="G124" s="7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4" s="7" t="str">
        <f>IF(COUNTIFS(TripTable[Country],CountryTable[[#This Row],[Common Name]])=0,"",TEXT(_xlfn.MINIFS(TripTable[Date],TripTable[Country],CountryTable[[#This Row],[Common Name]]),"MMM JJJJ"))</f>
        <v/>
      </c>
      <c r="I124" s="7" t="str">
        <f>IF(COUNTIFS(TripTable[Country],CountryTable[[#This Row],[Common Name]])=0,"",TEXT(_xlfn.MAXIFS(TripTable[Date],TripTable[Country],CountryTable[[#This Row],[Common Name]]),"MMM JJJJ"))</f>
        <v/>
      </c>
      <c r="J124" s="9" t="s">
        <v>2119</v>
      </c>
      <c r="K124" s="7" t="e" vm="123">
        <f t="shared" si="3"/>
        <v>#VALUE!</v>
      </c>
    </row>
    <row r="125" spans="1:11" ht="39" customHeight="1" x14ac:dyDescent="0.2">
      <c r="A125" s="6" t="s">
        <v>460</v>
      </c>
      <c r="B125" s="7" t="s">
        <v>25</v>
      </c>
      <c r="C125" s="11" t="s">
        <v>589</v>
      </c>
      <c r="D125" s="10">
        <v>607728</v>
      </c>
      <c r="E125" s="10">
        <v>2586</v>
      </c>
      <c r="F125" s="7" t="s">
        <v>25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5" s="7" t="str">
        <f>IF(COUNTIFS(TripTable[Country],CountryTable[[#This Row],[Common Name]])=0,"",TEXT(_xlfn.MINIFS(TripTable[Date],TripTable[Country],CountryTable[[#This Row],[Common Name]]),"MMM JJJJ"))</f>
        <v>Apr 2011</v>
      </c>
      <c r="I125" s="7" t="str">
        <f>IF(COUNTIFS(TripTable[Country],CountryTable[[#This Row],[Common Name]])=0,"",TEXT(_xlfn.MAXIFS(TripTable[Date],TripTable[Country],CountryTable[[#This Row],[Common Name]]),"MMM JJJJ"))</f>
        <v>Apr 2011</v>
      </c>
      <c r="J125" s="9" t="s">
        <v>490</v>
      </c>
      <c r="K125" s="7" t="e" vm="124">
        <f t="shared" si="3"/>
        <v>#VALUE!</v>
      </c>
    </row>
    <row r="126" spans="1:11" ht="39" customHeight="1" x14ac:dyDescent="0.2">
      <c r="A126" s="6" t="s">
        <v>461</v>
      </c>
      <c r="B126" s="8" t="s">
        <v>26</v>
      </c>
      <c r="C126" s="11" t="s">
        <v>590</v>
      </c>
      <c r="D126" s="10">
        <v>631636</v>
      </c>
      <c r="E126" s="10">
        <v>254</v>
      </c>
      <c r="F126" s="7" t="s">
        <v>462</v>
      </c>
      <c r="G126" s="7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6" s="7" t="str">
        <f>IF(COUNTIFS(TripTable[Country],CountryTable[[#This Row],[Common Name]])=0,"",TEXT(_xlfn.MINIFS(TripTable[Date],TripTable[Country],CountryTable[[#This Row],[Common Name]]),"MMM JJJJ"))</f>
        <v>Jul 2015</v>
      </c>
      <c r="I126" s="7" t="str">
        <f>IF(COUNTIFS(TripTable[Country],CountryTable[[#This Row],[Common Name]])=0,"",TEXT(_xlfn.MAXIFS(TripTable[Date],TripTable[Country],CountryTable[[#This Row],[Common Name]]),"MMM JJJJ"))</f>
        <v>Jul 2015</v>
      </c>
      <c r="J126" s="9" t="s">
        <v>523</v>
      </c>
      <c r="K126" s="7" t="e" vm="125">
        <f t="shared" si="3"/>
        <v>#VALUE!</v>
      </c>
    </row>
    <row r="127" spans="1:11" ht="39" customHeight="1" x14ac:dyDescent="0.2">
      <c r="A127" s="6" t="s">
        <v>1608</v>
      </c>
      <c r="B127" s="7" t="s">
        <v>1636</v>
      </c>
      <c r="C127" s="11" t="s">
        <v>1637</v>
      </c>
      <c r="D127" s="10">
        <v>26262368</v>
      </c>
      <c r="E127" s="10">
        <v>587040</v>
      </c>
      <c r="F127" s="7" t="s">
        <v>1937</v>
      </c>
      <c r="G127" s="7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7" t="str">
        <f>IF(COUNTIFS(TripTable[Country],CountryTable[[#This Row],[Common Name]])=0,"",TEXT(_xlfn.MINIFS(TripTable[Date],TripTable[Country],CountryTable[[#This Row],[Common Name]]),"MMM JJJJ"))</f>
        <v/>
      </c>
      <c r="I127" s="7" t="str">
        <f>IF(COUNTIFS(TripTable[Country],CountryTable[[#This Row],[Common Name]])=0,"",TEXT(_xlfn.MAXIFS(TripTable[Date],TripTable[Country],CountryTable[[#This Row],[Common Name]]),"MMM JJJJ"))</f>
        <v/>
      </c>
      <c r="J127" s="9" t="s">
        <v>2120</v>
      </c>
      <c r="K127" s="7" t="e" vm="126">
        <f t="shared" si="3"/>
        <v>#VALUE!</v>
      </c>
    </row>
    <row r="128" spans="1:11" ht="39" customHeight="1" x14ac:dyDescent="0.2">
      <c r="A128" s="6" t="s">
        <v>1616</v>
      </c>
      <c r="B128" s="7" t="s">
        <v>1653</v>
      </c>
      <c r="C128" s="11" t="s">
        <v>1654</v>
      </c>
      <c r="D128" s="10">
        <v>17563749</v>
      </c>
      <c r="E128" s="10">
        <v>118480</v>
      </c>
      <c r="F128" s="7" t="s">
        <v>1949</v>
      </c>
      <c r="G128" s="7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7" t="str">
        <f>IF(COUNTIFS(TripTable[Country],CountryTable[[#This Row],[Common Name]])=0,"",TEXT(_xlfn.MINIFS(TripTable[Date],TripTable[Country],CountryTable[[#This Row],[Common Name]]),"MMM JJJJ"))</f>
        <v/>
      </c>
      <c r="I128" s="7" t="str">
        <f>IF(COUNTIFS(TripTable[Country],CountryTable[[#This Row],[Common Name]])=0,"",TEXT(_xlfn.MAXIFS(TripTable[Date],TripTable[Country],CountryTable[[#This Row],[Common Name]]),"MMM JJJJ"))</f>
        <v/>
      </c>
      <c r="J128" s="9" t="s">
        <v>2121</v>
      </c>
      <c r="K128" s="7" t="e" vm="127">
        <f t="shared" si="3"/>
        <v>#VALUE!</v>
      </c>
    </row>
    <row r="129" spans="1:11" ht="39" customHeight="1" x14ac:dyDescent="0.2">
      <c r="A129" s="6" t="s">
        <v>233</v>
      </c>
      <c r="B129" s="7" t="s">
        <v>27</v>
      </c>
      <c r="C129" s="11" t="s">
        <v>27</v>
      </c>
      <c r="D129" s="10">
        <v>31528585</v>
      </c>
      <c r="E129" s="10">
        <v>329750</v>
      </c>
      <c r="F129" s="7" t="s">
        <v>235</v>
      </c>
      <c r="G129" s="7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29" s="7" t="str">
        <f>IF(COUNTIFS(TripTable[Country],CountryTable[[#This Row],[Common Name]])=0,"",TEXT(_xlfn.MINIFS(TripTable[Date],TripTable[Country],CountryTable[[#This Row],[Common Name]]),"MMM JJJJ"))</f>
        <v>Dez 2012</v>
      </c>
      <c r="I129" s="7" t="str">
        <f>IF(COUNTIFS(TripTable[Country],CountryTable[[#This Row],[Common Name]])=0,"",TEXT(_xlfn.MAXIFS(TripTable[Date],TripTable[Country],CountryTable[[#This Row],[Common Name]]),"MMM JJJJ"))</f>
        <v>Dez 2024</v>
      </c>
      <c r="J129" s="9" t="s">
        <v>491</v>
      </c>
      <c r="K129" s="7" t="e" vm="128">
        <f t="shared" si="3"/>
        <v>#VALUE!</v>
      </c>
    </row>
    <row r="130" spans="1:11" ht="39" customHeight="1" x14ac:dyDescent="0.2">
      <c r="A130" s="6" t="s">
        <v>1615</v>
      </c>
      <c r="B130" s="7" t="s">
        <v>1651</v>
      </c>
      <c r="C130" s="11" t="s">
        <v>1652</v>
      </c>
      <c r="D130" s="10">
        <v>515696</v>
      </c>
      <c r="E130" s="10">
        <v>300</v>
      </c>
      <c r="F130" s="7" t="s">
        <v>1948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0" s="7" t="str">
        <f>IF(COUNTIFS(TripTable[Country],CountryTable[[#This Row],[Common Name]])=0,"",TEXT(_xlfn.MINIFS(TripTable[Date],TripTable[Country],CountryTable[[#This Row],[Common Name]]),"MMM JJJJ"))</f>
        <v/>
      </c>
      <c r="I130" s="7" t="str">
        <f>IF(COUNTIFS(TripTable[Country],CountryTable[[#This Row],[Common Name]])=0,"",TEXT(_xlfn.MAXIFS(TripTable[Date],TripTable[Country],CountryTable[[#This Row],[Common Name]]),"MMM JJJJ"))</f>
        <v/>
      </c>
      <c r="J130" s="9" t="s">
        <v>2122</v>
      </c>
      <c r="K130" s="7" t="e" vm="129">
        <f t="shared" ref="K130:K160" si="4">_xlfn.IMAGE("https://flagsapi.com/" &amp; A130 &amp; "/flat/64.png", "Flag of " &amp; A130,0)</f>
        <v>#VALUE!</v>
      </c>
    </row>
    <row r="131" spans="1:11" ht="39" customHeight="1" x14ac:dyDescent="0.2">
      <c r="A131" s="6" t="s">
        <v>1611</v>
      </c>
      <c r="B131" s="7" t="s">
        <v>1642</v>
      </c>
      <c r="C131" s="11" t="s">
        <v>1643</v>
      </c>
      <c r="D131" s="10">
        <v>19077690</v>
      </c>
      <c r="E131" s="10">
        <v>1240000</v>
      </c>
      <c r="F131" s="7" t="s">
        <v>1940</v>
      </c>
      <c r="G131" s="7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1" s="7" t="str">
        <f>IF(COUNTIFS(TripTable[Country],CountryTable[[#This Row],[Common Name]])=0,"",TEXT(_xlfn.MINIFS(TripTable[Date],TripTable[Country],CountryTable[[#This Row],[Common Name]]),"MMM JJJJ"))</f>
        <v/>
      </c>
      <c r="I131" s="7" t="str">
        <f>IF(COUNTIFS(TripTable[Country],CountryTable[[#This Row],[Common Name]])=0,"",TEXT(_xlfn.MAXIFS(TripTable[Date],TripTable[Country],CountryTable[[#This Row],[Common Name]]),"MMM JJJJ"))</f>
        <v/>
      </c>
      <c r="J131" s="9" t="s">
        <v>2123</v>
      </c>
      <c r="K131" s="7" t="e" vm="130">
        <f t="shared" si="4"/>
        <v>#VALUE!</v>
      </c>
    </row>
    <row r="132" spans="1:11" ht="39" customHeight="1" x14ac:dyDescent="0.2">
      <c r="A132" s="6" t="s">
        <v>463</v>
      </c>
      <c r="B132" s="7" t="s">
        <v>28</v>
      </c>
      <c r="C132" s="11" t="s">
        <v>591</v>
      </c>
      <c r="D132" s="10">
        <v>483530</v>
      </c>
      <c r="E132" s="10">
        <v>316</v>
      </c>
      <c r="F132" s="7" t="s">
        <v>564</v>
      </c>
      <c r="G132" s="7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2" s="7" t="str">
        <f>IF(COUNTIFS(TripTable[Country],CountryTable[[#This Row],[Common Name]])=0,"",TEXT(_xlfn.MINIFS(TripTable[Date],TripTable[Country],CountryTable[[#This Row],[Common Name]]),"MMM JJJJ"))</f>
        <v>Aug 2011</v>
      </c>
      <c r="I132" s="7" t="str">
        <f>IF(COUNTIFS(TripTable[Country],CountryTable[[#This Row],[Common Name]])=0,"",TEXT(_xlfn.MAXIFS(TripTable[Date],TripTable[Country],CountryTable[[#This Row],[Common Name]]),"MMM JJJJ"))</f>
        <v>Aug 2011</v>
      </c>
      <c r="J132" s="9" t="s">
        <v>492</v>
      </c>
      <c r="K132" s="7" t="e" vm="131">
        <f t="shared" si="4"/>
        <v>#VALUE!</v>
      </c>
    </row>
    <row r="133" spans="1:11" ht="39" customHeight="1" x14ac:dyDescent="0.2">
      <c r="A133" s="6" t="s">
        <v>1609</v>
      </c>
      <c r="B133" s="7" t="s">
        <v>1638</v>
      </c>
      <c r="C133" s="11" t="s">
        <v>1639</v>
      </c>
      <c r="D133" s="10">
        <v>58413</v>
      </c>
      <c r="E133" s="10">
        <v>181.3</v>
      </c>
      <c r="F133" s="7" t="s">
        <v>1938</v>
      </c>
      <c r="G133" s="7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3" s="7" t="str">
        <f>IF(COUNTIFS(TripTable[Country],CountryTable[[#This Row],[Common Name]])=0,"",TEXT(_xlfn.MINIFS(TripTable[Date],TripTable[Country],CountryTable[[#This Row],[Common Name]]),"MMM JJJJ"))</f>
        <v/>
      </c>
      <c r="I133" s="7" t="str">
        <f>IF(COUNTIFS(TripTable[Country],CountryTable[[#This Row],[Common Name]])=0,"",TEXT(_xlfn.MAXIFS(TripTable[Date],TripTable[Country],CountryTable[[#This Row],[Common Name]]),"MMM JJJJ"))</f>
        <v/>
      </c>
      <c r="J133" s="9" t="s">
        <v>2124</v>
      </c>
      <c r="K133" s="7" t="e" vm="132">
        <f t="shared" si="4"/>
        <v>#VALUE!</v>
      </c>
    </row>
    <row r="134" spans="1:11" ht="39" customHeight="1" x14ac:dyDescent="0.2">
      <c r="A134" s="6" t="s">
        <v>1848</v>
      </c>
      <c r="B134" s="7" t="s">
        <v>1857</v>
      </c>
      <c r="C134" s="11" t="s">
        <v>1857</v>
      </c>
      <c r="D134" s="10">
        <v>432900</v>
      </c>
      <c r="E134" s="10">
        <v>1100</v>
      </c>
      <c r="F134" s="7" t="s">
        <v>1944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4" s="7" t="str">
        <f>IF(COUNTIFS(TripTable[Country],CountryTable[[#This Row],[Common Name]])=0,"",TEXT(_xlfn.MINIFS(TripTable[Date],TripTable[Country],CountryTable[[#This Row],[Common Name]]),"MMM JJJJ"))</f>
        <v/>
      </c>
      <c r="I134" s="7" t="str">
        <f>IF(COUNTIFS(TripTable[Country],CountryTable[[#This Row],[Common Name]])=0,"",TEXT(_xlfn.MAXIFS(TripTable[Date],TripTable[Country],CountryTable[[#This Row],[Common Name]]),"MMM JJJJ"))</f>
        <v/>
      </c>
      <c r="J134" s="9" t="s">
        <v>2125</v>
      </c>
      <c r="K134" s="7" t="e" vm="133">
        <f t="shared" si="4"/>
        <v>#VALUE!</v>
      </c>
    </row>
    <row r="135" spans="1:11" ht="39" customHeight="1" x14ac:dyDescent="0.2">
      <c r="A135" s="6" t="s">
        <v>1614</v>
      </c>
      <c r="B135" s="7" t="s">
        <v>1647</v>
      </c>
      <c r="C135" s="11" t="s">
        <v>1648</v>
      </c>
      <c r="D135" s="10">
        <v>4403319</v>
      </c>
      <c r="E135" s="10">
        <v>1030700</v>
      </c>
      <c r="F135" s="7" t="s">
        <v>1945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5" s="7" t="str">
        <f>IF(COUNTIFS(TripTable[Country],CountryTable[[#This Row],[Common Name]])=0,"",TEXT(_xlfn.MINIFS(TripTable[Date],TripTable[Country],CountryTable[[#This Row],[Common Name]]),"MMM JJJJ"))</f>
        <v/>
      </c>
      <c r="I135" s="7" t="str">
        <f>IF(COUNTIFS(TripTable[Country],CountryTable[[#This Row],[Common Name]])=0,"",TEXT(_xlfn.MAXIFS(TripTable[Date],TripTable[Country],CountryTable[[#This Row],[Common Name]]),"MMM JJJJ"))</f>
        <v/>
      </c>
      <c r="J135" s="9" t="s">
        <v>2126</v>
      </c>
      <c r="K135" s="7" t="e" vm="134">
        <f t="shared" si="4"/>
        <v>#VALUE!</v>
      </c>
    </row>
    <row r="136" spans="1:11" ht="39" customHeight="1" x14ac:dyDescent="0.2">
      <c r="A136" s="6" t="s">
        <v>921</v>
      </c>
      <c r="B136" s="7" t="s">
        <v>1649</v>
      </c>
      <c r="C136" s="11" t="s">
        <v>1650</v>
      </c>
      <c r="D136" s="10">
        <v>1265303</v>
      </c>
      <c r="E136" s="10">
        <v>2040</v>
      </c>
      <c r="F136" s="7" t="s">
        <v>1947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6" s="7" t="str">
        <f>IF(COUNTIFS(TripTable[Country],CountryTable[[#This Row],[Common Name]])=0,"",TEXT(_xlfn.MINIFS(TripTable[Date],TripTable[Country],CountryTable[[#This Row],[Common Name]]),"MMM JJJJ"))</f>
        <v/>
      </c>
      <c r="I136" s="7" t="str">
        <f>IF(COUNTIFS(TripTable[Country],CountryTable[[#This Row],[Common Name]])=0,"",TEXT(_xlfn.MAXIFS(TripTable[Date],TripTable[Country],CountryTable[[#This Row],[Common Name]]),"MMM JJJJ"))</f>
        <v/>
      </c>
      <c r="J136" s="9" t="s">
        <v>2127</v>
      </c>
      <c r="K136" s="7" t="e" vm="135">
        <f t="shared" si="4"/>
        <v>#VALUE!</v>
      </c>
    </row>
    <row r="137" spans="1:11" ht="39" customHeight="1" x14ac:dyDescent="0.2">
      <c r="A137" s="6" t="s">
        <v>1832</v>
      </c>
      <c r="B137" s="7" t="s">
        <v>1838</v>
      </c>
      <c r="C137" s="11" t="s">
        <v>1839</v>
      </c>
      <c r="D137" s="10">
        <v>279471</v>
      </c>
      <c r="E137" s="10">
        <v>374</v>
      </c>
      <c r="F137" s="7" t="s">
        <v>2010</v>
      </c>
      <c r="G137" s="7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7" s="7" t="str">
        <f>IF(COUNTIFS(TripTable[Country],CountryTable[[#This Row],[Common Name]])=0,"",TEXT(_xlfn.MINIFS(TripTable[Date],TripTable[Country],CountryTable[[#This Row],[Common Name]]),"MMM JJJJ"))</f>
        <v/>
      </c>
      <c r="I137" s="7" t="str">
        <f>IF(COUNTIFS(TripTable[Country],CountryTable[[#This Row],[Common Name]])=0,"",TEXT(_xlfn.MAXIFS(TripTable[Date],TripTable[Country],CountryTable[[#This Row],[Common Name]]),"MMM JJJJ"))</f>
        <v/>
      </c>
      <c r="J137" s="9" t="s">
        <v>2128</v>
      </c>
      <c r="K137" s="7" t="e" vm="136">
        <f t="shared" si="4"/>
        <v>#VALUE!</v>
      </c>
    </row>
    <row r="138" spans="1:11" ht="39" customHeight="1" x14ac:dyDescent="0.2">
      <c r="A138" s="6" t="s">
        <v>236</v>
      </c>
      <c r="B138" s="7" t="s">
        <v>29</v>
      </c>
      <c r="C138" s="11" t="s">
        <v>592</v>
      </c>
      <c r="D138" s="10">
        <v>126190788</v>
      </c>
      <c r="E138" s="10">
        <v>1972550</v>
      </c>
      <c r="F138" s="7" t="s">
        <v>238</v>
      </c>
      <c r="G138" s="7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8" s="7" t="str">
        <f>IF(COUNTIFS(TripTable[Country],CountryTable[[#This Row],[Common Name]])=0,"",TEXT(_xlfn.MINIFS(TripTable[Date],TripTable[Country],CountryTable[[#This Row],[Common Name]]),"MMM JJJJ"))</f>
        <v>Dez 2022</v>
      </c>
      <c r="I138" s="7" t="str">
        <f>IF(COUNTIFS(TripTable[Country],CountryTable[[#This Row],[Common Name]])=0,"",TEXT(_xlfn.MAXIFS(TripTable[Date],TripTable[Country],CountryTable[[#This Row],[Common Name]]),"MMM JJJJ"))</f>
        <v>Dez 2022</v>
      </c>
      <c r="J138" s="9" t="s">
        <v>493</v>
      </c>
      <c r="K138" s="7" t="e" vm="137">
        <f t="shared" si="4"/>
        <v>#VALUE!</v>
      </c>
    </row>
    <row r="139" spans="1:11" ht="39" customHeight="1" x14ac:dyDescent="0.2">
      <c r="A139" s="6" t="s">
        <v>1456</v>
      </c>
      <c r="B139" s="7" t="s">
        <v>1519</v>
      </c>
      <c r="C139" s="11" t="s">
        <v>1520</v>
      </c>
      <c r="D139" s="10">
        <v>112640</v>
      </c>
      <c r="E139" s="10">
        <v>702</v>
      </c>
      <c r="F139" s="7" t="s">
        <v>1895</v>
      </c>
      <c r="G139" s="7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9" s="7" t="str">
        <f>IF(COUNTIFS(TripTable[Country],CountryTable[[#This Row],[Common Name]])=0,"",TEXT(_xlfn.MINIFS(TripTable[Date],TripTable[Country],CountryTable[[#This Row],[Common Name]]),"MMM JJJJ"))</f>
        <v/>
      </c>
      <c r="I139" s="7" t="str">
        <f>IF(COUNTIFS(TripTable[Country],CountryTable[[#This Row],[Common Name]])=0,"",TEXT(_xlfn.MAXIFS(TripTable[Date],TripTable[Country],CountryTable[[#This Row],[Common Name]]),"MMM JJJJ"))</f>
        <v/>
      </c>
      <c r="J139" s="9" t="s">
        <v>2129</v>
      </c>
      <c r="K139" s="7" t="e" vm="138">
        <f t="shared" si="4"/>
        <v>#VALUE!</v>
      </c>
    </row>
    <row r="140" spans="1:11" ht="39" customHeight="1" x14ac:dyDescent="0.2">
      <c r="A140" s="6" t="s">
        <v>239</v>
      </c>
      <c r="B140" s="7" t="s">
        <v>30</v>
      </c>
      <c r="C140" s="11" t="s">
        <v>593</v>
      </c>
      <c r="D140" s="10">
        <v>3545883</v>
      </c>
      <c r="E140" s="10">
        <v>33843</v>
      </c>
      <c r="F140" s="7" t="s">
        <v>565</v>
      </c>
      <c r="G140" s="7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0" s="7" t="str">
        <f>IF(COUNTIFS(TripTable[Country],CountryTable[[#This Row],[Common Name]])=0,"",TEXT(_xlfn.MINIFS(TripTable[Date],TripTable[Country],CountryTable[[#This Row],[Common Name]]),"MMM JJJJ"))</f>
        <v>Jun 2023</v>
      </c>
      <c r="I140" s="7" t="str">
        <f>IF(COUNTIFS(TripTable[Country],CountryTable[[#This Row],[Common Name]])=0,"",TEXT(_xlfn.MAXIFS(TripTable[Date],TripTable[Country],CountryTable[[#This Row],[Common Name]]),"MMM JJJJ"))</f>
        <v>Jun 2023</v>
      </c>
      <c r="J140" s="9" t="s">
        <v>494</v>
      </c>
      <c r="K140" s="7" t="e" vm="139">
        <f t="shared" si="4"/>
        <v>#VALUE!</v>
      </c>
    </row>
    <row r="141" spans="1:11" ht="39" customHeight="1" x14ac:dyDescent="0.2">
      <c r="A141" s="6" t="s">
        <v>337</v>
      </c>
      <c r="B141" s="7" t="s">
        <v>31</v>
      </c>
      <c r="C141" s="11" t="s">
        <v>594</v>
      </c>
      <c r="D141" s="10">
        <v>38682</v>
      </c>
      <c r="E141" s="10">
        <v>1.95</v>
      </c>
      <c r="F141" s="7" t="s">
        <v>31</v>
      </c>
      <c r="G141" s="7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1" s="7" t="str">
        <f>IF(COUNTIFS(TripTable[Country],CountryTable[[#This Row],[Common Name]])=0,"",TEXT(_xlfn.MINIFS(TripTable[Date],TripTable[Country],CountryTable[[#This Row],[Common Name]]),"MMM JJJJ"))</f>
        <v>Apr 2019</v>
      </c>
      <c r="I141" s="7" t="str">
        <f>IF(COUNTIFS(TripTable[Country],CountryTable[[#This Row],[Common Name]])=0,"",TEXT(_xlfn.MAXIFS(TripTable[Date],TripTable[Country],CountryTable[[#This Row],[Common Name]]),"MMM JJJJ"))</f>
        <v>Apr 2019</v>
      </c>
      <c r="J141" s="9" t="s">
        <v>495</v>
      </c>
      <c r="K141" s="7" t="e" vm="140">
        <f t="shared" si="4"/>
        <v>#VALUE!</v>
      </c>
    </row>
    <row r="142" spans="1:11" ht="39" customHeight="1" x14ac:dyDescent="0.2">
      <c r="A142" s="6" t="s">
        <v>1613</v>
      </c>
      <c r="B142" s="7" t="s">
        <v>1646</v>
      </c>
      <c r="C142" s="11" t="s">
        <v>1646</v>
      </c>
      <c r="D142" s="10">
        <v>3170208</v>
      </c>
      <c r="E142" s="10">
        <v>1565000</v>
      </c>
      <c r="F142" s="7" t="s">
        <v>1942</v>
      </c>
      <c r="G142" s="7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2" s="7" t="str">
        <f>IF(COUNTIFS(TripTable[Country],CountryTable[[#This Row],[Common Name]])=0,"",TEXT(_xlfn.MINIFS(TripTable[Date],TripTable[Country],CountryTable[[#This Row],[Common Name]]),"MMM JJJJ"))</f>
        <v/>
      </c>
      <c r="I142" s="7" t="str">
        <f>IF(COUNTIFS(TripTable[Country],CountryTable[[#This Row],[Common Name]])=0,"",TEXT(_xlfn.MAXIFS(TripTable[Date],TripTable[Country],CountryTable[[#This Row],[Common Name]]),"MMM JJJJ"))</f>
        <v/>
      </c>
      <c r="J142" s="9" t="s">
        <v>2130</v>
      </c>
      <c r="K142" s="7" t="e" vm="141">
        <f t="shared" si="4"/>
        <v>#VALUE!</v>
      </c>
    </row>
    <row r="143" spans="1:11" ht="39" customHeight="1" x14ac:dyDescent="0.2">
      <c r="A143" s="6" t="s">
        <v>240</v>
      </c>
      <c r="B143" s="7" t="s">
        <v>32</v>
      </c>
      <c r="C143" s="11" t="s">
        <v>32</v>
      </c>
      <c r="D143" s="10">
        <v>622345</v>
      </c>
      <c r="E143" s="10">
        <v>14026</v>
      </c>
      <c r="F143" s="7" t="s">
        <v>566</v>
      </c>
      <c r="G143" s="7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3" s="7" t="str">
        <f>IF(COUNTIFS(TripTable[Country],CountryTable[[#This Row],[Common Name]])=0,"",TEXT(_xlfn.MINIFS(TripTable[Date],TripTable[Country],CountryTable[[#This Row],[Common Name]]),"MMM JJJJ"))</f>
        <v>Aug 2020</v>
      </c>
      <c r="I143" s="7" t="str">
        <f>IF(COUNTIFS(TripTable[Country],CountryTable[[#This Row],[Common Name]])=0,"",TEXT(_xlfn.MAXIFS(TripTable[Date],TripTable[Country],CountryTable[[#This Row],[Common Name]]),"MMM JJJJ"))</f>
        <v>Aug 2020</v>
      </c>
      <c r="J143" s="9" t="s">
        <v>496</v>
      </c>
      <c r="K143" s="7" t="e" vm="142">
        <f t="shared" si="4"/>
        <v>#VALUE!</v>
      </c>
    </row>
    <row r="144" spans="1:11" ht="39" customHeight="1" x14ac:dyDescent="0.2">
      <c r="A144" s="6" t="s">
        <v>1846</v>
      </c>
      <c r="B144" s="7" t="s">
        <v>1854</v>
      </c>
      <c r="C144" s="11" t="s">
        <v>1854</v>
      </c>
      <c r="D144" s="10">
        <v>9341</v>
      </c>
      <c r="E144" s="10">
        <v>102</v>
      </c>
      <c r="F144" s="7" t="s">
        <v>1946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4" s="7" t="str">
        <f>IF(COUNTIFS(TripTable[Country],CountryTable[[#This Row],[Common Name]])=0,"",TEXT(_xlfn.MINIFS(TripTable[Date],TripTable[Country],CountryTable[[#This Row],[Common Name]]),"MMM JJJJ"))</f>
        <v/>
      </c>
      <c r="I144" s="7" t="str">
        <f>IF(COUNTIFS(TripTable[Country],CountryTable[[#This Row],[Common Name]])=0,"",TEXT(_xlfn.MAXIFS(TripTable[Date],TripTable[Country],CountryTable[[#This Row],[Common Name]]),"MMM JJJJ"))</f>
        <v/>
      </c>
      <c r="J144" s="9" t="s">
        <v>2131</v>
      </c>
      <c r="K144" s="7" t="e" vm="143">
        <f t="shared" si="4"/>
        <v>#VALUE!</v>
      </c>
    </row>
    <row r="145" spans="1:11" ht="39" customHeight="1" x14ac:dyDescent="0.2">
      <c r="A145" s="6" t="s">
        <v>1606</v>
      </c>
      <c r="B145" s="7" t="s">
        <v>1633</v>
      </c>
      <c r="C145" s="11" t="s">
        <v>1634</v>
      </c>
      <c r="D145" s="10">
        <v>36029138</v>
      </c>
      <c r="E145" s="10">
        <v>446550</v>
      </c>
      <c r="F145" s="7" t="s">
        <v>1134</v>
      </c>
      <c r="G145" s="7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7" t="str">
        <f>IF(COUNTIFS(TripTable[Country],CountryTable[[#This Row],[Common Name]])=0,"",TEXT(_xlfn.MINIFS(TripTable[Date],TripTable[Country],CountryTable[[#This Row],[Common Name]]),"MMM JJJJ"))</f>
        <v/>
      </c>
      <c r="I145" s="7" t="str">
        <f>IF(COUNTIFS(TripTable[Country],CountryTable[[#This Row],[Common Name]])=0,"",TEXT(_xlfn.MAXIFS(TripTable[Date],TripTable[Country],CountryTable[[#This Row],[Common Name]]),"MMM JJJJ"))</f>
        <v/>
      </c>
      <c r="J145" s="9" t="s">
        <v>2132</v>
      </c>
      <c r="K145" s="7" t="e" vm="144">
        <f t="shared" si="4"/>
        <v>#VALUE!</v>
      </c>
    </row>
    <row r="146" spans="1:11" ht="39" customHeight="1" x14ac:dyDescent="0.2">
      <c r="A146" s="6" t="s">
        <v>1617</v>
      </c>
      <c r="B146" s="7" t="s">
        <v>1655</v>
      </c>
      <c r="C146" s="11" t="s">
        <v>1656</v>
      </c>
      <c r="D146" s="10">
        <v>29495962</v>
      </c>
      <c r="E146" s="10">
        <v>801590</v>
      </c>
      <c r="F146" s="7" t="s">
        <v>1950</v>
      </c>
      <c r="G146" s="7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7" t="str">
        <f>IF(COUNTIFS(TripTable[Country],CountryTable[[#This Row],[Common Name]])=0,"",TEXT(_xlfn.MINIFS(TripTable[Date],TripTable[Country],CountryTable[[#This Row],[Common Name]]),"MMM JJJJ"))</f>
        <v/>
      </c>
      <c r="I146" s="7" t="str">
        <f>IF(COUNTIFS(TripTable[Country],CountryTable[[#This Row],[Common Name]])=0,"",TEXT(_xlfn.MAXIFS(TripTable[Date],TripTable[Country],CountryTable[[#This Row],[Common Name]]),"MMM JJJJ"))</f>
        <v/>
      </c>
      <c r="J146" s="9" t="s">
        <v>2133</v>
      </c>
      <c r="K146" s="7" t="e" vm="145">
        <f t="shared" si="4"/>
        <v>#VALUE!</v>
      </c>
    </row>
    <row r="147" spans="1:11" ht="39" customHeight="1" x14ac:dyDescent="0.2">
      <c r="A147" s="6" t="s">
        <v>1612</v>
      </c>
      <c r="B147" s="7" t="s">
        <v>1644</v>
      </c>
      <c r="C147" s="11" t="s">
        <v>1645</v>
      </c>
      <c r="D147" s="10">
        <v>53708395</v>
      </c>
      <c r="E147" s="10">
        <v>678500</v>
      </c>
      <c r="F147" s="7" t="s">
        <v>1941</v>
      </c>
      <c r="G147" s="7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7" t="str">
        <f>IF(COUNTIFS(TripTable[Country],CountryTable[[#This Row],[Common Name]])=0,"",TEXT(_xlfn.MINIFS(TripTable[Date],TripTable[Country],CountryTable[[#This Row],[Common Name]]),"MMM JJJJ"))</f>
        <v/>
      </c>
      <c r="I147" s="7" t="str">
        <f>IF(COUNTIFS(TripTable[Country],CountryTable[[#This Row],[Common Name]])=0,"",TEXT(_xlfn.MAXIFS(TripTable[Date],TripTable[Country],CountryTable[[#This Row],[Common Name]]),"MMM JJJJ"))</f>
        <v/>
      </c>
      <c r="J147" s="9" t="s">
        <v>2134</v>
      </c>
      <c r="K147" s="7" t="e" vm="146">
        <f t="shared" si="4"/>
        <v>#VALUE!</v>
      </c>
    </row>
    <row r="148" spans="1:11" ht="39" customHeight="1" x14ac:dyDescent="0.2">
      <c r="A148" s="6" t="s">
        <v>1657</v>
      </c>
      <c r="B148" s="7" t="s">
        <v>1665</v>
      </c>
      <c r="C148" s="11" t="s">
        <v>1666</v>
      </c>
      <c r="D148" s="10">
        <v>2448255</v>
      </c>
      <c r="E148" s="10">
        <v>825418</v>
      </c>
      <c r="F148" s="7" t="s">
        <v>1951</v>
      </c>
      <c r="G148" s="7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7" t="str">
        <f>IF(COUNTIFS(TripTable[Country],CountryTable[[#This Row],[Common Name]])=0,"",TEXT(_xlfn.MINIFS(TripTable[Date],TripTable[Country],CountryTable[[#This Row],[Common Name]]),"MMM JJJJ"))</f>
        <v/>
      </c>
      <c r="I148" s="7" t="str">
        <f>IF(COUNTIFS(TripTable[Country],CountryTable[[#This Row],[Common Name]])=0,"",TEXT(_xlfn.MAXIFS(TripTable[Date],TripTable[Country],CountryTable[[#This Row],[Common Name]]),"MMM JJJJ"))</f>
        <v/>
      </c>
      <c r="J148" s="9" t="s">
        <v>2135</v>
      </c>
      <c r="K148" s="7" t="e" vm="147">
        <f t="shared" si="4"/>
        <v>#VALUE!</v>
      </c>
    </row>
    <row r="149" spans="1:11" ht="39" customHeight="1" x14ac:dyDescent="0.2">
      <c r="A149" s="6" t="s">
        <v>1664</v>
      </c>
      <c r="B149" s="7" t="s">
        <v>1678</v>
      </c>
      <c r="C149" s="11" t="s">
        <v>1679</v>
      </c>
      <c r="D149" s="10">
        <v>12704</v>
      </c>
      <c r="E149" s="10">
        <v>21</v>
      </c>
      <c r="F149" s="7" t="s">
        <v>1957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9" s="7" t="str">
        <f>IF(COUNTIFS(TripTable[Country],CountryTable[[#This Row],[Common Name]])=0,"",TEXT(_xlfn.MINIFS(TripTable[Date],TripTable[Country],CountryTable[[#This Row],[Common Name]]),"MMM JJJJ"))</f>
        <v/>
      </c>
      <c r="I149" s="7" t="str">
        <f>IF(COUNTIFS(TripTable[Country],CountryTable[[#This Row],[Common Name]])=0,"",TEXT(_xlfn.MAXIFS(TripTable[Date],TripTable[Country],CountryTable[[#This Row],[Common Name]]),"MMM JJJJ"))</f>
        <v/>
      </c>
      <c r="J149" s="9" t="s">
        <v>2136</v>
      </c>
      <c r="K149" s="7" t="e" vm="148">
        <f t="shared" si="4"/>
        <v>#VALUE!</v>
      </c>
    </row>
    <row r="150" spans="1:11" ht="39" customHeight="1" x14ac:dyDescent="0.2">
      <c r="A150" s="6" t="s">
        <v>1663</v>
      </c>
      <c r="B150" s="7" t="s">
        <v>1676</v>
      </c>
      <c r="C150" s="11" t="s">
        <v>1677</v>
      </c>
      <c r="D150" s="10">
        <v>28087871</v>
      </c>
      <c r="E150" s="10">
        <v>140800</v>
      </c>
      <c r="F150" s="7" t="s">
        <v>1956</v>
      </c>
      <c r="G150" s="7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7" t="str">
        <f>IF(COUNTIFS(TripTable[Country],CountryTable[[#This Row],[Common Name]])=0,"",TEXT(_xlfn.MINIFS(TripTable[Date],TripTable[Country],CountryTable[[#This Row],[Common Name]]),"MMM JJJJ"))</f>
        <v/>
      </c>
      <c r="I150" s="7" t="str">
        <f>IF(COUNTIFS(TripTable[Country],CountryTable[[#This Row],[Common Name]])=0,"",TEXT(_xlfn.MAXIFS(TripTable[Date],TripTable[Country],CountryTable[[#This Row],[Common Name]]),"MMM JJJJ"))</f>
        <v/>
      </c>
      <c r="J150" s="9" t="s">
        <v>2137</v>
      </c>
      <c r="K150" s="7" t="e" vm="149">
        <f t="shared" si="4"/>
        <v>#VALUE!</v>
      </c>
    </row>
    <row r="151" spans="1:11" ht="39" customHeight="1" x14ac:dyDescent="0.2">
      <c r="A151" s="6" t="s">
        <v>242</v>
      </c>
      <c r="B151" s="7" t="s">
        <v>33</v>
      </c>
      <c r="C151" s="11" t="s">
        <v>595</v>
      </c>
      <c r="D151" s="10">
        <v>17231017</v>
      </c>
      <c r="E151" s="10">
        <v>41526</v>
      </c>
      <c r="F151" s="7" t="s">
        <v>243</v>
      </c>
      <c r="G151" s="7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51" s="7" t="str">
        <f>IF(COUNTIFS(TripTable[Country],CountryTable[[#This Row],[Common Name]])=0,"",TEXT(_xlfn.MINIFS(TripTable[Date],TripTable[Country],CountryTable[[#This Row],[Common Name]]),"MMM JJJJ"))</f>
        <v>Jan 2003</v>
      </c>
      <c r="I151" s="7" t="str">
        <f>IF(COUNTIFS(TripTable[Country],CountryTable[[#This Row],[Common Name]])=0,"",TEXT(_xlfn.MAXIFS(TripTable[Date],TripTable[Country],CountryTable[[#This Row],[Common Name]]),"MMM JJJJ"))</f>
        <v>Mai 2024</v>
      </c>
      <c r="J151" s="9" t="s">
        <v>497</v>
      </c>
      <c r="K151" s="7" t="e" vm="150">
        <f t="shared" si="4"/>
        <v>#VALUE!</v>
      </c>
    </row>
    <row r="152" spans="1:11" ht="39" customHeight="1" x14ac:dyDescent="0.2">
      <c r="A152" s="6" t="s">
        <v>1658</v>
      </c>
      <c r="B152" s="7" t="s">
        <v>1667</v>
      </c>
      <c r="C152" s="11" t="s">
        <v>1667</v>
      </c>
      <c r="D152" s="10">
        <v>284060</v>
      </c>
      <c r="E152" s="10">
        <v>19060</v>
      </c>
      <c r="F152" s="7" t="s">
        <v>1952</v>
      </c>
      <c r="G152" s="7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7" t="str">
        <f>IF(COUNTIFS(TripTable[Country],CountryTable[[#This Row],[Common Name]])=0,"",TEXT(_xlfn.MINIFS(TripTable[Date],TripTable[Country],CountryTable[[#This Row],[Common Name]]),"MMM JJJJ"))</f>
        <v/>
      </c>
      <c r="I152" s="7" t="str">
        <f>IF(COUNTIFS(TripTable[Country],CountryTable[[#This Row],[Common Name]])=0,"",TEXT(_xlfn.MAXIFS(TripTable[Date],TripTable[Country],CountryTable[[#This Row],[Common Name]]),"MMM JJJJ"))</f>
        <v/>
      </c>
      <c r="J152" s="9" t="s">
        <v>2138</v>
      </c>
      <c r="K152" s="7" t="e" vm="151">
        <f t="shared" si="4"/>
        <v>#VALUE!</v>
      </c>
    </row>
    <row r="153" spans="1:11" ht="39" customHeight="1" x14ac:dyDescent="0.2">
      <c r="A153" s="6" t="s">
        <v>246</v>
      </c>
      <c r="B153" s="7" t="s">
        <v>34</v>
      </c>
      <c r="C153" s="11" t="s">
        <v>34</v>
      </c>
      <c r="D153" s="10">
        <v>4885500</v>
      </c>
      <c r="E153" s="10">
        <v>268680</v>
      </c>
      <c r="F153" s="7" t="s">
        <v>253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53" s="7" t="str">
        <f>IF(COUNTIFS(TripTable[Country],CountryTable[[#This Row],[Common Name]])=0,"",TEXT(_xlfn.MINIFS(TripTable[Date],TripTable[Country],CountryTable[[#This Row],[Common Name]]),"MMM JJJJ"))</f>
        <v>Dez 2017</v>
      </c>
      <c r="I153" s="7" t="str">
        <f>IF(COUNTIFS(TripTable[Country],CountryTable[[#This Row],[Common Name]])=0,"",TEXT(_xlfn.MAXIFS(TripTable[Date],TripTable[Country],CountryTable[[#This Row],[Common Name]]),"MMM JJJJ"))</f>
        <v>Dez 2017</v>
      </c>
      <c r="J153" s="9" t="s">
        <v>522</v>
      </c>
      <c r="K153" s="7" t="e" vm="152">
        <f t="shared" si="4"/>
        <v>#VALUE!</v>
      </c>
    </row>
    <row r="154" spans="1:11" ht="39" customHeight="1" x14ac:dyDescent="0.2">
      <c r="A154" s="6" t="s">
        <v>1662</v>
      </c>
      <c r="B154" s="7" t="s">
        <v>1674</v>
      </c>
      <c r="C154" s="11" t="s">
        <v>1675</v>
      </c>
      <c r="D154" s="10">
        <v>6465513</v>
      </c>
      <c r="E154" s="10">
        <v>129494</v>
      </c>
      <c r="F154" s="7" t="s">
        <v>1955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4" s="7" t="str">
        <f>IF(COUNTIFS(TripTable[Country],CountryTable[[#This Row],[Common Name]])=0,"",TEXT(_xlfn.MINIFS(TripTable[Date],TripTable[Country],CountryTable[[#This Row],[Common Name]]),"MMM JJJJ"))</f>
        <v/>
      </c>
      <c r="I154" s="7" t="str">
        <f>IF(COUNTIFS(TripTable[Country],CountryTable[[#This Row],[Common Name]])=0,"",TEXT(_xlfn.MAXIFS(TripTable[Date],TripTable[Country],CountryTable[[#This Row],[Common Name]]),"MMM JJJJ"))</f>
        <v/>
      </c>
      <c r="J154" s="9" t="s">
        <v>2139</v>
      </c>
      <c r="K154" s="7" t="e" vm="153">
        <f t="shared" si="4"/>
        <v>#VALUE!</v>
      </c>
    </row>
    <row r="155" spans="1:11" ht="39" customHeight="1" x14ac:dyDescent="0.2">
      <c r="A155" s="6" t="s">
        <v>1659</v>
      </c>
      <c r="B155" s="7" t="s">
        <v>1668</v>
      </c>
      <c r="C155" s="11" t="s">
        <v>1669</v>
      </c>
      <c r="D155" s="10">
        <v>22442948</v>
      </c>
      <c r="E155" s="10">
        <v>1267000</v>
      </c>
      <c r="F155" s="7" t="s">
        <v>1953</v>
      </c>
      <c r="G155" s="7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7" t="str">
        <f>IF(COUNTIFS(TripTable[Country],CountryTable[[#This Row],[Common Name]])=0,"",TEXT(_xlfn.MINIFS(TripTable[Date],TripTable[Country],CountryTable[[#This Row],[Common Name]]),"MMM JJJJ"))</f>
        <v/>
      </c>
      <c r="I155" s="7" t="str">
        <f>IF(COUNTIFS(TripTable[Country],CountryTable[[#This Row],[Common Name]])=0,"",TEXT(_xlfn.MAXIFS(TripTable[Date],TripTable[Country],CountryTable[[#This Row],[Common Name]]),"MMM JJJJ"))</f>
        <v/>
      </c>
      <c r="J155" s="9" t="s">
        <v>2140</v>
      </c>
      <c r="K155" s="7" t="e" vm="154">
        <f t="shared" si="4"/>
        <v>#VALUE!</v>
      </c>
    </row>
    <row r="156" spans="1:11" ht="39" customHeight="1" x14ac:dyDescent="0.2">
      <c r="A156" s="6" t="s">
        <v>1661</v>
      </c>
      <c r="B156" s="7" t="s">
        <v>1672</v>
      </c>
      <c r="C156" s="11" t="s">
        <v>1673</v>
      </c>
      <c r="D156" s="10">
        <v>195874740</v>
      </c>
      <c r="E156" s="10">
        <v>923768</v>
      </c>
      <c r="F156" s="7" t="s">
        <v>1954</v>
      </c>
      <c r="G156" s="7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7" t="str">
        <f>IF(COUNTIFS(TripTable[Country],CountryTable[[#This Row],[Common Name]])=0,"",TEXT(_xlfn.MINIFS(TripTable[Date],TripTable[Country],CountryTable[[#This Row],[Common Name]]),"MMM JJJJ"))</f>
        <v/>
      </c>
      <c r="I156" s="7" t="str">
        <f>IF(COUNTIFS(TripTable[Country],CountryTable[[#This Row],[Common Name]])=0,"",TEXT(_xlfn.MAXIFS(TripTable[Date],TripTable[Country],CountryTable[[#This Row],[Common Name]]),"MMM JJJJ"))</f>
        <v/>
      </c>
      <c r="J156" s="9" t="s">
        <v>2141</v>
      </c>
      <c r="K156" s="7" t="e" vm="155">
        <f t="shared" si="4"/>
        <v>#VALUE!</v>
      </c>
    </row>
    <row r="157" spans="1:11" ht="39" customHeight="1" x14ac:dyDescent="0.2">
      <c r="A157" s="6" t="s">
        <v>1680</v>
      </c>
      <c r="B157" s="7" t="s">
        <v>1695</v>
      </c>
      <c r="C157" s="11" t="s">
        <v>1695</v>
      </c>
      <c r="D157" s="10">
        <v>2166</v>
      </c>
      <c r="E157" s="10">
        <v>260</v>
      </c>
      <c r="F157" s="7" t="s">
        <v>1958</v>
      </c>
      <c r="G157" s="7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7" s="7" t="str">
        <f>IF(COUNTIFS(TripTable[Country],CountryTable[[#This Row],[Common Name]])=0,"",TEXT(_xlfn.MINIFS(TripTable[Date],TripTable[Country],CountryTable[[#This Row],[Common Name]]),"MMM JJJJ"))</f>
        <v/>
      </c>
      <c r="I157" s="7" t="str">
        <f>IF(COUNTIFS(TripTable[Country],CountryTable[[#This Row],[Common Name]])=0,"",TEXT(_xlfn.MAXIFS(TripTable[Date],TripTable[Country],CountryTable[[#This Row],[Common Name]]),"MMM JJJJ"))</f>
        <v/>
      </c>
      <c r="J157" s="9" t="s">
        <v>2142</v>
      </c>
      <c r="K157" s="7" t="e" vm="156">
        <f t="shared" si="4"/>
        <v>#VALUE!</v>
      </c>
    </row>
    <row r="158" spans="1:11" ht="39" customHeight="1" x14ac:dyDescent="0.2">
      <c r="A158" s="6" t="s">
        <v>1660</v>
      </c>
      <c r="B158" s="7" t="s">
        <v>1670</v>
      </c>
      <c r="C158" s="11" t="s">
        <v>1671</v>
      </c>
      <c r="D158" s="10">
        <v>1828</v>
      </c>
      <c r="E158" s="10">
        <v>34.6</v>
      </c>
      <c r="F158" s="7" t="s">
        <v>1917</v>
      </c>
      <c r="G158" s="7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7" t="str">
        <f>IF(COUNTIFS(TripTable[Country],CountryTable[[#This Row],[Common Name]])=0,"",TEXT(_xlfn.MINIFS(TripTable[Date],TripTable[Country],CountryTable[[#This Row],[Common Name]]),"MMM JJJJ"))</f>
        <v/>
      </c>
      <c r="I158" s="7" t="str">
        <f>IF(COUNTIFS(TripTable[Country],CountryTable[[#This Row],[Common Name]])=0,"",TEXT(_xlfn.MAXIFS(TripTable[Date],TripTable[Country],CountryTable[[#This Row],[Common Name]]),"MMM JJJJ"))</f>
        <v/>
      </c>
      <c r="J158" s="9" t="s">
        <v>2143</v>
      </c>
      <c r="K158" s="7" t="e" vm="157">
        <f t="shared" si="4"/>
        <v>#VALUE!</v>
      </c>
    </row>
    <row r="159" spans="1:11" ht="39" customHeight="1" x14ac:dyDescent="0.2">
      <c r="A159" s="6" t="s">
        <v>1563</v>
      </c>
      <c r="B159" s="7" t="s">
        <v>1591</v>
      </c>
      <c r="C159" s="11" t="s">
        <v>1592</v>
      </c>
      <c r="D159" s="10">
        <v>25549819</v>
      </c>
      <c r="E159" s="10">
        <v>120540</v>
      </c>
      <c r="F159" s="7" t="s">
        <v>1924</v>
      </c>
      <c r="G159" s="7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7" t="str">
        <f>IF(COUNTIFS(TripTable[Country],CountryTable[[#This Row],[Common Name]])=0,"",TEXT(_xlfn.MINIFS(TripTable[Date],TripTable[Country],CountryTable[[#This Row],[Common Name]]),"MMM JJJJ"))</f>
        <v/>
      </c>
      <c r="I159" s="7" t="str">
        <f>IF(COUNTIFS(TripTable[Country],CountryTable[[#This Row],[Common Name]])=0,"",TEXT(_xlfn.MAXIFS(TripTable[Date],TripTable[Country],CountryTable[[#This Row],[Common Name]]),"MMM JJJJ"))</f>
        <v/>
      </c>
      <c r="J159" s="9" t="s">
        <v>2144</v>
      </c>
      <c r="K159" s="7" t="e" vm="158">
        <f t="shared" si="4"/>
        <v>#VALUE!</v>
      </c>
    </row>
    <row r="160" spans="1:11" ht="39" customHeight="1" x14ac:dyDescent="0.2">
      <c r="A160" s="6" t="s">
        <v>1610</v>
      </c>
      <c r="B160" s="7" t="s">
        <v>1640</v>
      </c>
      <c r="C160" s="11" t="s">
        <v>1641</v>
      </c>
      <c r="D160" s="10">
        <v>2082958</v>
      </c>
      <c r="E160" s="10">
        <v>25333</v>
      </c>
      <c r="F160" s="7" t="s">
        <v>1939</v>
      </c>
      <c r="G160" s="7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7" t="str">
        <f>IF(COUNTIFS(TripTable[Country],CountryTable[[#This Row],[Common Name]])=0,"",TEXT(_xlfn.MINIFS(TripTable[Date],TripTable[Country],CountryTable[[#This Row],[Common Name]]),"MMM JJJJ"))</f>
        <v/>
      </c>
      <c r="I160" s="7" t="str">
        <f>IF(COUNTIFS(TripTable[Country],CountryTable[[#This Row],[Common Name]])=0,"",TEXT(_xlfn.MAXIFS(TripTable[Date],TripTable[Country],CountryTable[[#This Row],[Common Name]]),"MMM JJJJ"))</f>
        <v/>
      </c>
      <c r="J160" s="9" t="s">
        <v>2145</v>
      </c>
      <c r="K160" s="7" t="e" vm="159">
        <f t="shared" si="4"/>
        <v>#VALUE!</v>
      </c>
    </row>
    <row r="161" spans="1:11" ht="39" customHeight="1" x14ac:dyDescent="0.2">
      <c r="A161" s="6" t="s">
        <v>464</v>
      </c>
      <c r="B161" s="8" t="s">
        <v>35</v>
      </c>
      <c r="C161" s="11" t="s">
        <v>787</v>
      </c>
      <c r="D161" s="10">
        <v>382836</v>
      </c>
      <c r="E161" s="10">
        <v>3355</v>
      </c>
      <c r="F161" s="7" t="s">
        <v>788</v>
      </c>
      <c r="G161" s="7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1" s="7" t="str">
        <f>IF(COUNTIFS(TripTable[Country],CountryTable[[#This Row],[Common Name]])=0,"",TEXT(_xlfn.MINIFS(TripTable[Date],TripTable[Country],CountryTable[[#This Row],[Common Name]]),"MMM JJJJ"))</f>
        <v>Apr 2018</v>
      </c>
      <c r="I161" s="7" t="str">
        <f>IF(COUNTIFS(TripTable[Country],CountryTable[[#This Row],[Common Name]])=0,"",TEXT(_xlfn.MAXIFS(TripTable[Date],TripTable[Country],CountryTable[[#This Row],[Common Name]]),"MMM JJJJ"))</f>
        <v>Apr 2018</v>
      </c>
      <c r="J161" s="9" t="s">
        <v>521</v>
      </c>
      <c r="K161" s="7" t="e" vm="160">
        <f>_xlfn.IMAGE("https://upload.wikimedia.org/wikipedia/commons/thumb/1/1e/Flag_of_the_Turkish_Republic_of_Northern_Cyprus.svg/1280px-Flag_of_the_Turkish_Republic_of_Northern_Cyprus.svg.png", "Flag of " &amp; A161,0)</f>
        <v>#VALUE!</v>
      </c>
    </row>
    <row r="162" spans="1:11" ht="39" customHeight="1" x14ac:dyDescent="0.2">
      <c r="A162" s="6" t="s">
        <v>1847</v>
      </c>
      <c r="B162" s="7" t="s">
        <v>1855</v>
      </c>
      <c r="C162" s="11" t="s">
        <v>1856</v>
      </c>
      <c r="D162" s="10">
        <v>56882</v>
      </c>
      <c r="E162" s="10">
        <v>477</v>
      </c>
      <c r="F162" s="7" t="s">
        <v>1943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2" s="7" t="str">
        <f>IF(COUNTIFS(TripTable[Country],CountryTable[[#This Row],[Common Name]])=0,"",TEXT(_xlfn.MINIFS(TripTable[Date],TripTable[Country],CountryTable[[#This Row],[Common Name]]),"MMM JJJJ"))</f>
        <v/>
      </c>
      <c r="I162" s="7" t="str">
        <f>IF(COUNTIFS(TripTable[Country],CountryTable[[#This Row],[Common Name]])=0,"",TEXT(_xlfn.MAXIFS(TripTable[Date],TripTable[Country],CountryTable[[#This Row],[Common Name]]),"MMM JJJJ"))</f>
        <v/>
      </c>
      <c r="J162" s="9" t="s">
        <v>2146</v>
      </c>
      <c r="K162" s="7" t="e" vm="161">
        <f t="shared" ref="K162:K193" si="5">_xlfn.IMAGE("https://flagsapi.com/" &amp; A162 &amp; "/flat/64.png", "Flag of " &amp; A162,0)</f>
        <v>#VALUE!</v>
      </c>
    </row>
    <row r="163" spans="1:11" ht="39" customHeight="1" x14ac:dyDescent="0.2">
      <c r="A163" s="6" t="s">
        <v>254</v>
      </c>
      <c r="B163" s="7" t="s">
        <v>36</v>
      </c>
      <c r="C163" s="11" t="s">
        <v>596</v>
      </c>
      <c r="D163" s="10">
        <v>5314336</v>
      </c>
      <c r="E163" s="10">
        <v>324220</v>
      </c>
      <c r="F163" s="7" t="s">
        <v>256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3" s="7" t="str">
        <f>IF(COUNTIFS(TripTable[Country],CountryTable[[#This Row],[Common Name]])=0,"",TEXT(_xlfn.MINIFS(TripTable[Date],TripTable[Country],CountryTable[[#This Row],[Common Name]]),"MMM JJJJ"))</f>
        <v>Aug 2022</v>
      </c>
      <c r="I163" s="7" t="str">
        <f>IF(COUNTIFS(TripTable[Country],CountryTable[[#This Row],[Common Name]])=0,"",TEXT(_xlfn.MAXIFS(TripTable[Date],TripTable[Country],CountryTable[[#This Row],[Common Name]]),"MMM JJJJ"))</f>
        <v>Aug 2022</v>
      </c>
      <c r="J163" s="9" t="s">
        <v>498</v>
      </c>
      <c r="K163" s="7" t="e" vm="162">
        <f t="shared" si="5"/>
        <v>#VALUE!</v>
      </c>
    </row>
    <row r="164" spans="1:11" ht="39" customHeight="1" x14ac:dyDescent="0.2">
      <c r="A164" s="6" t="s">
        <v>1681</v>
      </c>
      <c r="B164" s="7" t="s">
        <v>1696</v>
      </c>
      <c r="C164" s="11" t="s">
        <v>1697</v>
      </c>
      <c r="D164" s="10">
        <v>4829483</v>
      </c>
      <c r="E164" s="10">
        <v>212460</v>
      </c>
      <c r="F164" s="7" t="s">
        <v>1959</v>
      </c>
      <c r="G164" s="7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7" t="str">
        <f>IF(COUNTIFS(TripTable[Country],CountryTable[[#This Row],[Common Name]])=0,"",TEXT(_xlfn.MINIFS(TripTable[Date],TripTable[Country],CountryTable[[#This Row],[Common Name]]),"MMM JJJJ"))</f>
        <v/>
      </c>
      <c r="I164" s="7" t="str">
        <f>IF(COUNTIFS(TripTable[Country],CountryTable[[#This Row],[Common Name]])=0,"",TEXT(_xlfn.MAXIFS(TripTable[Date],TripTable[Country],CountryTable[[#This Row],[Common Name]]),"MMM JJJJ"))</f>
        <v/>
      </c>
      <c r="J164" s="9" t="s">
        <v>2147</v>
      </c>
      <c r="K164" s="7" t="e" vm="163">
        <f t="shared" si="5"/>
        <v>#VALUE!</v>
      </c>
    </row>
    <row r="165" spans="1:11" ht="39" customHeight="1" x14ac:dyDescent="0.2">
      <c r="A165" s="6" t="s">
        <v>1685</v>
      </c>
      <c r="B165" s="7" t="s">
        <v>1703</v>
      </c>
      <c r="C165" s="11" t="s">
        <v>1704</v>
      </c>
      <c r="D165" s="10">
        <v>212215030</v>
      </c>
      <c r="E165" s="10">
        <v>803940</v>
      </c>
      <c r="F165" s="7" t="s">
        <v>1963</v>
      </c>
      <c r="G165" s="7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7" t="str">
        <f>IF(COUNTIFS(TripTable[Country],CountryTable[[#This Row],[Common Name]])=0,"",TEXT(_xlfn.MINIFS(TripTable[Date],TripTable[Country],CountryTable[[#This Row],[Common Name]]),"MMM JJJJ"))</f>
        <v/>
      </c>
      <c r="I165" s="7" t="str">
        <f>IF(COUNTIFS(TripTable[Country],CountryTable[[#This Row],[Common Name]])=0,"",TEXT(_xlfn.MAXIFS(TripTable[Date],TripTable[Country],CountryTable[[#This Row],[Common Name]]),"MMM JJJJ"))</f>
        <v/>
      </c>
      <c r="J165" s="9" t="s">
        <v>2148</v>
      </c>
      <c r="K165" s="7" t="e" vm="164">
        <f t="shared" si="5"/>
        <v>#VALUE!</v>
      </c>
    </row>
    <row r="166" spans="1:11" ht="39" customHeight="1" x14ac:dyDescent="0.2">
      <c r="A166" s="6" t="s">
        <v>1689</v>
      </c>
      <c r="B166" s="7" t="s">
        <v>1711</v>
      </c>
      <c r="C166" s="11" t="s">
        <v>1712</v>
      </c>
      <c r="D166" s="10">
        <v>17907</v>
      </c>
      <c r="E166" s="10">
        <v>458</v>
      </c>
      <c r="F166" s="7" t="s">
        <v>1967</v>
      </c>
      <c r="G166" s="7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7" t="str">
        <f>IF(COUNTIFS(TripTable[Country],CountryTable[[#This Row],[Common Name]])=0,"",TEXT(_xlfn.MINIFS(TripTable[Date],TripTable[Country],CountryTable[[#This Row],[Common Name]]),"MMM JJJJ"))</f>
        <v/>
      </c>
      <c r="I166" s="7" t="str">
        <f>IF(COUNTIFS(TripTable[Country],CountryTable[[#This Row],[Common Name]])=0,"",TEXT(_xlfn.MAXIFS(TripTable[Date],TripTable[Country],CountryTable[[#This Row],[Common Name]]),"MMM JJJJ"))</f>
        <v/>
      </c>
      <c r="J166" s="9" t="s">
        <v>2149</v>
      </c>
      <c r="K166" s="7" t="e" vm="165">
        <f t="shared" si="5"/>
        <v>#VALUE!</v>
      </c>
    </row>
    <row r="167" spans="1:11" ht="39" customHeight="1" x14ac:dyDescent="0.2">
      <c r="A167" s="6" t="s">
        <v>1688</v>
      </c>
      <c r="B167" s="7" t="s">
        <v>1709</v>
      </c>
      <c r="C167" s="11" t="s">
        <v>1710</v>
      </c>
      <c r="D167" s="10">
        <v>4569087</v>
      </c>
      <c r="E167" s="10">
        <v>5970</v>
      </c>
      <c r="F167" s="8" t="s">
        <v>2014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7" s="7" t="str">
        <f>IF(COUNTIFS(TripTable[Country],CountryTable[[#This Row],[Common Name]])=0,"",TEXT(_xlfn.MINIFS(TripTable[Date],TripTable[Country],CountryTable[[#This Row],[Common Name]]),"MMM JJJJ"))</f>
        <v/>
      </c>
      <c r="I167" s="7" t="str">
        <f>IF(COUNTIFS(TripTable[Country],CountryTable[[#This Row],[Common Name]])=0,"",TEXT(_xlfn.MAXIFS(TripTable[Date],TripTable[Country],CountryTable[[#This Row],[Common Name]]),"MMM JJJJ"))</f>
        <v/>
      </c>
      <c r="J167" s="9" t="s">
        <v>2150</v>
      </c>
      <c r="K167" s="7" t="e" vm="166">
        <f t="shared" si="5"/>
        <v>#VALUE!</v>
      </c>
    </row>
    <row r="168" spans="1:11" ht="39" customHeight="1" x14ac:dyDescent="0.2">
      <c r="A168" s="6" t="s">
        <v>452</v>
      </c>
      <c r="B168" s="7" t="s">
        <v>37</v>
      </c>
      <c r="C168" s="11" t="s">
        <v>597</v>
      </c>
      <c r="D168" s="10">
        <v>4176873</v>
      </c>
      <c r="E168" s="10">
        <v>78200</v>
      </c>
      <c r="F168" s="7" t="s">
        <v>451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8" s="7" t="str">
        <f>IF(COUNTIFS(TripTable[Country],CountryTable[[#This Row],[Common Name]])=0,"",TEXT(_xlfn.MINIFS(TripTable[Date],TripTable[Country],CountryTable[[#This Row],[Common Name]]),"MMM JJJJ"))</f>
        <v>Jan 2026</v>
      </c>
      <c r="I168" s="7" t="str">
        <f>IF(COUNTIFS(TripTable[Country],CountryTable[[#This Row],[Common Name]])=0,"",TEXT(_xlfn.MAXIFS(TripTable[Date],TripTable[Country],CountryTable[[#This Row],[Common Name]]),"MMM JJJJ"))</f>
        <v>Jan 2026</v>
      </c>
      <c r="J168" s="9" t="s">
        <v>499</v>
      </c>
      <c r="K168" s="7" t="e" vm="167">
        <f t="shared" si="5"/>
        <v>#VALUE!</v>
      </c>
    </row>
    <row r="169" spans="1:11" ht="39" customHeight="1" x14ac:dyDescent="0.2">
      <c r="A169" s="6" t="s">
        <v>1684</v>
      </c>
      <c r="B169" s="7" t="s">
        <v>1701</v>
      </c>
      <c r="C169" s="11" t="s">
        <v>1702</v>
      </c>
      <c r="D169" s="10">
        <v>8606316</v>
      </c>
      <c r="E169" s="10">
        <v>462840</v>
      </c>
      <c r="F169" s="7" t="s">
        <v>1962</v>
      </c>
      <c r="G169" s="7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7" t="str">
        <f>IF(COUNTIFS(TripTable[Country],CountryTable[[#This Row],[Common Name]])=0,"",TEXT(_xlfn.MINIFS(TripTable[Date],TripTable[Country],CountryTable[[#This Row],[Common Name]]),"MMM JJJJ"))</f>
        <v/>
      </c>
      <c r="I169" s="7" t="str">
        <f>IF(COUNTIFS(TripTable[Country],CountryTable[[#This Row],[Common Name]])=0,"",TEXT(_xlfn.MAXIFS(TripTable[Date],TripTable[Country],CountryTable[[#This Row],[Common Name]]),"MMM JJJJ"))</f>
        <v/>
      </c>
      <c r="J169" s="9" t="s">
        <v>2151</v>
      </c>
      <c r="K169" s="7" t="e" vm="168">
        <f t="shared" si="5"/>
        <v>#VALUE!</v>
      </c>
    </row>
    <row r="170" spans="1:11" ht="39" customHeight="1" x14ac:dyDescent="0.2">
      <c r="A170" s="6" t="s">
        <v>1690</v>
      </c>
      <c r="B170" s="7" t="s">
        <v>1713</v>
      </c>
      <c r="C170" s="11" t="s">
        <v>1714</v>
      </c>
      <c r="D170" s="10">
        <v>6956071</v>
      </c>
      <c r="E170" s="10">
        <v>406750</v>
      </c>
      <c r="F170" s="7" t="s">
        <v>1968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0" s="7" t="str">
        <f>IF(COUNTIFS(TripTable[Country],CountryTable[[#This Row],[Common Name]])=0,"",TEXT(_xlfn.MINIFS(TripTable[Date],TripTable[Country],CountryTable[[#This Row],[Common Name]]),"MMM JJJJ"))</f>
        <v/>
      </c>
      <c r="I170" s="7" t="str">
        <f>IF(COUNTIFS(TripTable[Country],CountryTable[[#This Row],[Common Name]])=0,"",TEXT(_xlfn.MAXIFS(TripTable[Date],TripTable[Country],CountryTable[[#This Row],[Common Name]]),"MMM JJJJ"))</f>
        <v/>
      </c>
      <c r="J170" s="9" t="s">
        <v>2152</v>
      </c>
      <c r="K170" s="7" t="e" vm="169">
        <f t="shared" si="5"/>
        <v>#VALUE!</v>
      </c>
    </row>
    <row r="171" spans="1:11" ht="39" customHeight="1" x14ac:dyDescent="0.2">
      <c r="A171" s="6" t="s">
        <v>1682</v>
      </c>
      <c r="B171" s="7" t="s">
        <v>1698</v>
      </c>
      <c r="C171" s="11" t="s">
        <v>1699</v>
      </c>
      <c r="D171" s="10">
        <v>31989256</v>
      </c>
      <c r="E171" s="10">
        <v>1285220</v>
      </c>
      <c r="F171" s="7" t="s">
        <v>1960</v>
      </c>
      <c r="G171" s="7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1" s="7" t="str">
        <f>IF(COUNTIFS(TripTable[Country],CountryTable[[#This Row],[Common Name]])=0,"",TEXT(_xlfn.MINIFS(TripTable[Date],TripTable[Country],CountryTable[[#This Row],[Common Name]]),"MMM JJJJ"))</f>
        <v/>
      </c>
      <c r="I171" s="7" t="str">
        <f>IF(COUNTIFS(TripTable[Country],CountryTable[[#This Row],[Common Name]])=0,"",TEXT(_xlfn.MAXIFS(TripTable[Date],TripTable[Country],CountryTable[[#This Row],[Common Name]]),"MMM JJJJ"))</f>
        <v/>
      </c>
      <c r="J171" s="9" t="s">
        <v>2153</v>
      </c>
      <c r="K171" s="7" t="e" vm="170">
        <f t="shared" si="5"/>
        <v>#VALUE!</v>
      </c>
    </row>
    <row r="172" spans="1:11" ht="39" customHeight="1" x14ac:dyDescent="0.2">
      <c r="A172" s="6" t="s">
        <v>465</v>
      </c>
      <c r="B172" s="7" t="s">
        <v>38</v>
      </c>
      <c r="C172" s="11" t="s">
        <v>598</v>
      </c>
      <c r="D172" s="10">
        <v>106651922</v>
      </c>
      <c r="E172" s="10">
        <v>300000</v>
      </c>
      <c r="F172" s="7" t="s">
        <v>412</v>
      </c>
      <c r="G172" s="7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2" s="7" t="str">
        <f>IF(COUNTIFS(TripTable[Country],CountryTable[[#This Row],[Common Name]])=0,"",TEXT(_xlfn.MINIFS(TripTable[Date],TripTable[Country],CountryTable[[#This Row],[Common Name]]),"MMM JJJJ"))</f>
        <v>Dez 2019</v>
      </c>
      <c r="I172" s="7" t="str">
        <f>IF(COUNTIFS(TripTable[Country],CountryTable[[#This Row],[Common Name]])=0,"",TEXT(_xlfn.MAXIFS(TripTable[Date],TripTable[Country],CountryTable[[#This Row],[Common Name]]),"MMM JJJJ"))</f>
        <v>Dez 2019</v>
      </c>
      <c r="J172" s="9" t="s">
        <v>500</v>
      </c>
      <c r="K172" s="7" t="e" vm="171">
        <f t="shared" si="5"/>
        <v>#VALUE!</v>
      </c>
    </row>
    <row r="173" spans="1:11" ht="39" customHeight="1" x14ac:dyDescent="0.2">
      <c r="A173" s="6" t="s">
        <v>1686</v>
      </c>
      <c r="B173" s="7" t="s">
        <v>1705</v>
      </c>
      <c r="C173" s="11" t="s">
        <v>1706</v>
      </c>
      <c r="D173" s="10">
        <v>46</v>
      </c>
      <c r="E173" s="10">
        <v>47</v>
      </c>
      <c r="F173" s="7" t="s">
        <v>1965</v>
      </c>
      <c r="G173" s="7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7" t="str">
        <f>IF(COUNTIFS(TripTable[Country],CountryTable[[#This Row],[Common Name]])=0,"",TEXT(_xlfn.MINIFS(TripTable[Date],TripTable[Country],CountryTable[[#This Row],[Common Name]]),"MMM JJJJ"))</f>
        <v/>
      </c>
      <c r="I173" s="7" t="str">
        <f>IF(COUNTIFS(TripTable[Country],CountryTable[[#This Row],[Common Name]])=0,"",TEXT(_xlfn.MAXIFS(TripTable[Date],TripTable[Country],CountryTable[[#This Row],[Common Name]]),"MMM JJJJ"))</f>
        <v/>
      </c>
      <c r="J173" s="9" t="s">
        <v>2154</v>
      </c>
      <c r="K173" s="7" t="e" vm="172">
        <f t="shared" si="5"/>
        <v>#VALUE!</v>
      </c>
    </row>
    <row r="174" spans="1:11" ht="39" customHeight="1" x14ac:dyDescent="0.2">
      <c r="A174" s="6" t="s">
        <v>258</v>
      </c>
      <c r="B174" s="7" t="s">
        <v>39</v>
      </c>
      <c r="C174" s="11" t="s">
        <v>599</v>
      </c>
      <c r="D174" s="10">
        <v>37978548</v>
      </c>
      <c r="E174" s="10">
        <v>312685</v>
      </c>
      <c r="F174" s="7" t="s">
        <v>100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74" s="7" t="str">
        <f>IF(COUNTIFS(TripTable[Country],CountryTable[[#This Row],[Common Name]])=0,"",TEXT(_xlfn.MINIFS(TripTable[Date],TripTable[Country],CountryTable[[#This Row],[Common Name]]),"MMM JJJJ"))</f>
        <v>Apr 2017</v>
      </c>
      <c r="I174" s="7" t="str">
        <f>IF(COUNTIFS(TripTable[Country],CountryTable[[#This Row],[Common Name]])=0,"",TEXT(_xlfn.MAXIFS(TripTable[Date],TripTable[Country],CountryTable[[#This Row],[Common Name]]),"MMM JJJJ"))</f>
        <v>Apr 2024</v>
      </c>
      <c r="J174" s="9" t="s">
        <v>501</v>
      </c>
      <c r="K174" s="7" t="e" vm="173">
        <f t="shared" si="5"/>
        <v>#VALUE!</v>
      </c>
    </row>
    <row r="175" spans="1:11" ht="39" customHeight="1" x14ac:dyDescent="0.2">
      <c r="A175" s="6" t="s">
        <v>259</v>
      </c>
      <c r="B175" s="7" t="s">
        <v>40</v>
      </c>
      <c r="C175" s="11" t="s">
        <v>600</v>
      </c>
      <c r="D175" s="10">
        <v>10281762</v>
      </c>
      <c r="E175" s="10">
        <v>92391</v>
      </c>
      <c r="F175" s="7" t="s">
        <v>260</v>
      </c>
      <c r="G175" s="7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5" s="7" t="str">
        <f>IF(COUNTIFS(TripTable[Country],CountryTable[[#This Row],[Common Name]])=0,"",TEXT(_xlfn.MINIFS(TripTable[Date],TripTable[Country],CountryTable[[#This Row],[Common Name]]),"MMM JJJJ"))</f>
        <v>Apr 2014</v>
      </c>
      <c r="I175" s="7" t="str">
        <f>IF(COUNTIFS(TripTable[Country],CountryTable[[#This Row],[Common Name]])=0,"",TEXT(_xlfn.MAXIFS(TripTable[Date],TripTable[Country],CountryTable[[#This Row],[Common Name]]),"MMM JJJJ"))</f>
        <v>Apr 2014</v>
      </c>
      <c r="J175" s="9" t="s">
        <v>502</v>
      </c>
      <c r="K175" s="7" t="e" vm="174">
        <f t="shared" si="5"/>
        <v>#VALUE!</v>
      </c>
    </row>
    <row r="176" spans="1:11" ht="39" customHeight="1" x14ac:dyDescent="0.2">
      <c r="A176" s="6" t="s">
        <v>1687</v>
      </c>
      <c r="B176" s="7" t="s">
        <v>1707</v>
      </c>
      <c r="C176" s="11" t="s">
        <v>1708</v>
      </c>
      <c r="D176" s="10">
        <v>3195153</v>
      </c>
      <c r="E176" s="10">
        <v>9104</v>
      </c>
      <c r="F176" s="7" t="s">
        <v>1966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6" s="7" t="str">
        <f>IF(COUNTIFS(TripTable[Country],CountryTable[[#This Row],[Common Name]])=0,"",TEXT(_xlfn.MINIFS(TripTable[Date],TripTable[Country],CountryTable[[#This Row],[Common Name]]),"MMM JJJJ"))</f>
        <v/>
      </c>
      <c r="I176" s="7" t="str">
        <f>IF(COUNTIFS(TripTable[Country],CountryTable[[#This Row],[Common Name]])=0,"",TEXT(_xlfn.MAXIFS(TripTable[Date],TripTable[Country],CountryTable[[#This Row],[Common Name]]),"MMM JJJJ"))</f>
        <v/>
      </c>
      <c r="J176" s="9" t="s">
        <v>2155</v>
      </c>
      <c r="K176" s="7" t="e" vm="175">
        <f t="shared" si="5"/>
        <v>#VALUE!</v>
      </c>
    </row>
    <row r="177" spans="1:11" ht="39" customHeight="1" x14ac:dyDescent="0.2">
      <c r="A177" s="6" t="s">
        <v>1691</v>
      </c>
      <c r="B177" s="7" t="s">
        <v>1715</v>
      </c>
      <c r="C177" s="11" t="s">
        <v>1716</v>
      </c>
      <c r="D177" s="10">
        <v>2781677</v>
      </c>
      <c r="E177" s="10">
        <v>11437</v>
      </c>
      <c r="F177" s="7" t="s">
        <v>1969</v>
      </c>
      <c r="G177" s="7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7" t="str">
        <f>IF(COUNTIFS(TripTable[Country],CountryTable[[#This Row],[Common Name]])=0,"",TEXT(_xlfn.MINIFS(TripTable[Date],TripTable[Country],CountryTable[[#This Row],[Common Name]]),"MMM JJJJ"))</f>
        <v/>
      </c>
      <c r="I177" s="7" t="str">
        <f>IF(COUNTIFS(TripTable[Country],CountryTable[[#This Row],[Common Name]])=0,"",TEXT(_xlfn.MAXIFS(TripTable[Date],TripTable[Country],CountryTable[[#This Row],[Common Name]]),"MMM JJJJ"))</f>
        <v/>
      </c>
      <c r="J177" s="9" t="s">
        <v>2156</v>
      </c>
      <c r="K177" s="7" t="e" vm="176">
        <f t="shared" si="5"/>
        <v>#VALUE!</v>
      </c>
    </row>
    <row r="178" spans="1:11" ht="39" customHeight="1" x14ac:dyDescent="0.2">
      <c r="A178" s="6" t="s">
        <v>1693</v>
      </c>
      <c r="B178" s="7" t="s">
        <v>1718</v>
      </c>
      <c r="C178" s="11" t="s">
        <v>1719</v>
      </c>
      <c r="D178" s="10">
        <v>776948</v>
      </c>
      <c r="E178" s="10">
        <v>2517</v>
      </c>
      <c r="F178" s="7" t="s">
        <v>1970</v>
      </c>
      <c r="G178" s="7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7" t="str">
        <f>IF(COUNTIFS(TripTable[Country],CountryTable[[#This Row],[Common Name]])=0,"",TEXT(_xlfn.MINIFS(TripTable[Date],TripTable[Country],CountryTable[[#This Row],[Common Name]]),"MMM JJJJ"))</f>
        <v/>
      </c>
      <c r="I178" s="7" t="str">
        <f>IF(COUNTIFS(TripTable[Country],CountryTable[[#This Row],[Common Name]])=0,"",TEXT(_xlfn.MAXIFS(TripTable[Date],TripTable[Country],CountryTable[[#This Row],[Common Name]]),"MMM JJJJ"))</f>
        <v/>
      </c>
      <c r="J178" s="9" t="s">
        <v>2157</v>
      </c>
      <c r="K178" s="7" t="e" vm="177">
        <f t="shared" si="5"/>
        <v>#VALUE!</v>
      </c>
    </row>
    <row r="179" spans="1:11" ht="39" customHeight="1" x14ac:dyDescent="0.2">
      <c r="A179" s="6" t="s">
        <v>262</v>
      </c>
      <c r="B179" s="7" t="s">
        <v>41</v>
      </c>
      <c r="C179" s="11" t="s">
        <v>41</v>
      </c>
      <c r="D179" s="10">
        <v>19473936</v>
      </c>
      <c r="E179" s="10">
        <v>237500</v>
      </c>
      <c r="F179" s="7" t="s">
        <v>264</v>
      </c>
      <c r="G179" s="7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9" s="7" t="str">
        <f>IF(COUNTIFS(TripTable[Country],CountryTable[[#This Row],[Common Name]])=0,"",TEXT(_xlfn.MINIFS(TripTable[Date],TripTable[Country],CountryTable[[#This Row],[Common Name]]),"MMM JJJJ"))</f>
        <v>Jun 2023</v>
      </c>
      <c r="I179" s="7" t="str">
        <f>IF(COUNTIFS(TripTable[Country],CountryTable[[#This Row],[Common Name]])=0,"",TEXT(_xlfn.MAXIFS(TripTable[Date],TripTable[Country],CountryTable[[#This Row],[Common Name]]),"MMM JJJJ"))</f>
        <v>Jun 2023</v>
      </c>
      <c r="J179" s="9" t="s">
        <v>503</v>
      </c>
      <c r="K179" s="7" t="e" vm="178">
        <f t="shared" si="5"/>
        <v>#VALUE!</v>
      </c>
    </row>
    <row r="180" spans="1:11" ht="39" customHeight="1" x14ac:dyDescent="0.2">
      <c r="A180" s="6" t="s">
        <v>268</v>
      </c>
      <c r="B180" s="7" t="s">
        <v>42</v>
      </c>
      <c r="C180" s="11" t="s">
        <v>601</v>
      </c>
      <c r="D180" s="10">
        <v>144478050</v>
      </c>
      <c r="E180" s="10">
        <v>17100000</v>
      </c>
      <c r="F180" s="7" t="s">
        <v>98</v>
      </c>
      <c r="G180" s="7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0" s="7" t="str">
        <f>IF(COUNTIFS(TripTable[Country],CountryTable[[#This Row],[Common Name]])=0,"",TEXT(_xlfn.MINIFS(TripTable[Date],TripTable[Country],CountryTable[[#This Row],[Common Name]]),"MMM JJJJ"))</f>
        <v>Sep 2017</v>
      </c>
      <c r="I180" s="7" t="str">
        <f>IF(COUNTIFS(TripTable[Country],CountryTable[[#This Row],[Common Name]])=0,"",TEXT(_xlfn.MAXIFS(TripTable[Date],TripTable[Country],CountryTable[[#This Row],[Common Name]]),"MMM JJJJ"))</f>
        <v>Sep 2017</v>
      </c>
      <c r="J180" s="9" t="s">
        <v>504</v>
      </c>
      <c r="K180" s="7" t="e" vm="179">
        <f t="shared" si="5"/>
        <v>#VALUE!</v>
      </c>
    </row>
    <row r="181" spans="1:11" ht="39" customHeight="1" x14ac:dyDescent="0.2">
      <c r="A181" s="6" t="s">
        <v>1694</v>
      </c>
      <c r="B181" s="7" t="s">
        <v>1720</v>
      </c>
      <c r="C181" s="11" t="s">
        <v>1721</v>
      </c>
      <c r="D181" s="10">
        <v>12301939</v>
      </c>
      <c r="E181" s="10">
        <v>26338</v>
      </c>
      <c r="F181" s="7" t="s">
        <v>1971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1" s="7" t="str">
        <f>IF(COUNTIFS(TripTable[Country],CountryTable[[#This Row],[Common Name]])=0,"",TEXT(_xlfn.MINIFS(TripTable[Date],TripTable[Country],CountryTable[[#This Row],[Common Name]]),"MMM JJJJ"))</f>
        <v/>
      </c>
      <c r="I181" s="7" t="str">
        <f>IF(COUNTIFS(TripTable[Country],CountryTable[[#This Row],[Common Name]])=0,"",TEXT(_xlfn.MAXIFS(TripTable[Date],TripTable[Country],CountryTable[[#This Row],[Common Name]]),"MMM JJJJ"))</f>
        <v/>
      </c>
      <c r="J181" s="9" t="s">
        <v>2158</v>
      </c>
      <c r="K181" s="7" t="e" vm="180">
        <f t="shared" si="5"/>
        <v>#VALUE!</v>
      </c>
    </row>
    <row r="182" spans="1:11" ht="39" customHeight="1" x14ac:dyDescent="0.2">
      <c r="A182" s="6" t="s">
        <v>1851</v>
      </c>
      <c r="B182" s="7" t="s">
        <v>1862</v>
      </c>
      <c r="C182" s="11" t="s">
        <v>1863</v>
      </c>
      <c r="D182" s="10">
        <v>8450</v>
      </c>
      <c r="E182" s="10">
        <v>21</v>
      </c>
      <c r="F182" s="7" t="s">
        <v>1870</v>
      </c>
      <c r="G182" s="7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7" t="str">
        <f>IF(COUNTIFS(TripTable[Country],CountryTable[[#This Row],[Common Name]])=0,"",TEXT(_xlfn.MINIFS(TripTable[Date],TripTable[Country],CountryTable[[#This Row],[Common Name]]),"MMM JJJJ"))</f>
        <v/>
      </c>
      <c r="I182" s="7" t="str">
        <f>IF(COUNTIFS(TripTable[Country],CountryTable[[#This Row],[Common Name]])=0,"",TEXT(_xlfn.MAXIFS(TripTable[Date],TripTable[Country],CountryTable[[#This Row],[Common Name]]),"MMM JJJJ"))</f>
        <v/>
      </c>
      <c r="J182" s="9" t="s">
        <v>2159</v>
      </c>
      <c r="K182" s="7" t="e" vm="181">
        <f>_xlfn.IMAGE("https://thumb.wikimedia.org/wikipedia/commons/thumb/b/b4/Flag_of_Saint_Barth%C3%A9lemy_%28local%29.svg/1280px-Flag_of_Saint_Barth%C3%A9lemy_%28local%29.svg.png", "Flag of " &amp; A182,0)</f>
        <v>#VALUE!</v>
      </c>
    </row>
    <row r="183" spans="1:11" ht="39" customHeight="1" x14ac:dyDescent="0.2">
      <c r="A183" s="6" t="s">
        <v>1726</v>
      </c>
      <c r="B183" s="7" t="s">
        <v>1745</v>
      </c>
      <c r="C183" s="11" t="s">
        <v>1745</v>
      </c>
      <c r="D183" s="10">
        <v>7460</v>
      </c>
      <c r="E183" s="10">
        <v>410</v>
      </c>
      <c r="F183" s="7" t="s">
        <v>1975</v>
      </c>
      <c r="G183" s="7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7" t="str">
        <f>IF(COUNTIFS(TripTable[Country],CountryTable[[#This Row],[Common Name]])=0,"",TEXT(_xlfn.MINIFS(TripTable[Date],TripTable[Country],CountryTable[[#This Row],[Common Name]]),"MMM JJJJ"))</f>
        <v/>
      </c>
      <c r="I183" s="7" t="str">
        <f>IF(COUNTIFS(TripTable[Country],CountryTable[[#This Row],[Common Name]])=0,"",TEXT(_xlfn.MAXIFS(TripTable[Date],TripTable[Country],CountryTable[[#This Row],[Common Name]]),"MMM JJJJ"))</f>
        <v/>
      </c>
      <c r="J183" s="9" t="s">
        <v>2160</v>
      </c>
      <c r="K183" s="7" t="e" vm="182">
        <f t="shared" si="5"/>
        <v>#VALUE!</v>
      </c>
    </row>
    <row r="184" spans="1:11" ht="39" customHeight="1" x14ac:dyDescent="0.2">
      <c r="A184" s="6" t="s">
        <v>1562</v>
      </c>
      <c r="B184" s="7" t="s">
        <v>1589</v>
      </c>
      <c r="C184" s="11" t="s">
        <v>1590</v>
      </c>
      <c r="D184" s="10">
        <v>52441</v>
      </c>
      <c r="E184" s="10">
        <v>261</v>
      </c>
      <c r="F184" s="7" t="s">
        <v>1923</v>
      </c>
      <c r="G184" s="7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7" t="str">
        <f>IF(COUNTIFS(TripTable[Country],CountryTable[[#This Row],[Common Name]])=0,"",TEXT(_xlfn.MINIFS(TripTable[Date],TripTable[Country],CountryTable[[#This Row],[Common Name]]),"MMM JJJJ"))</f>
        <v/>
      </c>
      <c r="I184" s="7" t="str">
        <f>IF(COUNTIFS(TripTable[Country],CountryTable[[#This Row],[Common Name]])=0,"",TEXT(_xlfn.MAXIFS(TripTable[Date],TripTable[Country],CountryTable[[#This Row],[Common Name]]),"MMM JJJJ"))</f>
        <v/>
      </c>
      <c r="J184" s="9" t="s">
        <v>2161</v>
      </c>
      <c r="K184" s="7" t="e" vm="183">
        <f t="shared" si="5"/>
        <v>#VALUE!</v>
      </c>
    </row>
    <row r="185" spans="1:11" ht="39" customHeight="1" x14ac:dyDescent="0.2">
      <c r="A185" s="6" t="s">
        <v>1599</v>
      </c>
      <c r="B185" s="7" t="s">
        <v>1620</v>
      </c>
      <c r="C185" s="11" t="s">
        <v>1620</v>
      </c>
      <c r="D185" s="10">
        <v>181889</v>
      </c>
      <c r="E185" s="10">
        <v>616</v>
      </c>
      <c r="F185" s="7" t="s">
        <v>1929</v>
      </c>
      <c r="G185" s="7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7" t="str">
        <f>IF(COUNTIFS(TripTable[Country],CountryTable[[#This Row],[Common Name]])=0,"",TEXT(_xlfn.MINIFS(TripTable[Date],TripTable[Country],CountryTable[[#This Row],[Common Name]]),"MMM JJJJ"))</f>
        <v/>
      </c>
      <c r="I185" s="7" t="str">
        <f>IF(COUNTIFS(TripTable[Country],CountryTable[[#This Row],[Common Name]])=0,"",TEXT(_xlfn.MAXIFS(TripTable[Date],TripTable[Country],CountryTable[[#This Row],[Common Name]]),"MMM JJJJ"))</f>
        <v/>
      </c>
      <c r="J185" s="9" t="s">
        <v>2162</v>
      </c>
      <c r="K185" s="7" t="e" vm="184">
        <f t="shared" si="5"/>
        <v>#VALUE!</v>
      </c>
    </row>
    <row r="186" spans="1:11" ht="39" customHeight="1" x14ac:dyDescent="0.2">
      <c r="A186" s="6" t="s">
        <v>1607</v>
      </c>
      <c r="B186" s="7" t="s">
        <v>1635</v>
      </c>
      <c r="C186" s="11" t="s">
        <v>1635</v>
      </c>
      <c r="D186" s="10">
        <v>37264</v>
      </c>
      <c r="E186" s="10">
        <v>53</v>
      </c>
      <c r="F186" s="7" t="s">
        <v>1936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6" s="7" t="str">
        <f>IF(COUNTIFS(TripTable[Country],CountryTable[[#This Row],[Common Name]])=0,"",TEXT(_xlfn.MINIFS(TripTable[Date],TripTable[Country],CountryTable[[#This Row],[Common Name]]),"MMM JJJJ"))</f>
        <v/>
      </c>
      <c r="I186" s="7" t="str">
        <f>IF(COUNTIFS(TripTable[Country],CountryTable[[#This Row],[Common Name]])=0,"",TEXT(_xlfn.MAXIFS(TripTable[Date],TripTable[Country],CountryTable[[#This Row],[Common Name]]),"MMM JJJJ"))</f>
        <v/>
      </c>
      <c r="J186" s="9" t="s">
        <v>2163</v>
      </c>
      <c r="K186" s="7" t="e" vm="185">
        <f t="shared" si="5"/>
        <v>#VALUE!</v>
      </c>
    </row>
    <row r="187" spans="1:11" ht="39" customHeight="1" x14ac:dyDescent="0.2">
      <c r="A187" s="6" t="s">
        <v>1692</v>
      </c>
      <c r="B187" s="7" t="s">
        <v>1717</v>
      </c>
      <c r="C187" s="11" t="s">
        <v>1717</v>
      </c>
      <c r="D187" s="10">
        <v>7012</v>
      </c>
      <c r="E187" s="10">
        <v>242</v>
      </c>
      <c r="F187" s="7" t="s">
        <v>1964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7" s="7" t="str">
        <f>IF(COUNTIFS(TripTable[Country],CountryTable[[#This Row],[Common Name]])=0,"",TEXT(_xlfn.MINIFS(TripTable[Date],TripTable[Country],CountryTable[[#This Row],[Common Name]]),"MMM JJJJ"))</f>
        <v/>
      </c>
      <c r="I187" s="7" t="str">
        <f>IF(COUNTIFS(TripTable[Country],CountryTable[[#This Row],[Common Name]])=0,"",TEXT(_xlfn.MAXIFS(TripTable[Date],TripTable[Country],CountryTable[[#This Row],[Common Name]]),"MMM JJJJ"))</f>
        <v/>
      </c>
      <c r="J187" s="9" t="s">
        <v>2164</v>
      </c>
      <c r="K187" s="7" t="e" vm="186">
        <f>_xlfn.IMAGE("https://thumb.wikimedia.org/wikipedia/commons/thumb/7/74/Flag_of_Saint-Pierre_and_Miquelon.svg/1280px-Flag_of_Saint-Pierre_and_Miquelon.svg.png", "Flag of " &amp; A187,0)</f>
        <v>#VALUE!</v>
      </c>
    </row>
    <row r="188" spans="1:11" ht="39" customHeight="1" x14ac:dyDescent="0.2">
      <c r="A188" s="6" t="s">
        <v>1802</v>
      </c>
      <c r="B188" s="7" t="s">
        <v>1818</v>
      </c>
      <c r="C188" s="11" t="s">
        <v>1818</v>
      </c>
      <c r="D188" s="10">
        <v>110211</v>
      </c>
      <c r="E188" s="10">
        <v>389</v>
      </c>
      <c r="F188" s="7" t="s">
        <v>2002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8" s="7" t="str">
        <f>IF(COUNTIFS(TripTable[Country],CountryTable[[#This Row],[Common Name]])=0,"",TEXT(_xlfn.MINIFS(TripTable[Date],TripTable[Country],CountryTable[[#This Row],[Common Name]]),"MMM JJJJ"))</f>
        <v/>
      </c>
      <c r="I188" s="7" t="str">
        <f>IF(COUNTIFS(TripTable[Country],CountryTable[[#This Row],[Common Name]])=0,"",TEXT(_xlfn.MAXIFS(TripTable[Date],TripTable[Country],CountryTable[[#This Row],[Common Name]]),"MMM JJJJ"))</f>
        <v/>
      </c>
      <c r="J188" s="9" t="s">
        <v>2165</v>
      </c>
      <c r="K188" s="7" t="e" vm="187">
        <f t="shared" si="5"/>
        <v>#VALUE!</v>
      </c>
    </row>
    <row r="189" spans="1:11" ht="39" customHeight="1" x14ac:dyDescent="0.2">
      <c r="A189" s="6" t="s">
        <v>1808</v>
      </c>
      <c r="B189" s="7" t="s">
        <v>1829</v>
      </c>
      <c r="C189" s="11" t="s">
        <v>1830</v>
      </c>
      <c r="D189" s="10">
        <v>196130</v>
      </c>
      <c r="E189" s="10">
        <v>2944</v>
      </c>
      <c r="F189" s="7" t="s">
        <v>2008</v>
      </c>
      <c r="G189" s="7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7" t="str">
        <f>IF(COUNTIFS(TripTable[Country],CountryTable[[#This Row],[Common Name]])=0,"",TEXT(_xlfn.MINIFS(TripTable[Date],TripTable[Country],CountryTable[[#This Row],[Common Name]]),"MMM JJJJ"))</f>
        <v/>
      </c>
      <c r="I189" s="7" t="str">
        <f>IF(COUNTIFS(TripTable[Country],CountryTable[[#This Row],[Common Name]])=0,"",TEXT(_xlfn.MAXIFS(TripTable[Date],TripTable[Country],CountryTable[[#This Row],[Common Name]]),"MMM JJJJ"))</f>
        <v/>
      </c>
      <c r="J189" s="9" t="s">
        <v>2166</v>
      </c>
      <c r="K189" s="7" t="e" vm="188">
        <f t="shared" si="5"/>
        <v>#VALUE!</v>
      </c>
    </row>
    <row r="190" spans="1:11" ht="39" customHeight="1" x14ac:dyDescent="0.2">
      <c r="A190" s="6" t="s">
        <v>269</v>
      </c>
      <c r="B190" s="7" t="s">
        <v>43</v>
      </c>
      <c r="C190" s="11" t="s">
        <v>602</v>
      </c>
      <c r="D190" s="10">
        <v>33785</v>
      </c>
      <c r="E190" s="10">
        <v>61.2</v>
      </c>
      <c r="F190" s="7" t="s">
        <v>43</v>
      </c>
      <c r="G190" s="7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90" s="7" t="str">
        <f>IF(COUNTIFS(TripTable[Country],CountryTable[[#This Row],[Common Name]])=0,"",TEXT(_xlfn.MINIFS(TripTable[Date],TripTable[Country],CountryTable[[#This Row],[Common Name]]),"MMM JJJJ"))</f>
        <v>Mai 2022</v>
      </c>
      <c r="I190" s="7" t="str">
        <f>IF(COUNTIFS(TripTable[Country],CountryTable[[#This Row],[Common Name]])=0,"",TEXT(_xlfn.MAXIFS(TripTable[Date],TripTable[Country],CountryTable[[#This Row],[Common Name]]),"MMM JJJJ"))</f>
        <v>Mai 2022</v>
      </c>
      <c r="J190" s="9" t="s">
        <v>520</v>
      </c>
      <c r="K190" s="7" t="e" vm="189">
        <f t="shared" si="5"/>
        <v>#VALUE!</v>
      </c>
    </row>
    <row r="191" spans="1:11" ht="39" customHeight="1" x14ac:dyDescent="0.2">
      <c r="A191" s="6" t="s">
        <v>1733</v>
      </c>
      <c r="B191" s="7" t="s">
        <v>1758</v>
      </c>
      <c r="C191" s="11" t="s">
        <v>1759</v>
      </c>
      <c r="D191" s="10">
        <v>197700</v>
      </c>
      <c r="E191" s="10">
        <v>1001</v>
      </c>
      <c r="F191" s="7" t="s">
        <v>1982</v>
      </c>
      <c r="G191" s="7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7" t="str">
        <f>IF(COUNTIFS(TripTable[Country],CountryTable[[#This Row],[Common Name]])=0,"",TEXT(_xlfn.MINIFS(TripTable[Date],TripTable[Country],CountryTable[[#This Row],[Common Name]]),"MMM JJJJ"))</f>
        <v/>
      </c>
      <c r="I191" s="7" t="str">
        <f>IF(COUNTIFS(TripTable[Country],CountryTable[[#This Row],[Common Name]])=0,"",TEXT(_xlfn.MAXIFS(TripTable[Date],TripTable[Country],CountryTable[[#This Row],[Common Name]]),"MMM JJJJ"))</f>
        <v/>
      </c>
      <c r="J191" s="9" t="s">
        <v>2167</v>
      </c>
      <c r="K191" s="7" t="e" vm="190">
        <f t="shared" si="5"/>
        <v>#VALUE!</v>
      </c>
    </row>
    <row r="192" spans="1:11" ht="39" customHeight="1" x14ac:dyDescent="0.2">
      <c r="A192" s="6" t="s">
        <v>1722</v>
      </c>
      <c r="B192" s="7" t="s">
        <v>1738</v>
      </c>
      <c r="C192" s="11" t="s">
        <v>1739</v>
      </c>
      <c r="D192" s="10">
        <v>33699947</v>
      </c>
      <c r="E192" s="10">
        <v>1960582</v>
      </c>
      <c r="F192" s="7" t="s">
        <v>1972</v>
      </c>
      <c r="G192" s="7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2" s="7" t="str">
        <f>IF(COUNTIFS(TripTable[Country],CountryTable[[#This Row],[Common Name]])=0,"",TEXT(_xlfn.MINIFS(TripTable[Date],TripTable[Country],CountryTable[[#This Row],[Common Name]]),"MMM JJJJ"))</f>
        <v/>
      </c>
      <c r="I192" s="7" t="str">
        <f>IF(COUNTIFS(TripTable[Country],CountryTable[[#This Row],[Common Name]])=0,"",TEXT(_xlfn.MAXIFS(TripTable[Date],TripTable[Country],CountryTable[[#This Row],[Common Name]]),"MMM JJJJ"))</f>
        <v/>
      </c>
      <c r="J192" s="9" t="s">
        <v>2168</v>
      </c>
      <c r="K192" s="7" t="e" vm="191">
        <f t="shared" si="5"/>
        <v>#VALUE!</v>
      </c>
    </row>
    <row r="193" spans="1:11" ht="39" customHeight="1" x14ac:dyDescent="0.2">
      <c r="A193" s="6" t="s">
        <v>1729</v>
      </c>
      <c r="B193" s="7" t="s">
        <v>1750</v>
      </c>
      <c r="C193" s="11" t="s">
        <v>1751</v>
      </c>
      <c r="D193" s="10">
        <v>15854360</v>
      </c>
      <c r="E193" s="10">
        <v>196190</v>
      </c>
      <c r="F193" s="7" t="s">
        <v>1978</v>
      </c>
      <c r="G193" s="7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7" t="str">
        <f>IF(COUNTIFS(TripTable[Country],CountryTable[[#This Row],[Common Name]])=0,"",TEXT(_xlfn.MINIFS(TripTable[Date],TripTable[Country],CountryTable[[#This Row],[Common Name]]),"MMM JJJJ"))</f>
        <v/>
      </c>
      <c r="I193" s="7" t="str">
        <f>IF(COUNTIFS(TripTable[Country],CountryTable[[#This Row],[Common Name]])=0,"",TEXT(_xlfn.MAXIFS(TripTable[Date],TripTable[Country],CountryTable[[#This Row],[Common Name]]),"MMM JJJJ"))</f>
        <v/>
      </c>
      <c r="J193" s="9" t="s">
        <v>2169</v>
      </c>
      <c r="K193" s="7" t="e" vm="192">
        <f t="shared" si="5"/>
        <v>#VALUE!</v>
      </c>
    </row>
    <row r="194" spans="1:11" ht="39" customHeight="1" x14ac:dyDescent="0.2">
      <c r="A194" s="6" t="s">
        <v>270</v>
      </c>
      <c r="B194" s="7" t="s">
        <v>44</v>
      </c>
      <c r="C194" s="11" t="s">
        <v>603</v>
      </c>
      <c r="D194" s="10">
        <v>6982084</v>
      </c>
      <c r="E194" s="10">
        <v>88361</v>
      </c>
      <c r="F194" s="7" t="s">
        <v>271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94" s="7" t="str">
        <f>IF(COUNTIFS(TripTable[Country],CountryTable[[#This Row],[Common Name]])=0,"",TEXT(_xlfn.MINIFS(TripTable[Date],TripTable[Country],CountryTable[[#This Row],[Common Name]]),"MMM JJJJ"))</f>
        <v>Sep 2021</v>
      </c>
      <c r="I194" s="7" t="str">
        <f>IF(COUNTIFS(TripTable[Country],CountryTable[[#This Row],[Common Name]])=0,"",TEXT(_xlfn.MAXIFS(TripTable[Date],TripTable[Country],CountryTable[[#This Row],[Common Name]]),"MMM JJJJ"))</f>
        <v>Apr 2024</v>
      </c>
      <c r="J194" s="9" t="s">
        <v>505</v>
      </c>
      <c r="K194" s="7" t="e" vm="193">
        <f t="shared" ref="K194:K225" si="6">_xlfn.IMAGE("https://flagsapi.com/" &amp; A194 &amp; "/flat/64.png", "Flag of " &amp; A194,0)</f>
        <v>#VALUE!</v>
      </c>
    </row>
    <row r="195" spans="1:11" ht="39" customHeight="1" x14ac:dyDescent="0.2">
      <c r="A195" s="6" t="s">
        <v>1724</v>
      </c>
      <c r="B195" s="7" t="s">
        <v>1741</v>
      </c>
      <c r="C195" s="11" t="s">
        <v>1742</v>
      </c>
      <c r="D195" s="10">
        <v>96762</v>
      </c>
      <c r="E195" s="10">
        <v>455</v>
      </c>
      <c r="F195" s="7" t="s">
        <v>1133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5" s="7" t="str">
        <f>IF(COUNTIFS(TripTable[Country],CountryTable[[#This Row],[Common Name]])=0,"",TEXT(_xlfn.MINIFS(TripTable[Date],TripTable[Country],CountryTable[[#This Row],[Common Name]]),"MMM JJJJ"))</f>
        <v/>
      </c>
      <c r="I195" s="7" t="str">
        <f>IF(COUNTIFS(TripTable[Country],CountryTable[[#This Row],[Common Name]])=0,"",TEXT(_xlfn.MAXIFS(TripTable[Date],TripTable[Country],CountryTable[[#This Row],[Common Name]]),"MMM JJJJ"))</f>
        <v/>
      </c>
      <c r="J195" s="9" t="s">
        <v>2170</v>
      </c>
      <c r="K195" s="7" t="e" vm="194">
        <f t="shared" si="6"/>
        <v>#VALUE!</v>
      </c>
    </row>
    <row r="196" spans="1:11" ht="39" customHeight="1" x14ac:dyDescent="0.2">
      <c r="A196" s="6" t="s">
        <v>1728</v>
      </c>
      <c r="B196" s="7" t="s">
        <v>1748</v>
      </c>
      <c r="C196" s="11" t="s">
        <v>1749</v>
      </c>
      <c r="D196" s="10">
        <v>7650154</v>
      </c>
      <c r="E196" s="10">
        <v>71740</v>
      </c>
      <c r="F196" s="7" t="s">
        <v>1977</v>
      </c>
      <c r="G196" s="7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7" t="str">
        <f>IF(COUNTIFS(TripTable[Country],CountryTable[[#This Row],[Common Name]])=0,"",TEXT(_xlfn.MINIFS(TripTable[Date],TripTable[Country],CountryTable[[#This Row],[Common Name]]),"MMM JJJJ"))</f>
        <v/>
      </c>
      <c r="I196" s="7" t="str">
        <f>IF(COUNTIFS(TripTable[Country],CountryTable[[#This Row],[Common Name]])=0,"",TEXT(_xlfn.MAXIFS(TripTable[Date],TripTable[Country],CountryTable[[#This Row],[Common Name]]),"MMM JJJJ"))</f>
        <v/>
      </c>
      <c r="J196" s="9" t="s">
        <v>2171</v>
      </c>
      <c r="K196" s="7" t="e" vm="195">
        <f t="shared" si="6"/>
        <v>#VALUE!</v>
      </c>
    </row>
    <row r="197" spans="1:11" ht="39" customHeight="1" x14ac:dyDescent="0.2">
      <c r="A197" s="6" t="s">
        <v>272</v>
      </c>
      <c r="B197" s="7" t="s">
        <v>45</v>
      </c>
      <c r="C197" s="11" t="s">
        <v>604</v>
      </c>
      <c r="D197" s="10">
        <v>5638676</v>
      </c>
      <c r="E197" s="10">
        <v>692.7</v>
      </c>
      <c r="F197" s="7" t="s">
        <v>45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7" s="7" t="str">
        <f>IF(COUNTIFS(TripTable[Country],CountryTable[[#This Row],[Common Name]])=0,"",TEXT(_xlfn.MINIFS(TripTable[Date],TripTable[Country],CountryTable[[#This Row],[Common Name]]),"MMM JJJJ"))</f>
        <v>Dez 2012</v>
      </c>
      <c r="I197" s="7" t="str">
        <f>IF(COUNTIFS(TripTable[Country],CountryTable[[#This Row],[Common Name]])=0,"",TEXT(_xlfn.MAXIFS(TripTable[Date],TripTable[Country],CountryTable[[#This Row],[Common Name]]),"MMM JJJJ"))</f>
        <v>Dez 2024</v>
      </c>
      <c r="J197" s="9" t="s">
        <v>506</v>
      </c>
      <c r="K197" s="7" t="e" vm="196">
        <f t="shared" si="6"/>
        <v>#VALUE!</v>
      </c>
    </row>
    <row r="198" spans="1:11" ht="39" customHeight="1" x14ac:dyDescent="0.2">
      <c r="A198" s="6" t="s">
        <v>1735</v>
      </c>
      <c r="B198" s="7" t="s">
        <v>1762</v>
      </c>
      <c r="C198" s="11" t="s">
        <v>1762</v>
      </c>
      <c r="D198" s="10">
        <v>40654</v>
      </c>
      <c r="E198" s="10">
        <v>21</v>
      </c>
      <c r="F198" s="7" t="s">
        <v>1984</v>
      </c>
      <c r="G198" s="7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7" t="str">
        <f>IF(COUNTIFS(TripTable[Country],CountryTable[[#This Row],[Common Name]])=0,"",TEXT(_xlfn.MINIFS(TripTable[Date],TripTable[Country],CountryTable[[#This Row],[Common Name]]),"MMM JJJJ"))</f>
        <v/>
      </c>
      <c r="I198" s="7" t="str">
        <f>IF(COUNTIFS(TripTable[Country],CountryTable[[#This Row],[Common Name]])=0,"",TEXT(_xlfn.MAXIFS(TripTable[Date],TripTable[Country],CountryTable[[#This Row],[Common Name]]),"MMM JJJJ"))</f>
        <v/>
      </c>
      <c r="J198" s="9" t="s">
        <v>2172</v>
      </c>
      <c r="K198" s="7" t="e" vm="197">
        <f>_xlfn.IMAGE("https://thumb.wikimedia.org/wikipedia/commons/thumb/d/d3/Flag_of_Sint_Maarten.svg/1280px-Flag_of_Sint_Maarten.svg.png", "Flag of " &amp; A198,0)</f>
        <v>#VALUE!</v>
      </c>
    </row>
    <row r="199" spans="1:11" ht="39" customHeight="1" x14ac:dyDescent="0.2">
      <c r="A199" s="6" t="s">
        <v>273</v>
      </c>
      <c r="B199" s="7" t="s">
        <v>46</v>
      </c>
      <c r="C199" s="11" t="s">
        <v>605</v>
      </c>
      <c r="D199" s="10">
        <v>5447011</v>
      </c>
      <c r="E199" s="10">
        <v>48845</v>
      </c>
      <c r="F199" s="7" t="s">
        <v>113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6</v>
      </c>
      <c r="H199" s="7" t="str">
        <f>IF(COUNTIFS(TripTable[Country],CountryTable[[#This Row],[Common Name]])=0,"",TEXT(_xlfn.MINIFS(TripTable[Date],TripTable[Country],CountryTable[[#This Row],[Common Name]]),"MMM JJJJ"))</f>
        <v>Aug 2019</v>
      </c>
      <c r="I199" s="7" t="str">
        <f>IF(COUNTIFS(TripTable[Country],CountryTable[[#This Row],[Common Name]])=0,"",TEXT(_xlfn.MAXIFS(TripTable[Date],TripTable[Country],CountryTable[[#This Row],[Common Name]]),"MMM JJJJ"))</f>
        <v>Apr 2024</v>
      </c>
      <c r="J199" s="9" t="s">
        <v>507</v>
      </c>
      <c r="K199" s="7" t="e" vm="198">
        <f t="shared" si="6"/>
        <v>#VALUE!</v>
      </c>
    </row>
    <row r="200" spans="1:11" ht="39" customHeight="1" x14ac:dyDescent="0.2">
      <c r="A200" s="6" t="s">
        <v>274</v>
      </c>
      <c r="B200" s="7" t="s">
        <v>47</v>
      </c>
      <c r="C200" s="11" t="s">
        <v>606</v>
      </c>
      <c r="D200" s="10">
        <v>2067372</v>
      </c>
      <c r="E200" s="10">
        <v>20273</v>
      </c>
      <c r="F200" s="7" t="s">
        <v>275</v>
      </c>
      <c r="G200" s="7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200" s="7" t="str">
        <f>IF(COUNTIFS(TripTable[Country],CountryTable[[#This Row],[Common Name]])=0,"",TEXT(_xlfn.MINIFS(TripTable[Date],TripTable[Country],CountryTable[[#This Row],[Common Name]]),"MMM JJJJ"))</f>
        <v>Okt 2019</v>
      </c>
      <c r="I200" s="7" t="str">
        <f>IF(COUNTIFS(TripTable[Country],CountryTable[[#This Row],[Common Name]])=0,"",TEXT(_xlfn.MAXIFS(TripTable[Date],TripTable[Country],CountryTable[[#This Row],[Common Name]]),"MMM JJJJ"))</f>
        <v>Jun 2022</v>
      </c>
      <c r="J200" s="9" t="s">
        <v>508</v>
      </c>
      <c r="K200" s="7" t="e" vm="199">
        <f t="shared" si="6"/>
        <v>#VALUE!</v>
      </c>
    </row>
    <row r="201" spans="1:11" ht="39" customHeight="1" x14ac:dyDescent="0.2">
      <c r="A201" s="6" t="s">
        <v>1723</v>
      </c>
      <c r="B201" s="7" t="s">
        <v>1740</v>
      </c>
      <c r="C201" s="11" t="s">
        <v>1740</v>
      </c>
      <c r="D201" s="10">
        <v>652858</v>
      </c>
      <c r="E201" s="10">
        <v>28450</v>
      </c>
      <c r="F201" s="7" t="s">
        <v>1973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1" s="7" t="str">
        <f>IF(COUNTIFS(TripTable[Country],CountryTable[[#This Row],[Common Name]])=0,"",TEXT(_xlfn.MINIFS(TripTable[Date],TripTable[Country],CountryTable[[#This Row],[Common Name]]),"MMM JJJJ"))</f>
        <v/>
      </c>
      <c r="I201" s="7" t="str">
        <f>IF(COUNTIFS(TripTable[Country],CountryTable[[#This Row],[Common Name]])=0,"",TEXT(_xlfn.MAXIFS(TripTable[Date],TripTable[Country],CountryTable[[#This Row],[Common Name]]),"MMM JJJJ"))</f>
        <v/>
      </c>
      <c r="J201" s="9" t="s">
        <v>2173</v>
      </c>
      <c r="K201" s="7" t="e" vm="200">
        <f t="shared" si="6"/>
        <v>#VALUE!</v>
      </c>
    </row>
    <row r="202" spans="1:11" ht="39" customHeight="1" x14ac:dyDescent="0.2">
      <c r="A202" s="6" t="s">
        <v>1730</v>
      </c>
      <c r="B202" s="7" t="s">
        <v>1752</v>
      </c>
      <c r="C202" s="11" t="s">
        <v>1753</v>
      </c>
      <c r="D202" s="10">
        <v>15008154</v>
      </c>
      <c r="E202" s="10">
        <v>637657</v>
      </c>
      <c r="F202" s="7" t="s">
        <v>1979</v>
      </c>
      <c r="G202" s="7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7" t="str">
        <f>IF(COUNTIFS(TripTable[Country],CountryTable[[#This Row],[Common Name]])=0,"",TEXT(_xlfn.MINIFS(TripTable[Date],TripTable[Country],CountryTable[[#This Row],[Common Name]]),"MMM JJJJ"))</f>
        <v/>
      </c>
      <c r="I202" s="7" t="str">
        <f>IF(COUNTIFS(TripTable[Country],CountryTable[[#This Row],[Common Name]])=0,"",TEXT(_xlfn.MAXIFS(TripTable[Date],TripTable[Country],CountryTable[[#This Row],[Common Name]]),"MMM JJJJ"))</f>
        <v/>
      </c>
      <c r="J202" s="9" t="s">
        <v>2174</v>
      </c>
      <c r="K202" s="7" t="e" vm="201">
        <f t="shared" si="6"/>
        <v>#VALUE!</v>
      </c>
    </row>
    <row r="203" spans="1:11" ht="39" customHeight="1" x14ac:dyDescent="0.2">
      <c r="A203" s="6" t="s">
        <v>1833</v>
      </c>
      <c r="B203" s="7" t="s">
        <v>1840</v>
      </c>
      <c r="C203" s="11" t="s">
        <v>1841</v>
      </c>
      <c r="D203" s="10">
        <v>57779622</v>
      </c>
      <c r="E203" s="10">
        <v>1219912</v>
      </c>
      <c r="F203" s="7" t="s">
        <v>2011</v>
      </c>
      <c r="G203" s="7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7" t="str">
        <f>IF(COUNTIFS(TripTable[Country],CountryTable[[#This Row],[Common Name]])=0,"",TEXT(_xlfn.MINIFS(TripTable[Date],TripTable[Country],CountryTable[[#This Row],[Common Name]]),"MMM JJJJ"))</f>
        <v/>
      </c>
      <c r="I203" s="7" t="str">
        <f>IF(COUNTIFS(TripTable[Country],CountryTable[[#This Row],[Common Name]])=0,"",TEXT(_xlfn.MAXIFS(TripTable[Date],TripTable[Country],CountryTable[[#This Row],[Common Name]]),"MMM JJJJ"))</f>
        <v/>
      </c>
      <c r="J203" s="9" t="s">
        <v>2175</v>
      </c>
      <c r="K203" s="7" t="e" vm="202">
        <f t="shared" si="6"/>
        <v>#VALUE!</v>
      </c>
    </row>
    <row r="204" spans="1:11" ht="39" customHeight="1" x14ac:dyDescent="0.2">
      <c r="A204" s="6" t="s">
        <v>278</v>
      </c>
      <c r="B204" s="7" t="s">
        <v>48</v>
      </c>
      <c r="C204" s="11" t="s">
        <v>607</v>
      </c>
      <c r="D204" s="10">
        <v>51635256</v>
      </c>
      <c r="E204" s="10">
        <v>98480</v>
      </c>
      <c r="F204" s="7" t="s">
        <v>280</v>
      </c>
      <c r="G204" s="7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04" s="7" t="str">
        <f>IF(COUNTIFS(TripTable[Country],CountryTable[[#This Row],[Common Name]])=0,"",TEXT(_xlfn.MINIFS(TripTable[Date],TripTable[Country],CountryTable[[#This Row],[Common Name]]),"MMM JJJJ"))</f>
        <v>Feb 2012</v>
      </c>
      <c r="I204" s="7" t="str">
        <f>IF(COUNTIFS(TripTable[Country],CountryTable[[#This Row],[Common Name]])=0,"",TEXT(_xlfn.MAXIFS(TripTable[Date],TripTable[Country],CountryTable[[#This Row],[Common Name]]),"MMM JJJJ"))</f>
        <v>Aug 2018</v>
      </c>
      <c r="J204" s="9" t="s">
        <v>519</v>
      </c>
      <c r="K204" s="7" t="e" vm="203">
        <f t="shared" si="6"/>
        <v>#VALUE!</v>
      </c>
    </row>
    <row r="205" spans="1:11" ht="39" customHeight="1" x14ac:dyDescent="0.2">
      <c r="A205" s="6" t="s">
        <v>1732</v>
      </c>
      <c r="B205" s="7" t="s">
        <v>1756</v>
      </c>
      <c r="C205" s="11" t="s">
        <v>1757</v>
      </c>
      <c r="D205" s="10">
        <v>8260490</v>
      </c>
      <c r="E205" s="10">
        <v>644329</v>
      </c>
      <c r="F205" s="7" t="s">
        <v>1981</v>
      </c>
      <c r="G205" s="7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7" t="str">
        <f>IF(COUNTIFS(TripTable[Country],CountryTable[[#This Row],[Common Name]])=0,"",TEXT(_xlfn.MINIFS(TripTable[Date],TripTable[Country],CountryTable[[#This Row],[Common Name]]),"MMM JJJJ"))</f>
        <v/>
      </c>
      <c r="I205" s="7" t="str">
        <f>IF(COUNTIFS(TripTable[Country],CountryTable[[#This Row],[Common Name]])=0,"",TEXT(_xlfn.MAXIFS(TripTable[Date],TripTable[Country],CountryTable[[#This Row],[Common Name]]),"MMM JJJJ"))</f>
        <v/>
      </c>
      <c r="J205" s="9" t="s">
        <v>2176</v>
      </c>
      <c r="K205" s="7" t="e" vm="204">
        <f t="shared" si="6"/>
        <v>#VALUE!</v>
      </c>
    </row>
    <row r="206" spans="1:11" ht="39" customHeight="1" x14ac:dyDescent="0.2">
      <c r="A206" s="6" t="s">
        <v>281</v>
      </c>
      <c r="B206" s="7" t="s">
        <v>49</v>
      </c>
      <c r="C206" s="11" t="s">
        <v>608</v>
      </c>
      <c r="D206" s="10">
        <v>46723749</v>
      </c>
      <c r="E206" s="10">
        <v>504782</v>
      </c>
      <c r="F206" s="7" t="s">
        <v>285</v>
      </c>
      <c r="G206" s="7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206" s="7" t="str">
        <f>IF(COUNTIFS(TripTable[Country],CountryTable[[#This Row],[Common Name]])=0,"",TEXT(_xlfn.MINIFS(TripTable[Date],TripTable[Country],CountryTable[[#This Row],[Common Name]]),"MMM JJJJ"))</f>
        <v>Jul 2013</v>
      </c>
      <c r="I206" s="7" t="str">
        <f>IF(COUNTIFS(TripTable[Country],CountryTable[[#This Row],[Common Name]])=0,"",TEXT(_xlfn.MAXIFS(TripTable[Date],TripTable[Country],CountryTable[[#This Row],[Common Name]]),"MMM JJJJ"))</f>
        <v>Mrz 2026</v>
      </c>
      <c r="J206" s="9" t="s">
        <v>509</v>
      </c>
      <c r="K206" s="7" t="e" vm="205">
        <f t="shared" si="6"/>
        <v>#VALUE!</v>
      </c>
    </row>
    <row r="207" spans="1:11" ht="39" customHeight="1" x14ac:dyDescent="0.2">
      <c r="A207" s="6" t="s">
        <v>1600</v>
      </c>
      <c r="B207" s="7" t="s">
        <v>1621</v>
      </c>
      <c r="C207" s="11" t="s">
        <v>1622</v>
      </c>
      <c r="D207" s="10">
        <v>21670000</v>
      </c>
      <c r="E207" s="10">
        <v>65610</v>
      </c>
      <c r="F207" s="7" t="s">
        <v>1930</v>
      </c>
      <c r="G207" s="7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7" t="str">
        <f>IF(COUNTIFS(TripTable[Country],CountryTable[[#This Row],[Common Name]])=0,"",TEXT(_xlfn.MINIFS(TripTable[Date],TripTable[Country],CountryTable[[#This Row],[Common Name]]),"MMM JJJJ"))</f>
        <v/>
      </c>
      <c r="I207" s="7" t="str">
        <f>IF(COUNTIFS(TripTable[Country],CountryTable[[#This Row],[Common Name]])=0,"",TEXT(_xlfn.MAXIFS(TripTable[Date],TripTable[Country],CountryTable[[#This Row],[Common Name]]),"MMM JJJJ"))</f>
        <v/>
      </c>
      <c r="J207" s="9" t="s">
        <v>2177</v>
      </c>
      <c r="K207" s="7" t="e" vm="206">
        <f t="shared" si="6"/>
        <v>#VALUE!</v>
      </c>
    </row>
    <row r="208" spans="1:11" ht="39" customHeight="1" x14ac:dyDescent="0.2">
      <c r="A208" s="6" t="s">
        <v>1725</v>
      </c>
      <c r="B208" s="7" t="s">
        <v>1743</v>
      </c>
      <c r="C208" s="11" t="s">
        <v>1744</v>
      </c>
      <c r="D208" s="10">
        <v>41801533</v>
      </c>
      <c r="E208" s="10">
        <v>1861484</v>
      </c>
      <c r="F208" s="7" t="s">
        <v>1974</v>
      </c>
      <c r="G208" s="7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7" t="str">
        <f>IF(COUNTIFS(TripTable[Country],CountryTable[[#This Row],[Common Name]])=0,"",TEXT(_xlfn.MINIFS(TripTable[Date],TripTable[Country],CountryTable[[#This Row],[Common Name]]),"MMM JJJJ"))</f>
        <v/>
      </c>
      <c r="I208" s="7" t="str">
        <f>IF(COUNTIFS(TripTable[Country],CountryTable[[#This Row],[Common Name]])=0,"",TEXT(_xlfn.MAXIFS(TripTable[Date],TripTable[Country],CountryTable[[#This Row],[Common Name]]),"MMM JJJJ"))</f>
        <v/>
      </c>
      <c r="J208" s="9" t="s">
        <v>2178</v>
      </c>
      <c r="K208" s="7" t="e" vm="207">
        <f t="shared" si="6"/>
        <v>#VALUE!</v>
      </c>
    </row>
    <row r="209" spans="1:11" ht="39" customHeight="1" x14ac:dyDescent="0.2">
      <c r="A209" s="6" t="s">
        <v>1731</v>
      </c>
      <c r="B209" s="7" t="s">
        <v>1754</v>
      </c>
      <c r="C209" s="11" t="s">
        <v>1755</v>
      </c>
      <c r="D209" s="10">
        <v>575991</v>
      </c>
      <c r="E209" s="10">
        <v>163270</v>
      </c>
      <c r="F209" s="7" t="s">
        <v>1980</v>
      </c>
      <c r="G209" s="7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7" t="str">
        <f>IF(COUNTIFS(TripTable[Country],CountryTable[[#This Row],[Common Name]])=0,"",TEXT(_xlfn.MINIFS(TripTable[Date],TripTable[Country],CountryTable[[#This Row],[Common Name]]),"MMM JJJJ"))</f>
        <v/>
      </c>
      <c r="I209" s="7" t="str">
        <f>IF(COUNTIFS(TripTable[Country],CountryTable[[#This Row],[Common Name]])=0,"",TEXT(_xlfn.MAXIFS(TripTable[Date],TripTable[Country],CountryTable[[#This Row],[Common Name]]),"MMM JJJJ"))</f>
        <v/>
      </c>
      <c r="J209" s="9" t="s">
        <v>2179</v>
      </c>
      <c r="K209" s="7" t="e" vm="208">
        <f t="shared" si="6"/>
        <v>#VALUE!</v>
      </c>
    </row>
    <row r="210" spans="1:11" ht="39" customHeight="1" x14ac:dyDescent="0.2">
      <c r="A210" s="6" t="s">
        <v>1727</v>
      </c>
      <c r="B210" s="7" t="s">
        <v>1746</v>
      </c>
      <c r="C210" s="11" t="s">
        <v>1747</v>
      </c>
      <c r="D210" s="10">
        <v>2550</v>
      </c>
      <c r="E210" s="10">
        <v>62049</v>
      </c>
      <c r="F210" s="7" t="s">
        <v>1976</v>
      </c>
      <c r="G210" s="7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0" s="7" t="str">
        <f>IF(COUNTIFS(TripTable[Country],CountryTable[[#This Row],[Common Name]])=0,"",TEXT(_xlfn.MINIFS(TripTable[Date],TripTable[Country],CountryTable[[#This Row],[Common Name]]),"MMM JJJJ"))</f>
        <v/>
      </c>
      <c r="I210" s="7" t="str">
        <f>IF(COUNTIFS(TripTable[Country],CountryTable[[#This Row],[Common Name]])=0,"",TEXT(_xlfn.MAXIFS(TripTable[Date],TripTable[Country],CountryTable[[#This Row],[Common Name]]),"MMM JJJJ"))</f>
        <v/>
      </c>
      <c r="J210" s="9" t="s">
        <v>2180</v>
      </c>
      <c r="K210" s="7" t="e" vm="209">
        <f>_xlfn.IMAGE("https://thumb.wikimedia.org/wikipedia/commons/thumb/d/d9/Flag_of_Norway.svg/1280px-Flag_of_Norway.svg.png", "Flag of " &amp; A210,0)</f>
        <v>#VALUE!</v>
      </c>
    </row>
    <row r="211" spans="1:11" ht="39" customHeight="1" x14ac:dyDescent="0.2">
      <c r="A211" s="6" t="s">
        <v>290</v>
      </c>
      <c r="B211" s="7" t="s">
        <v>50</v>
      </c>
      <c r="C211" s="11" t="s">
        <v>609</v>
      </c>
      <c r="D211" s="10">
        <v>10183175</v>
      </c>
      <c r="E211" s="10">
        <v>449964</v>
      </c>
      <c r="F211" s="7" t="s">
        <v>567</v>
      </c>
      <c r="G211" s="7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11" s="7" t="str">
        <f>IF(COUNTIFS(TripTable[Country],CountryTable[[#This Row],[Common Name]])=0,"",TEXT(_xlfn.MINIFS(TripTable[Date],TripTable[Country],CountryTable[[#This Row],[Common Name]]),"MMM JJJJ"))</f>
        <v>Dez 2007</v>
      </c>
      <c r="I211" s="7" t="str">
        <f>IF(COUNTIFS(TripTable[Country],CountryTable[[#This Row],[Common Name]])=0,"",TEXT(_xlfn.MAXIFS(TripTable[Date],TripTable[Country],CountryTable[[#This Row],[Common Name]]),"MMM JJJJ"))</f>
        <v>Jan 2026</v>
      </c>
      <c r="J211" s="9" t="s">
        <v>510</v>
      </c>
      <c r="K211" s="7" t="e" vm="210">
        <f t="shared" si="6"/>
        <v>#VALUE!</v>
      </c>
    </row>
    <row r="212" spans="1:11" ht="39" customHeight="1" x14ac:dyDescent="0.2">
      <c r="A212" s="6" t="s">
        <v>292</v>
      </c>
      <c r="B212" s="7" t="s">
        <v>51</v>
      </c>
      <c r="C212" s="11" t="s">
        <v>610</v>
      </c>
      <c r="D212" s="10">
        <v>8516543</v>
      </c>
      <c r="E212" s="10">
        <v>41290</v>
      </c>
      <c r="F212" s="7" t="s">
        <v>293</v>
      </c>
      <c r="G212" s="7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212" s="7" t="str">
        <f>IF(COUNTIFS(TripTable[Country],CountryTable[[#This Row],[Common Name]])=0,"",TEXT(_xlfn.MINIFS(TripTable[Date],TripTable[Country],CountryTable[[#This Row],[Common Name]]),"MMM JJJJ"))</f>
        <v>Jun 2005</v>
      </c>
      <c r="I212" s="7" t="str">
        <f>IF(COUNTIFS(TripTable[Country],CountryTable[[#This Row],[Common Name]])=0,"",TEXT(_xlfn.MAXIFS(TripTable[Date],TripTable[Country],CountryTable[[#This Row],[Common Name]]),"MMM JJJJ"))</f>
        <v>Apr 2019</v>
      </c>
      <c r="J212" s="9" t="s">
        <v>511</v>
      </c>
      <c r="K212" s="7" t="e" vm="211">
        <f t="shared" si="6"/>
        <v>#VALUE!</v>
      </c>
    </row>
    <row r="213" spans="1:11" ht="39" customHeight="1" x14ac:dyDescent="0.2">
      <c r="A213" s="6" t="s">
        <v>1736</v>
      </c>
      <c r="B213" s="7" t="s">
        <v>1763</v>
      </c>
      <c r="C213" s="11" t="s">
        <v>1764</v>
      </c>
      <c r="D213" s="10">
        <v>16906283</v>
      </c>
      <c r="E213" s="10">
        <v>185180</v>
      </c>
      <c r="F213" s="7" t="s">
        <v>1985</v>
      </c>
      <c r="G213" s="7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7" t="str">
        <f>IF(COUNTIFS(TripTable[Country],CountryTable[[#This Row],[Common Name]])=0,"",TEXT(_xlfn.MINIFS(TripTable[Date],TripTable[Country],CountryTable[[#This Row],[Common Name]]),"MMM JJJJ"))</f>
        <v/>
      </c>
      <c r="I213" s="7" t="str">
        <f>IF(COUNTIFS(TripTable[Country],CountryTable[[#This Row],[Common Name]])=0,"",TEXT(_xlfn.MAXIFS(TripTable[Date],TripTable[Country],CountryTable[[#This Row],[Common Name]]),"MMM JJJJ"))</f>
        <v/>
      </c>
      <c r="J213" s="9" t="s">
        <v>2181</v>
      </c>
      <c r="K213" s="7" t="e" vm="212">
        <f t="shared" si="6"/>
        <v>#VALUE!</v>
      </c>
    </row>
    <row r="214" spans="1:11" ht="39" customHeight="1" x14ac:dyDescent="0.2">
      <c r="A214" s="6" t="s">
        <v>297</v>
      </c>
      <c r="B214" s="7" t="s">
        <v>52</v>
      </c>
      <c r="C214" s="11" t="s">
        <v>611</v>
      </c>
      <c r="D214" s="10">
        <v>23451837</v>
      </c>
      <c r="E214" s="10">
        <v>35980</v>
      </c>
      <c r="F214" s="7" t="s">
        <v>300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14" s="7" t="str">
        <f>IF(COUNTIFS(TripTable[Country],CountryTable[[#This Row],[Common Name]])=0,"",TEXT(_xlfn.MINIFS(TripTable[Date],TripTable[Country],CountryTable[[#This Row],[Common Name]]),"MMM JJJJ"))</f>
        <v>Jun 2015</v>
      </c>
      <c r="I214" s="7" t="str">
        <f>IF(COUNTIFS(TripTable[Country],CountryTable[[#This Row],[Common Name]])=0,"",TEXT(_xlfn.MAXIFS(TripTable[Date],TripTable[Country],CountryTable[[#This Row],[Common Name]]),"MMM JJJJ"))</f>
        <v>Nov 2025</v>
      </c>
      <c r="J214" s="9" t="s">
        <v>512</v>
      </c>
      <c r="K214" s="7" t="e" vm="213">
        <f t="shared" si="6"/>
        <v>#VALUE!</v>
      </c>
    </row>
    <row r="215" spans="1:11" ht="39" customHeight="1" x14ac:dyDescent="0.2">
      <c r="A215" s="6" t="s">
        <v>1770</v>
      </c>
      <c r="B215" s="7" t="s">
        <v>1783</v>
      </c>
      <c r="C215" s="11" t="s">
        <v>1784</v>
      </c>
      <c r="D215" s="10">
        <v>9100837</v>
      </c>
      <c r="E215" s="10">
        <v>143100</v>
      </c>
      <c r="F215" s="7" t="s">
        <v>1990</v>
      </c>
      <c r="G215" s="7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7" t="str">
        <f>IF(COUNTIFS(TripTable[Country],CountryTable[[#This Row],[Common Name]])=0,"",TEXT(_xlfn.MINIFS(TripTable[Date],TripTable[Country],CountryTable[[#This Row],[Common Name]]),"MMM JJJJ"))</f>
        <v/>
      </c>
      <c r="I215" s="7" t="str">
        <f>IF(COUNTIFS(TripTable[Country],CountryTable[[#This Row],[Common Name]])=0,"",TEXT(_xlfn.MAXIFS(TripTable[Date],TripTable[Country],CountryTable[[#This Row],[Common Name]]),"MMM JJJJ"))</f>
        <v/>
      </c>
      <c r="J215" s="9" t="s">
        <v>2182</v>
      </c>
      <c r="K215" s="7" t="e" vm="214">
        <f t="shared" si="6"/>
        <v>#VALUE!</v>
      </c>
    </row>
    <row r="216" spans="1:11" ht="39" customHeight="1" x14ac:dyDescent="0.2">
      <c r="A216" s="6" t="s">
        <v>1777</v>
      </c>
      <c r="B216" s="7" t="s">
        <v>1796</v>
      </c>
      <c r="C216" s="11" t="s">
        <v>1797</v>
      </c>
      <c r="D216" s="10">
        <v>56318348</v>
      </c>
      <c r="E216" s="10">
        <v>945087</v>
      </c>
      <c r="F216" s="7" t="s">
        <v>1997</v>
      </c>
      <c r="G216" s="7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7" t="str">
        <f>IF(COUNTIFS(TripTable[Country],CountryTable[[#This Row],[Common Name]])=0,"",TEXT(_xlfn.MINIFS(TripTable[Date],TripTable[Country],CountryTable[[#This Row],[Common Name]]),"MMM JJJJ"))</f>
        <v/>
      </c>
      <c r="I216" s="7" t="str">
        <f>IF(COUNTIFS(TripTable[Country],CountryTable[[#This Row],[Common Name]])=0,"",TEXT(_xlfn.MAXIFS(TripTable[Date],TripTable[Country],CountryTable[[#This Row],[Common Name]]),"MMM JJJJ"))</f>
        <v/>
      </c>
      <c r="J216" s="9" t="s">
        <v>2183</v>
      </c>
      <c r="K216" s="7" t="e" vm="215">
        <f t="shared" si="6"/>
        <v>#VALUE!</v>
      </c>
    </row>
    <row r="217" spans="1:11" ht="39" customHeight="1" x14ac:dyDescent="0.2">
      <c r="A217" s="6" t="s">
        <v>301</v>
      </c>
      <c r="B217" s="7" t="s">
        <v>53</v>
      </c>
      <c r="C217" s="11" t="s">
        <v>612</v>
      </c>
      <c r="D217" s="10">
        <v>69428524</v>
      </c>
      <c r="E217" s="10">
        <v>514000</v>
      </c>
      <c r="F217" s="7" t="s">
        <v>302</v>
      </c>
      <c r="G217" s="7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7" s="7" t="str">
        <f>IF(COUNTIFS(TripTable[Country],CountryTable[[#This Row],[Common Name]])=0,"",TEXT(_xlfn.MINIFS(TripTable[Date],TripTable[Country],CountryTable[[#This Row],[Common Name]]),"MMM JJJJ"))</f>
        <v>Sep 2016</v>
      </c>
      <c r="I217" s="7" t="str">
        <f>IF(COUNTIFS(TripTable[Country],CountryTable[[#This Row],[Common Name]])=0,"",TEXT(_xlfn.MAXIFS(TripTable[Date],TripTable[Country],CountryTable[[#This Row],[Common Name]]),"MMM JJJJ"))</f>
        <v>Sep 2016</v>
      </c>
      <c r="J217" s="9" t="s">
        <v>513</v>
      </c>
      <c r="K217" s="7" t="e" vm="216">
        <f t="shared" si="6"/>
        <v>#VALUE!</v>
      </c>
    </row>
    <row r="218" spans="1:11" ht="39" customHeight="1" x14ac:dyDescent="0.2">
      <c r="A218" s="6" t="s">
        <v>1771</v>
      </c>
      <c r="B218" s="7" t="s">
        <v>1786</v>
      </c>
      <c r="C218" s="11" t="s">
        <v>1787</v>
      </c>
      <c r="D218" s="10">
        <v>1267972</v>
      </c>
      <c r="E218" s="10">
        <v>15007</v>
      </c>
      <c r="F218" s="7" t="s">
        <v>1991</v>
      </c>
      <c r="G218" s="7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8" s="7" t="str">
        <f>IF(COUNTIFS(TripTable[Country],CountryTable[[#This Row],[Common Name]])=0,"",TEXT(_xlfn.MINIFS(TripTable[Date],TripTable[Country],CountryTable[[#This Row],[Common Name]]),"MMM JJJJ"))</f>
        <v/>
      </c>
      <c r="I218" s="7" t="str">
        <f>IF(COUNTIFS(TripTable[Country],CountryTable[[#This Row],[Common Name]])=0,"",TEXT(_xlfn.MAXIFS(TripTable[Date],TripTable[Country],CountryTable[[#This Row],[Common Name]]),"MMM JJJJ"))</f>
        <v/>
      </c>
      <c r="J218" s="9" t="s">
        <v>2184</v>
      </c>
      <c r="K218" s="7" t="e" vm="217">
        <f t="shared" si="6"/>
        <v>#VALUE!</v>
      </c>
    </row>
    <row r="219" spans="1:11" ht="39" customHeight="1" x14ac:dyDescent="0.2">
      <c r="A219" s="6" t="s">
        <v>1769</v>
      </c>
      <c r="B219" s="7" t="s">
        <v>1781</v>
      </c>
      <c r="C219" s="11" t="s">
        <v>1782</v>
      </c>
      <c r="D219" s="10">
        <v>7889094</v>
      </c>
      <c r="E219" s="10">
        <v>56785</v>
      </c>
      <c r="F219" s="7" t="s">
        <v>1989</v>
      </c>
      <c r="G219" s="7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7" t="str">
        <f>IF(COUNTIFS(TripTable[Country],CountryTable[[#This Row],[Common Name]])=0,"",TEXT(_xlfn.MINIFS(TripTable[Date],TripTable[Country],CountryTable[[#This Row],[Common Name]]),"MMM JJJJ"))</f>
        <v/>
      </c>
      <c r="I219" s="7" t="str">
        <f>IF(COUNTIFS(TripTable[Country],CountryTable[[#This Row],[Common Name]])=0,"",TEXT(_xlfn.MAXIFS(TripTable[Date],TripTable[Country],CountryTable[[#This Row],[Common Name]]),"MMM JJJJ"))</f>
        <v/>
      </c>
      <c r="J219" s="9" t="s">
        <v>2185</v>
      </c>
      <c r="K219" s="7" t="e" vm="218">
        <f t="shared" si="6"/>
        <v>#VALUE!</v>
      </c>
    </row>
    <row r="220" spans="1:11" ht="39" customHeight="1" x14ac:dyDescent="0.2">
      <c r="A220" s="6" t="s">
        <v>949</v>
      </c>
      <c r="B220" s="7" t="s">
        <v>1785</v>
      </c>
      <c r="C220" s="11" t="s">
        <v>1785</v>
      </c>
      <c r="D220" s="10">
        <v>1466</v>
      </c>
      <c r="E220" s="10">
        <v>10</v>
      </c>
      <c r="G220" s="7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7" t="str">
        <f>IF(COUNTIFS(TripTable[Country],CountryTable[[#This Row],[Common Name]])=0,"",TEXT(_xlfn.MINIFS(TripTable[Date],TripTable[Country],CountryTable[[#This Row],[Common Name]]),"MMM JJJJ"))</f>
        <v/>
      </c>
      <c r="I220" s="7" t="str">
        <f>IF(COUNTIFS(TripTable[Country],CountryTable[[#This Row],[Common Name]])=0,"",TEXT(_xlfn.MAXIFS(TripTable[Date],TripTable[Country],CountryTable[[#This Row],[Common Name]]),"MMM JJJJ"))</f>
        <v/>
      </c>
      <c r="J220" s="9" t="s">
        <v>2186</v>
      </c>
      <c r="K220" s="7" t="e" vm="219">
        <f t="shared" si="6"/>
        <v>#VALUE!</v>
      </c>
    </row>
    <row r="221" spans="1:11" ht="39" customHeight="1" x14ac:dyDescent="0.2">
      <c r="A221" s="6" t="s">
        <v>1774</v>
      </c>
      <c r="B221" s="7" t="s">
        <v>1791</v>
      </c>
      <c r="C221" s="11" t="s">
        <v>1792</v>
      </c>
      <c r="D221" s="10">
        <v>103197</v>
      </c>
      <c r="E221" s="10">
        <v>748</v>
      </c>
      <c r="F221" s="7" t="s">
        <v>1994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1" s="7" t="str">
        <f>IF(COUNTIFS(TripTable[Country],CountryTable[[#This Row],[Common Name]])=0,"",TEXT(_xlfn.MINIFS(TripTable[Date],TripTable[Country],CountryTable[[#This Row],[Common Name]]),"MMM JJJJ"))</f>
        <v/>
      </c>
      <c r="I221" s="7" t="str">
        <f>IF(COUNTIFS(TripTable[Country],CountryTable[[#This Row],[Common Name]])=0,"",TEXT(_xlfn.MAXIFS(TripTable[Date],TripTable[Country],CountryTable[[#This Row],[Common Name]]),"MMM JJJJ"))</f>
        <v/>
      </c>
      <c r="J221" s="9" t="s">
        <v>2187</v>
      </c>
      <c r="K221" s="7" t="e" vm="220">
        <f t="shared" si="6"/>
        <v>#VALUE!</v>
      </c>
    </row>
    <row r="222" spans="1:11" ht="39" customHeight="1" x14ac:dyDescent="0.2">
      <c r="A222" s="6" t="s">
        <v>1775</v>
      </c>
      <c r="B222" s="7" t="s">
        <v>1793</v>
      </c>
      <c r="C222" s="11" t="s">
        <v>1794</v>
      </c>
      <c r="D222" s="10">
        <v>1389858</v>
      </c>
      <c r="E222" s="10">
        <v>5128</v>
      </c>
      <c r="F222" s="7" t="s">
        <v>1995</v>
      </c>
      <c r="G222" s="7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7" t="str">
        <f>IF(COUNTIFS(TripTable[Country],CountryTable[[#This Row],[Common Name]])=0,"",TEXT(_xlfn.MINIFS(TripTable[Date],TripTable[Country],CountryTable[[#This Row],[Common Name]]),"MMM JJJJ"))</f>
        <v/>
      </c>
      <c r="I222" s="7" t="str">
        <f>IF(COUNTIFS(TripTable[Country],CountryTable[[#This Row],[Common Name]])=0,"",TEXT(_xlfn.MAXIFS(TripTable[Date],TripTable[Country],CountryTable[[#This Row],[Common Name]]),"MMM JJJJ"))</f>
        <v/>
      </c>
      <c r="J222" s="9" t="s">
        <v>2188</v>
      </c>
      <c r="K222" s="7" t="e" vm="221">
        <f t="shared" si="6"/>
        <v>#VALUE!</v>
      </c>
    </row>
    <row r="223" spans="1:11" ht="39" customHeight="1" x14ac:dyDescent="0.2">
      <c r="A223" s="6" t="s">
        <v>1773</v>
      </c>
      <c r="B223" s="7" t="s">
        <v>1789</v>
      </c>
      <c r="C223" s="11" t="s">
        <v>1790</v>
      </c>
      <c r="D223" s="10">
        <v>11565204</v>
      </c>
      <c r="E223" s="10">
        <v>163610</v>
      </c>
      <c r="F223" s="7" t="s">
        <v>1993</v>
      </c>
      <c r="G223" s="7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7" t="str">
        <f>IF(COUNTIFS(TripTable[Country],CountryTable[[#This Row],[Common Name]])=0,"",TEXT(_xlfn.MINIFS(TripTable[Date],TripTable[Country],CountryTable[[#This Row],[Common Name]]),"MMM JJJJ"))</f>
        <v/>
      </c>
      <c r="I223" s="7" t="str">
        <f>IF(COUNTIFS(TripTable[Country],CountryTable[[#This Row],[Common Name]])=0,"",TEXT(_xlfn.MAXIFS(TripTable[Date],TripTable[Country],CountryTable[[#This Row],[Common Name]]),"MMM JJJJ"))</f>
        <v/>
      </c>
      <c r="J223" s="9" t="s">
        <v>2189</v>
      </c>
      <c r="K223" s="7" t="e" vm="222">
        <f t="shared" si="6"/>
        <v>#VALUE!</v>
      </c>
    </row>
    <row r="224" spans="1:11" ht="39" customHeight="1" x14ac:dyDescent="0.2">
      <c r="A224" s="6" t="s">
        <v>304</v>
      </c>
      <c r="B224" s="7" t="s">
        <v>54</v>
      </c>
      <c r="C224" s="11" t="s">
        <v>613</v>
      </c>
      <c r="D224" s="10">
        <v>82319724</v>
      </c>
      <c r="E224" s="10">
        <v>780580</v>
      </c>
      <c r="F224" s="7" t="s">
        <v>568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4" s="7" t="str">
        <f>IF(COUNTIFS(TripTable[Country],CountryTable[[#This Row],[Common Name]])=0,"",TEXT(_xlfn.MINIFS(TripTable[Date],TripTable[Country],CountryTable[[#This Row],[Common Name]]),"MMM JJJJ"))</f>
        <v>Dez 2018</v>
      </c>
      <c r="I224" s="7" t="str">
        <f>IF(COUNTIFS(TripTable[Country],CountryTable[[#This Row],[Common Name]])=0,"",TEXT(_xlfn.MAXIFS(TripTable[Date],TripTable[Country],CountryTable[[#This Row],[Common Name]]),"MMM JJJJ"))</f>
        <v>Dez 2018</v>
      </c>
      <c r="J224" s="9" t="s">
        <v>514</v>
      </c>
      <c r="K224" s="7" t="e" vm="223">
        <f t="shared" si="6"/>
        <v>#VALUE!</v>
      </c>
    </row>
    <row r="225" spans="1:11" ht="39" customHeight="1" x14ac:dyDescent="0.2">
      <c r="A225" s="6" t="s">
        <v>1772</v>
      </c>
      <c r="B225" s="7" t="s">
        <v>1788</v>
      </c>
      <c r="C225" s="11" t="s">
        <v>1788</v>
      </c>
      <c r="D225" s="10">
        <v>5850908</v>
      </c>
      <c r="E225" s="10">
        <v>488100</v>
      </c>
      <c r="F225" s="7" t="s">
        <v>1992</v>
      </c>
      <c r="G225" s="7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7" t="str">
        <f>IF(COUNTIFS(TripTable[Country],CountryTable[[#This Row],[Common Name]])=0,"",TEXT(_xlfn.MINIFS(TripTable[Date],TripTable[Country],CountryTable[[#This Row],[Common Name]]),"MMM JJJJ"))</f>
        <v/>
      </c>
      <c r="I225" s="7" t="str">
        <f>IF(COUNTIFS(TripTable[Country],CountryTable[[#This Row],[Common Name]])=0,"",TEXT(_xlfn.MAXIFS(TripTable[Date],TripTable[Country],CountryTable[[#This Row],[Common Name]]),"MMM JJJJ"))</f>
        <v/>
      </c>
      <c r="J225" s="9" t="s">
        <v>2190</v>
      </c>
      <c r="K225" s="7" t="e" vm="224">
        <f t="shared" si="6"/>
        <v>#VALUE!</v>
      </c>
    </row>
    <row r="226" spans="1:11" ht="39" customHeight="1" x14ac:dyDescent="0.2">
      <c r="A226" s="6" t="s">
        <v>1767</v>
      </c>
      <c r="B226" s="7" t="s">
        <v>1778</v>
      </c>
      <c r="C226" s="11" t="s">
        <v>1778</v>
      </c>
      <c r="D226" s="10">
        <v>37665</v>
      </c>
      <c r="E226" s="10">
        <v>430</v>
      </c>
      <c r="F226" s="7" t="s">
        <v>1987</v>
      </c>
      <c r="G226" s="7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7" t="str">
        <f>IF(COUNTIFS(TripTable[Country],CountryTable[[#This Row],[Common Name]])=0,"",TEXT(_xlfn.MINIFS(TripTable[Date],TripTable[Country],CountryTable[[#This Row],[Common Name]]),"MMM JJJJ"))</f>
        <v/>
      </c>
      <c r="I226" s="7" t="str">
        <f>IF(COUNTIFS(TripTable[Country],CountryTable[[#This Row],[Common Name]])=0,"",TEXT(_xlfn.MAXIFS(TripTable[Date],TripTable[Country],CountryTable[[#This Row],[Common Name]]),"MMM JJJJ"))</f>
        <v/>
      </c>
      <c r="J226" s="9" t="s">
        <v>2191</v>
      </c>
      <c r="K226" s="7" t="e" vm="225">
        <f t="shared" ref="K226:K244" si="7">_xlfn.IMAGE("https://flagsapi.com/" &amp; A226 &amp; "/flat/64.png", "Flag of " &amp; A226,0)</f>
        <v>#VALUE!</v>
      </c>
    </row>
    <row r="227" spans="1:11" ht="39" customHeight="1" x14ac:dyDescent="0.2">
      <c r="A227" s="6" t="s">
        <v>1776</v>
      </c>
      <c r="B227" s="7" t="s">
        <v>1795</v>
      </c>
      <c r="C227" s="11" t="s">
        <v>1795</v>
      </c>
      <c r="D227" s="10">
        <v>11508</v>
      </c>
      <c r="E227" s="10">
        <v>26</v>
      </c>
      <c r="F227" s="7" t="s">
        <v>1996</v>
      </c>
      <c r="G227" s="7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7" t="str">
        <f>IF(COUNTIFS(TripTable[Country],CountryTable[[#This Row],[Common Name]])=0,"",TEXT(_xlfn.MINIFS(TripTable[Date],TripTable[Country],CountryTable[[#This Row],[Common Name]]),"MMM JJJJ"))</f>
        <v/>
      </c>
      <c r="I227" s="7" t="str">
        <f>IF(COUNTIFS(TripTable[Country],CountryTable[[#This Row],[Common Name]])=0,"",TEXT(_xlfn.MAXIFS(TripTable[Date],TripTable[Country],CountryTable[[#This Row],[Common Name]]),"MMM JJJJ"))</f>
        <v/>
      </c>
      <c r="J227" s="9" t="s">
        <v>2192</v>
      </c>
      <c r="K227" s="7" t="e" vm="226">
        <f t="shared" si="7"/>
        <v>#VALUE!</v>
      </c>
    </row>
    <row r="228" spans="1:11" ht="39" customHeight="1" x14ac:dyDescent="0.2">
      <c r="A228" s="6" t="s">
        <v>1798</v>
      </c>
      <c r="B228" s="7" t="s">
        <v>1810</v>
      </c>
      <c r="C228" s="11" t="s">
        <v>1811</v>
      </c>
      <c r="D228" s="10">
        <v>42723139</v>
      </c>
      <c r="E228" s="10">
        <v>236040</v>
      </c>
      <c r="F228" s="7" t="s">
        <v>1999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8" s="7" t="str">
        <f>IF(COUNTIFS(TripTable[Country],CountryTable[[#This Row],[Common Name]])=0,"",TEXT(_xlfn.MINIFS(TripTable[Date],TripTable[Country],CountryTable[[#This Row],[Common Name]]),"MMM JJJJ"))</f>
        <v/>
      </c>
      <c r="I228" s="7" t="str">
        <f>IF(COUNTIFS(TripTable[Country],CountryTable[[#This Row],[Common Name]])=0,"",TEXT(_xlfn.MAXIFS(TripTable[Date],TripTable[Country],CountryTable[[#This Row],[Common Name]]),"MMM JJJJ"))</f>
        <v/>
      </c>
      <c r="J228" s="9" t="s">
        <v>2193</v>
      </c>
      <c r="K228" s="7" t="e" vm="227">
        <f t="shared" si="7"/>
        <v>#VALUE!</v>
      </c>
    </row>
    <row r="229" spans="1:11" ht="39" customHeight="1" x14ac:dyDescent="0.2">
      <c r="A229" s="6" t="s">
        <v>864</v>
      </c>
      <c r="B229" s="7" t="s">
        <v>1809</v>
      </c>
      <c r="C229" s="11" t="s">
        <v>1809</v>
      </c>
      <c r="D229" s="10">
        <v>44622516</v>
      </c>
      <c r="E229" s="10">
        <v>603700</v>
      </c>
      <c r="F229" s="7" t="s">
        <v>1998</v>
      </c>
      <c r="G229" s="7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7" t="str">
        <f>IF(COUNTIFS(TripTable[Country],CountryTable[[#This Row],[Common Name]])=0,"",TEXT(_xlfn.MINIFS(TripTable[Date],TripTable[Country],CountryTable[[#This Row],[Common Name]]),"MMM JJJJ"))</f>
        <v/>
      </c>
      <c r="I229" s="7" t="str">
        <f>IF(COUNTIFS(TripTable[Country],CountryTable[[#This Row],[Common Name]])=0,"",TEXT(_xlfn.MAXIFS(TripTable[Date],TripTable[Country],CountryTable[[#This Row],[Common Name]]),"MMM JJJJ"))</f>
        <v/>
      </c>
      <c r="J229" s="9" t="s">
        <v>2194</v>
      </c>
      <c r="K229" s="7" t="e" vm="228">
        <f t="shared" si="7"/>
        <v>#VALUE!</v>
      </c>
    </row>
    <row r="230" spans="1:11" ht="39" customHeight="1" x14ac:dyDescent="0.2">
      <c r="A230" s="6" t="s">
        <v>307</v>
      </c>
      <c r="B230" s="8" t="s">
        <v>308</v>
      </c>
      <c r="C230" s="11" t="s">
        <v>308</v>
      </c>
      <c r="D230" s="10">
        <v>9630959</v>
      </c>
      <c r="E230" s="10">
        <v>82880</v>
      </c>
      <c r="F230" s="7" t="s">
        <v>569</v>
      </c>
      <c r="G230" s="7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0" s="7" t="str">
        <f>IF(COUNTIFS(TripTable[Country],CountryTable[[#This Row],[Common Name]])=0,"",TEXT(_xlfn.MINIFS(TripTable[Date],TripTable[Country],CountryTable[[#This Row],[Common Name]]),"MMM JJJJ"))</f>
        <v>Dez 2015</v>
      </c>
      <c r="I230" s="7" t="str">
        <f>IF(COUNTIFS(TripTable[Country],CountryTable[[#This Row],[Common Name]])=0,"",TEXT(_xlfn.MAXIFS(TripTable[Date],TripTable[Country],CountryTable[[#This Row],[Common Name]]),"MMM JJJJ"))</f>
        <v>Dez 2015</v>
      </c>
      <c r="J230" s="9" t="s">
        <v>518</v>
      </c>
      <c r="K230" s="7" t="e" vm="229">
        <f t="shared" si="7"/>
        <v>#VALUE!</v>
      </c>
    </row>
    <row r="231" spans="1:11" ht="39" customHeight="1" x14ac:dyDescent="0.2">
      <c r="A231" s="6" t="s">
        <v>309</v>
      </c>
      <c r="B231" s="7" t="s">
        <v>56</v>
      </c>
      <c r="C231" s="11" t="s">
        <v>614</v>
      </c>
      <c r="D231" s="10">
        <v>66488991</v>
      </c>
      <c r="E231" s="10">
        <v>244820</v>
      </c>
      <c r="F231" s="7" t="s">
        <v>105</v>
      </c>
      <c r="G231" s="7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231" s="7" t="str">
        <f>IF(COUNTIFS(TripTable[Country],CountryTable[[#This Row],[Common Name]])=0,"",TEXT(_xlfn.MINIFS(TripTable[Date],TripTable[Country],CountryTable[[#This Row],[Common Name]]),"MMM JJJJ"))</f>
        <v>Jul 2009</v>
      </c>
      <c r="I231" s="7" t="str">
        <f>IF(COUNTIFS(TripTable[Country],CountryTable[[#This Row],[Common Name]])=0,"",TEXT(_xlfn.MAXIFS(TripTable[Date],TripTable[Country],CountryTable[[#This Row],[Common Name]]),"MMM JJJJ"))</f>
        <v>Apr 2023</v>
      </c>
      <c r="J231" s="9" t="s">
        <v>517</v>
      </c>
      <c r="K231" s="7" t="e" vm="230">
        <f t="shared" si="7"/>
        <v>#VALUE!</v>
      </c>
    </row>
    <row r="232" spans="1:11" ht="39" customHeight="1" x14ac:dyDescent="0.2">
      <c r="A232" s="6" t="s">
        <v>326</v>
      </c>
      <c r="B232" s="8" t="s">
        <v>57</v>
      </c>
      <c r="C232" s="11" t="s">
        <v>615</v>
      </c>
      <c r="D232" s="10">
        <v>327167434</v>
      </c>
      <c r="E232" s="10">
        <v>9629091</v>
      </c>
      <c r="F232" s="7" t="s">
        <v>570</v>
      </c>
      <c r="G232" s="7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232" s="7" t="str">
        <f>IF(COUNTIFS(TripTable[Country],CountryTable[[#This Row],[Common Name]])=0,"",TEXT(_xlfn.MINIFS(TripTable[Date],TripTable[Country],CountryTable[[#This Row],[Common Name]]),"MMM JJJJ"))</f>
        <v>Apr 2012</v>
      </c>
      <c r="I232" s="7" t="str">
        <f>IF(COUNTIFS(TripTable[Country],CountryTable[[#This Row],[Common Name]])=0,"",TEXT(_xlfn.MAXIFS(TripTable[Date],TripTable[Country],CountryTable[[#This Row],[Common Name]]),"MMM JJJJ"))</f>
        <v>Dez 2023</v>
      </c>
      <c r="J232" s="9" t="s">
        <v>516</v>
      </c>
      <c r="K232" s="7" t="e" vm="231">
        <f t="shared" si="7"/>
        <v>#VALUE!</v>
      </c>
    </row>
    <row r="233" spans="1:11" ht="39" customHeight="1" x14ac:dyDescent="0.2">
      <c r="A233" s="6" t="s">
        <v>1805</v>
      </c>
      <c r="B233" s="7" t="s">
        <v>1823</v>
      </c>
      <c r="C233" s="11" t="s">
        <v>1824</v>
      </c>
      <c r="D233" s="10">
        <v>106977</v>
      </c>
      <c r="E233" s="10">
        <v>352</v>
      </c>
      <c r="F233" s="7" t="s">
        <v>2005</v>
      </c>
      <c r="G233" s="7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7" t="str">
        <f>IF(COUNTIFS(TripTable[Country],CountryTable[[#This Row],[Common Name]])=0,"",TEXT(_xlfn.MINIFS(TripTable[Date],TripTable[Country],CountryTable[[#This Row],[Common Name]]),"MMM JJJJ"))</f>
        <v/>
      </c>
      <c r="I233" s="7" t="str">
        <f>IF(COUNTIFS(TripTable[Country],CountryTable[[#This Row],[Common Name]])=0,"",TEXT(_xlfn.MAXIFS(TripTable[Date],TripTable[Country],CountryTable[[#This Row],[Common Name]]),"MMM JJJJ"))</f>
        <v/>
      </c>
      <c r="J233" s="9" t="s">
        <v>2195</v>
      </c>
      <c r="K233" s="7" t="e" vm="232">
        <f t="shared" si="7"/>
        <v>#VALUE!</v>
      </c>
    </row>
    <row r="234" spans="1:11" ht="39" customHeight="1" x14ac:dyDescent="0.2">
      <c r="A234" s="6" t="s">
        <v>1799</v>
      </c>
      <c r="B234" s="7" t="s">
        <v>1812</v>
      </c>
      <c r="C234" s="11" t="s">
        <v>1813</v>
      </c>
      <c r="D234" s="10">
        <v>3449299</v>
      </c>
      <c r="E234" s="10">
        <v>176220</v>
      </c>
      <c r="F234" s="7" t="s">
        <v>2000</v>
      </c>
      <c r="G234" s="7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7" t="str">
        <f>IF(COUNTIFS(TripTable[Country],CountryTable[[#This Row],[Common Name]])=0,"",TEXT(_xlfn.MINIFS(TripTable[Date],TripTable[Country],CountryTable[[#This Row],[Common Name]]),"MMM JJJJ"))</f>
        <v/>
      </c>
      <c r="I234" s="7" t="str">
        <f>IF(COUNTIFS(TripTable[Country],CountryTable[[#This Row],[Common Name]])=0,"",TEXT(_xlfn.MAXIFS(TripTable[Date],TripTable[Country],CountryTable[[#This Row],[Common Name]]),"MMM JJJJ"))</f>
        <v/>
      </c>
      <c r="J234" s="9" t="s">
        <v>2196</v>
      </c>
      <c r="K234" s="7" t="e" vm="233">
        <f t="shared" si="7"/>
        <v>#VALUE!</v>
      </c>
    </row>
    <row r="235" spans="1:11" ht="39" customHeight="1" x14ac:dyDescent="0.2">
      <c r="A235" s="6" t="s">
        <v>1800</v>
      </c>
      <c r="B235" s="7" t="s">
        <v>1814</v>
      </c>
      <c r="C235" s="11" t="s">
        <v>1815</v>
      </c>
      <c r="D235" s="10">
        <v>32955400</v>
      </c>
      <c r="E235" s="10">
        <v>447400</v>
      </c>
      <c r="F235" s="7" t="s">
        <v>2001</v>
      </c>
      <c r="G235" s="7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7" t="str">
        <f>IF(COUNTIFS(TripTable[Country],CountryTable[[#This Row],[Common Name]])=0,"",TEXT(_xlfn.MINIFS(TripTable[Date],TripTable[Country],CountryTable[[#This Row],[Common Name]]),"MMM JJJJ"))</f>
        <v/>
      </c>
      <c r="I235" s="7" t="str">
        <f>IF(COUNTIFS(TripTable[Country],CountryTable[[#This Row],[Common Name]])=0,"",TEXT(_xlfn.MAXIFS(TripTable[Date],TripTable[Country],CountryTable[[#This Row],[Common Name]]),"MMM JJJJ"))</f>
        <v/>
      </c>
      <c r="J235" s="9" t="s">
        <v>2197</v>
      </c>
      <c r="K235" s="7" t="e" vm="234">
        <f t="shared" si="7"/>
        <v>#VALUE!</v>
      </c>
    </row>
    <row r="236" spans="1:11" ht="39" customHeight="1" x14ac:dyDescent="0.2">
      <c r="A236" s="6" t="s">
        <v>1806</v>
      </c>
      <c r="B236" s="7" t="s">
        <v>1825</v>
      </c>
      <c r="C236" s="11" t="s">
        <v>1826</v>
      </c>
      <c r="D236" s="10">
        <v>292680</v>
      </c>
      <c r="E236" s="10">
        <v>12200</v>
      </c>
      <c r="F236" s="7" t="s">
        <v>2006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6" s="7" t="str">
        <f>IF(COUNTIFS(TripTable[Country],CountryTable[[#This Row],[Common Name]])=0,"",TEXT(_xlfn.MINIFS(TripTable[Date],TripTable[Country],CountryTable[[#This Row],[Common Name]]),"MMM JJJJ"))</f>
        <v/>
      </c>
      <c r="I236" s="7" t="str">
        <f>IF(COUNTIFS(TripTable[Country],CountryTable[[#This Row],[Common Name]])=0,"",TEXT(_xlfn.MAXIFS(TripTable[Date],TripTable[Country],CountryTable[[#This Row],[Common Name]]),"MMM JJJJ"))</f>
        <v/>
      </c>
      <c r="J236" s="9" t="s">
        <v>2198</v>
      </c>
      <c r="K236" s="7" t="e" vm="235">
        <f t="shared" si="7"/>
        <v>#VALUE!</v>
      </c>
    </row>
    <row r="237" spans="1:11" ht="39" customHeight="1" x14ac:dyDescent="0.2">
      <c r="A237" s="6" t="s">
        <v>1801</v>
      </c>
      <c r="B237" s="8" t="s">
        <v>1866</v>
      </c>
      <c r="C237" s="11" t="s">
        <v>1817</v>
      </c>
      <c r="D237" s="10">
        <v>921</v>
      </c>
      <c r="E237" s="40">
        <v>0.5</v>
      </c>
      <c r="F237" s="7" t="s">
        <v>1816</v>
      </c>
      <c r="G237" s="7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7" s="7" t="str">
        <f>IF(COUNTIFS(TripTable[Country],CountryTable[[#This Row],[Common Name]])=0,"",TEXT(_xlfn.MINIFS(TripTable[Date],TripTable[Country],CountryTable[[#This Row],[Common Name]]),"MMM JJJJ"))</f>
        <v>Feb 2015</v>
      </c>
      <c r="I237" s="7" t="str">
        <f>IF(COUNTIFS(TripTable[Country],CountryTable[[#This Row],[Common Name]])=0,"",TEXT(_xlfn.MAXIFS(TripTable[Date],TripTable[Country],CountryTable[[#This Row],[Common Name]]),"MMM JJJJ"))</f>
        <v>Feb 2015</v>
      </c>
      <c r="J237" s="9" t="s">
        <v>2199</v>
      </c>
      <c r="K237" s="7" t="e" vm="236">
        <f t="shared" si="7"/>
        <v>#VALUE!</v>
      </c>
    </row>
    <row r="238" spans="1:11" ht="39" customHeight="1" x14ac:dyDescent="0.2">
      <c r="A238" s="6" t="s">
        <v>1803</v>
      </c>
      <c r="B238" s="7" t="s">
        <v>1819</v>
      </c>
      <c r="C238" s="11" t="s">
        <v>1820</v>
      </c>
      <c r="D238" s="10">
        <v>28870195</v>
      </c>
      <c r="E238" s="10">
        <v>912050</v>
      </c>
      <c r="F238" s="7" t="s">
        <v>2003</v>
      </c>
      <c r="G238" s="7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7" t="str">
        <f>IF(COUNTIFS(TripTable[Country],CountryTable[[#This Row],[Common Name]])=0,"",TEXT(_xlfn.MINIFS(TripTable[Date],TripTable[Country],CountryTable[[#This Row],[Common Name]]),"MMM JJJJ"))</f>
        <v/>
      </c>
      <c r="I238" s="7" t="str">
        <f>IF(COUNTIFS(TripTable[Country],CountryTable[[#This Row],[Common Name]])=0,"",TEXT(_xlfn.MAXIFS(TripTable[Date],TripTable[Country],CountryTable[[#This Row],[Common Name]]),"MMM JJJJ"))</f>
        <v/>
      </c>
      <c r="J238" s="9" t="s">
        <v>2200</v>
      </c>
      <c r="K238" s="7" t="e" vm="237">
        <f t="shared" si="7"/>
        <v>#VALUE!</v>
      </c>
    </row>
    <row r="239" spans="1:11" ht="39" customHeight="1" x14ac:dyDescent="0.2">
      <c r="A239" s="6" t="s">
        <v>466</v>
      </c>
      <c r="B239" s="7" t="s">
        <v>58</v>
      </c>
      <c r="C239" s="11" t="s">
        <v>616</v>
      </c>
      <c r="D239" s="10">
        <v>95540395</v>
      </c>
      <c r="E239" s="10">
        <v>329560</v>
      </c>
      <c r="F239" s="7" t="s">
        <v>444</v>
      </c>
      <c r="G239" s="7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9" s="7" t="str">
        <f>IF(COUNTIFS(TripTable[Country],CountryTable[[#This Row],[Common Name]])=0,"",TEXT(_xlfn.MINIFS(TripTable[Date],TripTable[Country],CountryTable[[#This Row],[Common Name]]),"MMM JJJJ"))</f>
        <v>Jun 2017</v>
      </c>
      <c r="I239" s="7" t="str">
        <f>IF(COUNTIFS(TripTable[Country],CountryTable[[#This Row],[Common Name]])=0,"",TEXT(_xlfn.MAXIFS(TripTable[Date],TripTable[Country],CountryTable[[#This Row],[Common Name]]),"MMM JJJJ"))</f>
        <v>Jun 2017</v>
      </c>
      <c r="J239" s="9" t="s">
        <v>515</v>
      </c>
      <c r="K239" s="7" t="e" vm="238">
        <f t="shared" si="7"/>
        <v>#VALUE!</v>
      </c>
    </row>
    <row r="240" spans="1:11" ht="39" customHeight="1" x14ac:dyDescent="0.2">
      <c r="A240" s="6" t="s">
        <v>1807</v>
      </c>
      <c r="B240" s="7" t="s">
        <v>1827</v>
      </c>
      <c r="C240" s="11" t="s">
        <v>1828</v>
      </c>
      <c r="D240" s="10">
        <v>16025</v>
      </c>
      <c r="E240" s="10">
        <v>274</v>
      </c>
      <c r="F240" s="7" t="s">
        <v>2007</v>
      </c>
      <c r="G240" s="7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0" s="7" t="str">
        <f>IF(COUNTIFS(TripTable[Country],CountryTable[[#This Row],[Common Name]])=0,"",TEXT(_xlfn.MINIFS(TripTable[Date],TripTable[Country],CountryTable[[#This Row],[Common Name]]),"MMM JJJJ"))</f>
        <v/>
      </c>
      <c r="I240" s="7" t="str">
        <f>IF(COUNTIFS(TripTable[Country],CountryTable[[#This Row],[Common Name]])=0,"",TEXT(_xlfn.MAXIFS(TripTable[Date],TripTable[Country],CountryTable[[#This Row],[Common Name]]),"MMM JJJJ"))</f>
        <v/>
      </c>
      <c r="J240" s="9" t="s">
        <v>2201</v>
      </c>
      <c r="K240" s="7" t="e" vm="239">
        <f t="shared" si="7"/>
        <v>#VALUE!</v>
      </c>
    </row>
    <row r="241" spans="1:11" ht="39" customHeight="1" x14ac:dyDescent="0.2">
      <c r="A241" s="6" t="s">
        <v>1451</v>
      </c>
      <c r="B241" s="7" t="s">
        <v>1510</v>
      </c>
      <c r="C241" s="11" t="s">
        <v>1511</v>
      </c>
      <c r="D241" s="10">
        <v>273008</v>
      </c>
      <c r="E241" s="10">
        <v>266000</v>
      </c>
      <c r="G241" s="7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7" t="str">
        <f>IF(COUNTIFS(TripTable[Country],CountryTable[[#This Row],[Common Name]])=0,"",TEXT(_xlfn.MINIFS(TripTable[Date],TripTable[Country],CountryTable[[#This Row],[Common Name]]),"MMM JJJJ"))</f>
        <v/>
      </c>
      <c r="I241" s="7" t="str">
        <f>IF(COUNTIFS(TripTable[Country],CountryTable[[#This Row],[Common Name]])=0,"",TEXT(_xlfn.MAXIFS(TripTable[Date],TripTable[Country],CountryTable[[#This Row],[Common Name]]),"MMM JJJJ"))</f>
        <v/>
      </c>
      <c r="J241" s="9" t="s">
        <v>2202</v>
      </c>
      <c r="K241" s="7" t="e" vm="240">
        <f t="shared" si="7"/>
        <v>#VALUE!</v>
      </c>
    </row>
    <row r="242" spans="1:11" ht="39" customHeight="1" x14ac:dyDescent="0.2">
      <c r="A242" s="6" t="s">
        <v>1831</v>
      </c>
      <c r="B242" s="7" t="s">
        <v>1836</v>
      </c>
      <c r="C242" s="11" t="s">
        <v>1837</v>
      </c>
      <c r="D242" s="10">
        <v>28498687</v>
      </c>
      <c r="E242" s="10">
        <v>527970</v>
      </c>
      <c r="F242" s="7" t="s">
        <v>2009</v>
      </c>
      <c r="G242" s="7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7" t="str">
        <f>IF(COUNTIFS(TripTable[Country],CountryTable[[#This Row],[Common Name]])=0,"",TEXT(_xlfn.MINIFS(TripTable[Date],TripTable[Country],CountryTable[[#This Row],[Common Name]]),"MMM JJJJ"))</f>
        <v/>
      </c>
      <c r="I242" s="7" t="str">
        <f>IF(COUNTIFS(TripTable[Country],CountryTable[[#This Row],[Common Name]])=0,"",TEXT(_xlfn.MAXIFS(TripTable[Date],TripTable[Country],CountryTable[[#This Row],[Common Name]]),"MMM JJJJ"))</f>
        <v/>
      </c>
      <c r="J242" s="9" t="s">
        <v>2203</v>
      </c>
      <c r="K242" s="7" t="e" vm="241">
        <f t="shared" si="7"/>
        <v>#VALUE!</v>
      </c>
    </row>
    <row r="243" spans="1:11" ht="39" customHeight="1" x14ac:dyDescent="0.2">
      <c r="A243" s="6" t="s">
        <v>1834</v>
      </c>
      <c r="B243" s="7" t="s">
        <v>1842</v>
      </c>
      <c r="C243" s="11" t="s">
        <v>1843</v>
      </c>
      <c r="D243" s="10">
        <v>17351822</v>
      </c>
      <c r="E243" s="10">
        <v>752614</v>
      </c>
      <c r="F243" s="7" t="s">
        <v>2012</v>
      </c>
      <c r="G243" s="7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7" t="str">
        <f>IF(COUNTIFS(TripTable[Country],CountryTable[[#This Row],[Common Name]])=0,"",TEXT(_xlfn.MINIFS(TripTable[Date],TripTable[Country],CountryTable[[#This Row],[Common Name]]),"MMM JJJJ"))</f>
        <v/>
      </c>
      <c r="I243" s="7" t="str">
        <f>IF(COUNTIFS(TripTable[Country],CountryTable[[#This Row],[Common Name]])=0,"",TEXT(_xlfn.MAXIFS(TripTable[Date],TripTable[Country],CountryTable[[#This Row],[Common Name]]),"MMM JJJJ"))</f>
        <v/>
      </c>
      <c r="J243" s="9" t="s">
        <v>2204</v>
      </c>
      <c r="K243" s="7" t="e" vm="242">
        <f t="shared" si="7"/>
        <v>#VALUE!</v>
      </c>
    </row>
    <row r="244" spans="1:11" ht="39" customHeight="1" x14ac:dyDescent="0.2">
      <c r="A244" s="6" t="s">
        <v>1835</v>
      </c>
      <c r="B244" s="7" t="s">
        <v>1844</v>
      </c>
      <c r="C244" s="11" t="s">
        <v>1845</v>
      </c>
      <c r="D244" s="10">
        <v>16868409</v>
      </c>
      <c r="E244" s="10">
        <v>390580</v>
      </c>
      <c r="F244" s="7" t="s">
        <v>2013</v>
      </c>
      <c r="G244" s="7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4" s="7" t="str">
        <f>IF(COUNTIFS(TripTable[Country],CountryTable[[#This Row],[Common Name]])=0,"",TEXT(_xlfn.MINIFS(TripTable[Date],TripTable[Country],CountryTable[[#This Row],[Common Name]]),"MMM JJJJ"))</f>
        <v/>
      </c>
      <c r="I244" s="7" t="str">
        <f>IF(COUNTIFS(TripTable[Country],CountryTable[[#This Row],[Common Name]])=0,"",TEXT(_xlfn.MAXIFS(TripTable[Date],TripTable[Country],CountryTable[[#This Row],[Common Name]]),"MMM JJJJ"))</f>
        <v/>
      </c>
      <c r="J244" s="9" t="s">
        <v>2205</v>
      </c>
      <c r="K244" s="7" t="e" vm="243">
        <f t="shared" si="7"/>
        <v>#VALUE!</v>
      </c>
    </row>
  </sheetData>
  <conditionalFormatting sqref="A1:A1048576">
    <cfRule type="duplicateValues" dxfId="45" priority="1"/>
  </conditionalFormatting>
  <hyperlinks>
    <hyperlink ref="J15" r:id="rId1" xr:uid="{6B21FCCF-A455-4B04-8826-6BAE6FED8327}"/>
    <hyperlink ref="J22" r:id="rId2" xr:uid="{C14E8B4A-E503-4EA1-A9FB-7B090BDAB739}"/>
    <hyperlink ref="J28" r:id="rId3" xr:uid="{98B691E9-68E3-4E75-A659-7BAA90514E75}"/>
    <hyperlink ref="J37" r:id="rId4" xr:uid="{CC41C3D9-902A-45F4-BBF0-0C491E512262}"/>
    <hyperlink ref="J39" r:id="rId5" xr:uid="{DBD0FDA0-9ACF-4B90-B95D-C810D581466E}"/>
    <hyperlink ref="J53" r:id="rId6" xr:uid="{6F2CBEEB-7DB2-48DE-93A8-6A149CB45ECE}"/>
    <hyperlink ref="J58" r:id="rId7" xr:uid="{0CA144F0-3AE3-4868-92B4-864BBCAE9902}"/>
    <hyperlink ref="J75" r:id="rId8" xr:uid="{C218C036-5C0D-4A82-9A89-507AFAD0E6D9}"/>
    <hyperlink ref="J81" r:id="rId9" xr:uid="{351C3540-9BDD-4E45-81D2-BDAA7C0F6B5C}"/>
    <hyperlink ref="J83" r:id="rId10" xr:uid="{C529171F-7824-42EF-8239-DDF00304571D}"/>
    <hyperlink ref="J84" r:id="rId11" xr:uid="{F1966135-B2DA-4208-8FFD-22664F4EABAF}"/>
    <hyperlink ref="J96" r:id="rId12" xr:uid="{3E694EDC-D356-41A1-A4A0-A7B9CC9DA33A}"/>
    <hyperlink ref="J97" r:id="rId13" xr:uid="{971DD56F-1E26-470D-AF45-AC0002484ECD}"/>
    <hyperlink ref="J98" r:id="rId14" xr:uid="{025AAE7C-EA05-4AF9-A2AD-46B9369E8B94}"/>
    <hyperlink ref="J100" r:id="rId15" xr:uid="{A66D5673-560D-47DB-9ACB-87B11A068163}"/>
    <hyperlink ref="J103" r:id="rId16" xr:uid="{0045E6B9-72AF-46E7-B70A-7423C764A1B1}"/>
    <hyperlink ref="J106" r:id="rId17" xr:uid="{4881852B-1B6B-433E-BB1A-A6F22E324217}"/>
    <hyperlink ref="J109" r:id="rId18" xr:uid="{32068557-8965-405C-A487-963D464A3335}"/>
    <hyperlink ref="J117" r:id="rId19" xr:uid="{552D2155-47FD-4A94-A768-DD4D6B1C348B}"/>
    <hyperlink ref="J123" r:id="rId20" xr:uid="{6983EEC7-5F63-4036-A7AE-024A49DDA584}"/>
    <hyperlink ref="J125" r:id="rId21" xr:uid="{D1EC71ED-91F8-4BBD-A2CB-C9ACC1860EA4}"/>
    <hyperlink ref="J126" r:id="rId22" xr:uid="{EB9431D1-D0E6-4290-B0EE-2C28EB7A363C}"/>
    <hyperlink ref="J129" r:id="rId23" xr:uid="{DE29D8C7-698D-4274-89D4-EA40A29DA753}"/>
    <hyperlink ref="J132" r:id="rId24" xr:uid="{0F4C7D44-16AA-4252-82F4-B5AF2DFCAAFA}"/>
    <hyperlink ref="J138" r:id="rId25" xr:uid="{E9900634-6CA3-4DCA-8C96-E78BE8930F49}"/>
    <hyperlink ref="J140" r:id="rId26" xr:uid="{AB8C1633-F94E-4002-903B-7C4390E78231}"/>
    <hyperlink ref="J141" r:id="rId27" xr:uid="{3EB9EE45-8933-4A3B-BA3D-90A1E06615C8}"/>
    <hyperlink ref="J143" r:id="rId28" xr:uid="{F29E2487-BF58-4251-BE07-2B7B8262BEF6}"/>
    <hyperlink ref="J151" r:id="rId29" xr:uid="{30312A35-9EF5-4F51-9FDE-4D22E60CF980}"/>
    <hyperlink ref="J163" r:id="rId30" xr:uid="{E7C89954-7452-4FAC-A315-EF2E576798C2}"/>
    <hyperlink ref="J168" r:id="rId31" xr:uid="{1D5B5239-BF6D-4852-89BD-CBF6BA46893D}"/>
    <hyperlink ref="J172" r:id="rId32" xr:uid="{52367737-E611-44DC-BC72-42BCF2CE24ED}"/>
    <hyperlink ref="J174" r:id="rId33" xr:uid="{E1A11CCC-F0DD-4B02-83F7-8D1000DBD596}"/>
    <hyperlink ref="J175" r:id="rId34" xr:uid="{33ACF681-92E0-4939-8A43-45CD6A6E4040}"/>
    <hyperlink ref="J179" r:id="rId35" xr:uid="{ED7C4AAC-D7F8-4C1B-877F-40C1731FCE0B}"/>
    <hyperlink ref="J180" r:id="rId36" xr:uid="{69F1764A-0CF9-408E-97F0-F20D7B2765BE}"/>
    <hyperlink ref="J194" r:id="rId37" xr:uid="{829BC993-288E-419D-B4DD-349F4D54CCE1}"/>
    <hyperlink ref="J197" r:id="rId38" xr:uid="{9991A2E3-93BD-47A8-B6EC-881F09293AED}"/>
    <hyperlink ref="J199" r:id="rId39" xr:uid="{3AF1778C-8346-4906-90B2-5E520AFFB2B5}"/>
    <hyperlink ref="J200" r:id="rId40" xr:uid="{92B858E5-ED23-4623-9EE9-8D0AC8B147E6}"/>
    <hyperlink ref="J206" r:id="rId41" xr:uid="{C9312829-A518-4366-A7FB-343C3DD6A110}"/>
    <hyperlink ref="J211" r:id="rId42" xr:uid="{CBD6684F-1996-4410-A931-C3031C6E3BC2}"/>
    <hyperlink ref="J212" r:id="rId43" xr:uid="{5F132F90-D46B-4FED-ACFB-437287087D7A}"/>
    <hyperlink ref="J217" r:id="rId44" xr:uid="{9F99C309-1680-4A27-89B9-513C487AF20E}"/>
    <hyperlink ref="J224" r:id="rId45" xr:uid="{39D641D0-00E5-4CDC-AEFD-6993E5957956}"/>
    <hyperlink ref="J239" r:id="rId46" xr:uid="{AFEEA6B9-09FF-49D5-8FBB-478025B77902}"/>
    <hyperlink ref="J232" r:id="rId47" xr:uid="{1BE39A5B-EA2A-4CDC-AA5A-6FDF2065CCDC}"/>
    <hyperlink ref="J231" r:id="rId48" xr:uid="{8D75D4C7-D9C9-462D-948B-65DAF4E4772C}"/>
    <hyperlink ref="J230" r:id="rId49" xr:uid="{514FB71D-6943-4E80-ADA1-F265329C72A1}"/>
    <hyperlink ref="J214" r:id="rId50" xr:uid="{E8A0A17A-DF6C-4AA0-9DFC-01AD29A720E2}"/>
    <hyperlink ref="J204" r:id="rId51" xr:uid="{DCD9F4B3-6706-448F-BF1B-A6DE864D2E8C}"/>
    <hyperlink ref="J190" r:id="rId52" xr:uid="{116C2D28-5409-467D-8751-ECAE1E78254D}"/>
    <hyperlink ref="J161" r:id="rId53" xr:uid="{62E6372D-F57A-4007-8255-6BDB80411799}"/>
    <hyperlink ref="J153" r:id="rId54" xr:uid="{50E0D3ED-8169-44BB-8F46-63F7EF0D5EE2}"/>
    <hyperlink ref="J80" r:id="rId55" xr:uid="{ABB7227F-C654-4629-AC21-FBFFA5C5359E}"/>
    <hyperlink ref="J57" r:id="rId56" xr:uid="{6B2D709B-58EB-482D-946A-534CF13B32E8}"/>
    <hyperlink ref="J56" r:id="rId57" xr:uid="{C965962E-2495-4ADD-92D4-737D3643FC46}"/>
    <hyperlink ref="J52" r:id="rId58" xr:uid="{139F76D5-3C01-46E3-A18E-198DBBEC2213}"/>
    <hyperlink ref="J45" r:id="rId59" xr:uid="{8684359A-84DE-4990-BF40-2193F7FD7EA4}"/>
    <hyperlink ref="J2" r:id="rId60" xr:uid="{CE13B0A8-EF7D-4CB0-9CA4-39DC44B4A962}"/>
    <hyperlink ref="J3" r:id="rId61" xr:uid="{5BB9B6CC-E809-405A-B60C-FB97B71B3014}"/>
    <hyperlink ref="J4" r:id="rId62" xr:uid="{36A926D2-462C-47D8-81D5-A671207DB27C}"/>
    <hyperlink ref="J5" r:id="rId63" xr:uid="{4CE60BCB-5650-438A-B604-1E14F103C144}"/>
    <hyperlink ref="J6" r:id="rId64" xr:uid="{0C2A727E-A8A7-4525-8A73-4634726A8329}"/>
    <hyperlink ref="J7" r:id="rId65" xr:uid="{D2BCE821-ADEC-428C-A2B2-99B0FE537F39}"/>
    <hyperlink ref="J8" r:id="rId66" xr:uid="{A7139A2D-12CB-4811-B413-0BF106A5E0FC}"/>
    <hyperlink ref="J9" r:id="rId67" xr:uid="{DD3C2DF9-653D-4634-A176-12082C1618A4}"/>
    <hyperlink ref="J10" r:id="rId68" xr:uid="{6E6064F9-41A2-44E1-9B02-58E7FE4DB900}"/>
    <hyperlink ref="J11" r:id="rId69" xr:uid="{2A75D3C1-4F89-46F5-8644-22B02409AA54}"/>
    <hyperlink ref="J12" r:id="rId70" xr:uid="{DFF07416-D382-4317-8251-BDA97B2E53B1}"/>
    <hyperlink ref="J13" r:id="rId71" xr:uid="{2E01A84B-A56D-4FAA-87B9-FCB48124C0E5}"/>
    <hyperlink ref="J14" r:id="rId72" xr:uid="{2D33F8ED-3F35-4D0B-8BDA-A931AFB7D509}"/>
    <hyperlink ref="J16" r:id="rId73" xr:uid="{17B5089C-A3FC-48AC-8BBB-16E42BB1476F}"/>
    <hyperlink ref="J17" r:id="rId74" xr:uid="{209C2363-4E67-4D63-A4AB-D14403AD372E}"/>
    <hyperlink ref="J18" r:id="rId75" xr:uid="{6936EDFE-B523-4605-BEE6-707292DE3A2D}"/>
    <hyperlink ref="J19" r:id="rId76" xr:uid="{627B7F24-22C7-424E-8E01-FD6CC099CDAA}"/>
    <hyperlink ref="J20" r:id="rId77" xr:uid="{986CE6CD-A7E7-4425-9E16-27EE15C9B946}"/>
    <hyperlink ref="J21" r:id="rId78" xr:uid="{F54FA835-7CEE-4A9B-BA33-34BD5C7134D0}"/>
    <hyperlink ref="J23" r:id="rId79" xr:uid="{597FACBE-E846-42A7-80BE-FEF43947E835}"/>
    <hyperlink ref="J24" r:id="rId80" xr:uid="{3CCC1577-DF92-4ABD-A030-F84CE65D1610}"/>
    <hyperlink ref="J25" r:id="rId81" xr:uid="{9DE6B16C-F65A-4C7B-90C9-E9A455B2E3FB}"/>
    <hyperlink ref="J26" r:id="rId82" xr:uid="{11A17634-4D19-49C1-89F4-A08D6E2499E0}"/>
    <hyperlink ref="J27" r:id="rId83" xr:uid="{E463B5B0-92F2-4EB2-BBBA-6897F1D96F60}"/>
    <hyperlink ref="J29" r:id="rId84" xr:uid="{DBBA7A0C-5319-4E14-99B0-4862293D5ADA}"/>
    <hyperlink ref="J30" r:id="rId85" xr:uid="{D6B5C1D6-18E0-4547-BE9B-824AFD24F43E}"/>
    <hyperlink ref="J31" r:id="rId86" xr:uid="{4D293B2B-1005-43DD-B4D3-E3259501EACC}"/>
    <hyperlink ref="J32" r:id="rId87" xr:uid="{C30CA011-9EDC-46C3-8B9E-6C9D8F69EF30}"/>
    <hyperlink ref="J33" r:id="rId88" xr:uid="{A32F814D-9276-4A61-848D-DDDF42D86DD0}"/>
    <hyperlink ref="J34" r:id="rId89" xr:uid="{1C46CA05-0110-4B2D-BFBC-E6E07978E02B}"/>
    <hyperlink ref="J35" r:id="rId90" xr:uid="{2D13B055-3E17-4BD1-9DC9-96B89E0EC63B}"/>
    <hyperlink ref="J36" r:id="rId91" xr:uid="{C7D9E37B-5930-41C7-AB78-827A4415030A}"/>
    <hyperlink ref="J38" r:id="rId92" xr:uid="{08466F8D-E824-4BDF-8D24-336E4AF5DD30}"/>
    <hyperlink ref="J40" r:id="rId93" xr:uid="{AF080FB4-1F86-4CA5-BABF-3CA3017EA80D}"/>
    <hyperlink ref="J41" r:id="rId94" xr:uid="{07CD1214-3230-4710-B5B8-E79F45EC7216}"/>
    <hyperlink ref="J42" r:id="rId95" xr:uid="{C3DEA4BE-C1A0-4A39-8306-BB112E0062D3}"/>
    <hyperlink ref="J43" r:id="rId96" xr:uid="{553F1EA7-5200-47CA-A381-886085E70DA4}"/>
    <hyperlink ref="J44" r:id="rId97" xr:uid="{8AC766CE-60C8-4275-9D6F-2FC478BB7F89}"/>
    <hyperlink ref="J46" r:id="rId98" xr:uid="{3A23EF35-47A1-4217-BCE6-6DD0627556D1}"/>
    <hyperlink ref="J47" r:id="rId99" xr:uid="{87B69E90-D6EF-4F03-890E-8C0B183E57A1}"/>
    <hyperlink ref="J48" r:id="rId100" xr:uid="{93D3AA0E-860B-4339-B3D1-7351928B5AB8}"/>
    <hyperlink ref="J49" r:id="rId101" xr:uid="{6E17F82A-F761-488A-90C1-55D025EA1612}"/>
    <hyperlink ref="J50" r:id="rId102" xr:uid="{7A769BBE-7256-41D5-95EB-2AEC3A2407F3}"/>
    <hyperlink ref="J51" r:id="rId103" xr:uid="{B9CDC540-E0B0-4380-9F25-9ACED845180C}"/>
    <hyperlink ref="J54" r:id="rId104" xr:uid="{1C2A4F2C-E7DC-4D2E-A3A2-14B4ECD071B9}"/>
    <hyperlink ref="J55" r:id="rId105" xr:uid="{55918279-3A7B-4ED9-A15A-32F5A03690C5}"/>
    <hyperlink ref="J59" r:id="rId106" xr:uid="{39BB7C32-5EF2-4BED-A305-D855D87D0D27}"/>
    <hyperlink ref="J60" r:id="rId107" xr:uid="{E1BA7909-E573-499F-AE8A-E272EA1FA668}"/>
    <hyperlink ref="J61" r:id="rId108" xr:uid="{62173F77-B44E-4419-A3E9-D2DFE59F6D2A}"/>
    <hyperlink ref="J62" r:id="rId109" xr:uid="{0E2BD7F6-4A66-4599-8716-A577035FA7B0}"/>
    <hyperlink ref="J63" r:id="rId110" xr:uid="{EE8E42F6-069D-4252-8C0F-8FAE23DA6CAD}"/>
    <hyperlink ref="J64" r:id="rId111" xr:uid="{24FA407B-C568-454D-AE66-63129028C751}"/>
    <hyperlink ref="J65" r:id="rId112" xr:uid="{0AF92E83-104B-4960-AC7E-C48802233B04}"/>
    <hyperlink ref="J66" r:id="rId113" xr:uid="{EC7C2504-5A94-475C-810B-19BD9C311977}"/>
    <hyperlink ref="J67" r:id="rId114" xr:uid="{F7DC9BE0-98E5-4397-8275-EDEF9266B785}"/>
    <hyperlink ref="J68" r:id="rId115" xr:uid="{F072B1D4-C852-4D53-8F4A-CBDA8D0EF860}"/>
    <hyperlink ref="J69" r:id="rId116" xr:uid="{5628AF63-7BBD-4826-93A7-FEBD2A3461BF}"/>
    <hyperlink ref="J70" r:id="rId117" xr:uid="{693123A8-19DC-480A-91BD-827C8A93DE24}"/>
    <hyperlink ref="J71" r:id="rId118" xr:uid="{C9A03740-B4D9-463A-952C-2F7796482E93}"/>
    <hyperlink ref="J72" r:id="rId119" xr:uid="{29317B8D-D4DE-487B-BFE2-944227E4B9E2}"/>
    <hyperlink ref="J73" r:id="rId120" xr:uid="{30AFDEBA-5D0C-4420-9A71-7A4D5F1F539D}"/>
    <hyperlink ref="J74" r:id="rId121" xr:uid="{7903E53C-FE27-4155-BB01-8E96514CA23C}"/>
    <hyperlink ref="J76" r:id="rId122" xr:uid="{B87E5650-9B34-4854-8FC9-172051238F2A}"/>
    <hyperlink ref="J77" r:id="rId123" xr:uid="{219BA58E-9167-4400-8FDF-86991542B2AD}"/>
    <hyperlink ref="J78" r:id="rId124" xr:uid="{EAD3B062-5C33-41CD-9D27-FD6625C52FBE}"/>
    <hyperlink ref="J79" r:id="rId125" xr:uid="{0BE9CA33-BE7A-42DB-B425-E52F4D28EAD5}"/>
    <hyperlink ref="J82" r:id="rId126" xr:uid="{987C3C19-B2CF-411C-848A-25689BE00A0E}"/>
    <hyperlink ref="J85" r:id="rId127" xr:uid="{E4F3EDD2-9458-45C3-A6D1-CAD8A31F9DD5}"/>
    <hyperlink ref="J86" r:id="rId128" xr:uid="{D65C64B8-4C4E-4F5C-A273-1D238123F511}"/>
    <hyperlink ref="J87" r:id="rId129" xr:uid="{448DA3F7-9CF7-40E7-8DC5-5FFCFEE45F23}"/>
    <hyperlink ref="J88" r:id="rId130" xr:uid="{233E5261-71D8-452D-BE53-B1A50E5A8FF2}"/>
    <hyperlink ref="J89" r:id="rId131" xr:uid="{B74985BD-3201-4C13-826E-C04996D75011}"/>
    <hyperlink ref="J90" r:id="rId132" xr:uid="{BE589E43-4133-4F10-AC01-35D096EE51DC}"/>
    <hyperlink ref="J91" r:id="rId133" xr:uid="{7F3DFCC7-0087-44C5-A87C-916E550D2A49}"/>
    <hyperlink ref="J92" r:id="rId134" xr:uid="{B6445F91-54F2-4FDD-B3CF-9A9F9FAE9335}"/>
    <hyperlink ref="J93" r:id="rId135" xr:uid="{A4C05A8D-0E2F-404F-BF55-D8925F5D2A06}"/>
    <hyperlink ref="J94" r:id="rId136" xr:uid="{47C28760-AF05-43FC-9DF3-CF7AB7A0ACE7}"/>
    <hyperlink ref="J95" r:id="rId137" xr:uid="{E7C3F710-0BC6-47D5-9678-D08C39646476}"/>
    <hyperlink ref="J99" r:id="rId138" xr:uid="{63EF8F19-9820-4B8D-AC3C-9A3E867752D5}"/>
    <hyperlink ref="J101" r:id="rId139" xr:uid="{09DC7556-FAD0-4F12-9BBB-4C2D36B513E4}"/>
    <hyperlink ref="J102" r:id="rId140" xr:uid="{CECA639A-DD58-4444-8DB0-EF80447C4A10}"/>
    <hyperlink ref="J104" r:id="rId141" xr:uid="{50414725-73CE-43D6-B49C-19F19622CC76}"/>
    <hyperlink ref="J105" r:id="rId142" xr:uid="{8AD0791D-F905-46E1-896A-622944C5EBD3}"/>
    <hyperlink ref="J107" r:id="rId143" xr:uid="{0744F956-90D0-495E-B9A4-C11EFE6CF08E}"/>
    <hyperlink ref="J108" r:id="rId144" xr:uid="{E2CA0920-B65D-4DF1-8260-E810A06BA234}"/>
    <hyperlink ref="J110" r:id="rId145" xr:uid="{74D03BA5-3237-4A52-BF77-49A91E25189A}"/>
    <hyperlink ref="J111" r:id="rId146" xr:uid="{A32EE2BE-03C1-4868-AD73-DDBEF1967A6F}"/>
    <hyperlink ref="J112" r:id="rId147" xr:uid="{26BACA07-D3C3-41F0-A4A0-DD2AE4E4CA31}"/>
    <hyperlink ref="J113" r:id="rId148" xr:uid="{EF6977F0-3961-4A69-A4FE-C5BE85A7FA2D}"/>
    <hyperlink ref="J114" r:id="rId149" xr:uid="{65E1502C-BE91-4F46-B1C6-344EFAFF5F96}"/>
    <hyperlink ref="J115" r:id="rId150" xr:uid="{B3957F67-0578-4201-9785-A98D92AC78A7}"/>
    <hyperlink ref="J116" r:id="rId151" xr:uid="{3100BB09-98F7-4F22-A74A-A6A7DEE2F955}"/>
    <hyperlink ref="J118" r:id="rId152" xr:uid="{C4C21F8F-510F-47DF-990C-8DABA80F28C9}"/>
    <hyperlink ref="J119" r:id="rId153" xr:uid="{E0207FA9-5011-4315-ABA1-A6744CADD8B6}"/>
    <hyperlink ref="J120" r:id="rId154" xr:uid="{3291DE1E-B44E-496B-92E5-911936DC8639}"/>
    <hyperlink ref="J121" r:id="rId155" xr:uid="{4C345D06-D8F9-4F0F-A832-F976DAF128BC}"/>
    <hyperlink ref="J122" r:id="rId156" xr:uid="{C8B9BD5B-2E90-48B7-835D-D4B7294BF1A9}"/>
    <hyperlink ref="J124" r:id="rId157" xr:uid="{DD8647DE-64C9-4F80-9C07-DC2649057288}"/>
    <hyperlink ref="J127" r:id="rId158" xr:uid="{49FE83D3-1720-4B8B-8C9A-0C4DADC5FE1F}"/>
    <hyperlink ref="J128" r:id="rId159" xr:uid="{E1C16A2D-9B46-437D-A593-E33CC1DD4CF2}"/>
    <hyperlink ref="J130" r:id="rId160" xr:uid="{9EA817BD-68B0-4651-A394-D948F6DB56CB}"/>
    <hyperlink ref="J131" r:id="rId161" xr:uid="{2BFE5812-D9BC-49A9-9277-64E14E556987}"/>
    <hyperlink ref="J133" r:id="rId162" xr:uid="{32A3D055-A37E-4CA0-B3CE-A4E5F880AC5F}"/>
    <hyperlink ref="J134" r:id="rId163" xr:uid="{FFD3D464-5855-4098-B5B8-00D36BBCBB4F}"/>
    <hyperlink ref="J135" r:id="rId164" xr:uid="{9BDC8374-E698-4D7A-AD90-B32FC7B47AF0}"/>
    <hyperlink ref="J136" r:id="rId165" xr:uid="{F267D983-A50F-42C1-BEDB-BC83E890F3BE}"/>
    <hyperlink ref="J137" r:id="rId166" xr:uid="{C9E56D99-4DD2-4017-8EAF-BABEED58CE03}"/>
    <hyperlink ref="J139" r:id="rId167" xr:uid="{4DD485B1-84E5-4C89-9464-94EA78DC2BD0}"/>
    <hyperlink ref="J142" r:id="rId168" xr:uid="{D1D4638D-3D5E-4CBB-B386-41ADE67896EC}"/>
    <hyperlink ref="J144" r:id="rId169" xr:uid="{A2EE3B44-9B86-45C6-85E2-493096F56744}"/>
    <hyperlink ref="J145" r:id="rId170" xr:uid="{723DEB61-68C4-4DD0-B91B-069B54A24FF8}"/>
    <hyperlink ref="J146" r:id="rId171" xr:uid="{427EA518-E21E-49F7-AD66-754CDF1280C8}"/>
    <hyperlink ref="J147" r:id="rId172" xr:uid="{1DA546B1-5D07-40FD-8063-59DE4A25B246}"/>
    <hyperlink ref="J148" r:id="rId173" xr:uid="{4749636B-1FC6-4190-AC2D-3AFD4A75CD1A}"/>
    <hyperlink ref="J149" r:id="rId174" xr:uid="{566D36B0-C492-4D74-82A2-69C02EAED1C8}"/>
    <hyperlink ref="J150" r:id="rId175" xr:uid="{0DADE399-6DF0-4D7D-BCE2-E3450FEECB09}"/>
    <hyperlink ref="J152" r:id="rId176" xr:uid="{B2C267F8-1CEE-4CBF-AD8A-ECB2CB2AD738}"/>
    <hyperlink ref="J154" r:id="rId177" xr:uid="{451F3C18-4374-4A7F-815D-C81FB17982B4}"/>
    <hyperlink ref="J155" r:id="rId178" xr:uid="{777C8BF4-856C-463B-B387-C3EEF1078A31}"/>
    <hyperlink ref="J156" r:id="rId179" xr:uid="{B7DB2F8D-0802-4686-825E-3D7A082E82E1}"/>
    <hyperlink ref="J157" r:id="rId180" xr:uid="{0B56A4F8-2690-4233-94E2-0FCDF244DB03}"/>
    <hyperlink ref="J158" r:id="rId181" xr:uid="{0DDD0E0F-A7D9-45B4-8CEC-511187118F78}"/>
    <hyperlink ref="J159" r:id="rId182" xr:uid="{AEC198DE-93B9-4B52-8897-44AE429A401D}"/>
    <hyperlink ref="J160" r:id="rId183" xr:uid="{825D1B83-C9D1-4921-8CA9-56A01AEB46FA}"/>
    <hyperlink ref="J162" r:id="rId184" xr:uid="{D19917F8-D3D4-42E1-B5B6-AC8352FB584D}"/>
    <hyperlink ref="J164" r:id="rId185" xr:uid="{BD3641A8-9418-4474-8C83-8A3FB62700C7}"/>
    <hyperlink ref="J165" r:id="rId186" xr:uid="{71F36304-AE3A-4E63-A0F1-4690D07075EA}"/>
    <hyperlink ref="J166" r:id="rId187" xr:uid="{DFAE6411-310B-4C7D-A571-D1692260D8CD}"/>
    <hyperlink ref="J167" r:id="rId188" xr:uid="{BE36E9E6-4F20-4B4D-95C7-7F32CF1C6A71}"/>
    <hyperlink ref="J169" r:id="rId189" xr:uid="{C0FC4DB4-1DB2-45F6-B6AC-A42D2DCF2934}"/>
    <hyperlink ref="J170" r:id="rId190" xr:uid="{6137EE5B-B50F-4C6E-BC44-35E59E423D27}"/>
    <hyperlink ref="J171" r:id="rId191" xr:uid="{68ADAAC2-0609-4DE9-890B-B28EEA49879A}"/>
    <hyperlink ref="J173" r:id="rId192" xr:uid="{7B9D49F9-DB4C-4E72-8BA2-6DDB032552FA}"/>
    <hyperlink ref="J176" r:id="rId193" xr:uid="{BD591E3F-F277-4E8A-873C-25D02FA2D9B4}"/>
    <hyperlink ref="J177" r:id="rId194" xr:uid="{7AC54B6C-BA6B-44ED-AD6A-EC62E4EB0550}"/>
    <hyperlink ref="J178" r:id="rId195" xr:uid="{981C0ABB-0EE3-4E2D-818B-096156C73620}"/>
    <hyperlink ref="J181" r:id="rId196" xr:uid="{189F72E1-CF9B-47B5-87A3-C8C0D2C1EA82}"/>
    <hyperlink ref="J182" r:id="rId197" xr:uid="{8342985A-FE57-46FA-B61F-F765C2CC0673}"/>
    <hyperlink ref="J183" r:id="rId198" xr:uid="{2EB38DF2-A181-4339-8D79-EC0089AF6C32}"/>
    <hyperlink ref="J184" r:id="rId199" xr:uid="{2481FFD6-C09D-4302-B262-445BBF601171}"/>
    <hyperlink ref="J185" r:id="rId200" xr:uid="{B10FA0E5-94B2-434E-819D-44B9993932CD}"/>
    <hyperlink ref="J186" r:id="rId201" xr:uid="{989E1471-1E6E-42D7-ABEF-2C51BFCA684C}"/>
    <hyperlink ref="J187" r:id="rId202" xr:uid="{07A34585-3DF8-4ABD-AD9F-B2BC2672A208}"/>
    <hyperlink ref="J188" r:id="rId203" xr:uid="{F46D6011-03C9-4FDA-8022-2948B8DE65FB}"/>
    <hyperlink ref="J189" r:id="rId204" xr:uid="{FC7E14EE-4AEC-47B7-8AB7-B40E5D10F154}"/>
    <hyperlink ref="J191" r:id="rId205" xr:uid="{5C342562-E2CB-4FEB-BB2E-5674478F8EFB}"/>
    <hyperlink ref="J192" r:id="rId206" xr:uid="{19231D8B-6D81-44B7-9759-E5FAE1FA883A}"/>
    <hyperlink ref="J193" r:id="rId207" xr:uid="{F7329022-FF02-4ED0-BF00-E1B9FB7FB909}"/>
    <hyperlink ref="J195" r:id="rId208" xr:uid="{239A8BE3-89FD-4F35-9D57-6D80224B31C9}"/>
    <hyperlink ref="J196" r:id="rId209" xr:uid="{BBD65539-B629-49C2-B88C-10913483D956}"/>
    <hyperlink ref="J198" r:id="rId210" xr:uid="{7FEB9838-9ED0-4470-B5DA-43AE73123A7B}"/>
    <hyperlink ref="J201" r:id="rId211" xr:uid="{FA4201D3-4C6A-4686-BF6D-31289F8CE1D2}"/>
    <hyperlink ref="J202" r:id="rId212" xr:uid="{115AB74C-DC49-4824-A588-8D8EC04A8F56}"/>
    <hyperlink ref="J203" r:id="rId213" xr:uid="{545CA494-4734-4299-9315-799CF6FFD3C0}"/>
    <hyperlink ref="J205" r:id="rId214" xr:uid="{D4029E4A-7661-40DA-98A5-4FB71D2B55F1}"/>
    <hyperlink ref="J207" r:id="rId215" xr:uid="{888CF5CA-C907-4918-BCCB-610DDFA482B7}"/>
    <hyperlink ref="J208" r:id="rId216" xr:uid="{C640EF56-74B7-4F3D-9087-2DB0CFF6D4C6}"/>
    <hyperlink ref="J209" r:id="rId217" xr:uid="{3A8EE8D8-1B24-43DB-8AF7-AFB26432A12A}"/>
    <hyperlink ref="J210" r:id="rId218" xr:uid="{A7C2446A-E5EC-4A1C-BE6D-E3A3127FE21F}"/>
    <hyperlink ref="J213" r:id="rId219" xr:uid="{CA4C1EFF-CA98-4EFA-859E-2BC04B1EE548}"/>
    <hyperlink ref="J215" r:id="rId220" xr:uid="{171BB466-B3F0-449C-8CC2-A63289CA7AB8}"/>
    <hyperlink ref="J216" r:id="rId221" xr:uid="{8465A355-1462-4CA4-AE83-440211D47344}"/>
    <hyperlink ref="J218" r:id="rId222" xr:uid="{DD6558E4-D745-4962-A761-2EEDF8ACCCA3}"/>
    <hyperlink ref="J219" r:id="rId223" xr:uid="{80191A20-A50B-4753-8D58-DA4858756A85}"/>
    <hyperlink ref="J220" r:id="rId224" xr:uid="{9F630D21-CED4-4FF3-8838-E2E1FDEF2AD1}"/>
    <hyperlink ref="J221" r:id="rId225" xr:uid="{C6776615-E14E-42DE-83C3-CBB25AB9D92F}"/>
    <hyperlink ref="J222" r:id="rId226" xr:uid="{83877F0B-8B44-4A2D-BB43-730F9A9E04CF}"/>
    <hyperlink ref="J223" r:id="rId227" xr:uid="{E66A03AF-9A70-48FB-8963-C96FE91DDCAE}"/>
    <hyperlink ref="J225" r:id="rId228" xr:uid="{0FFDCA52-3070-4AE2-B807-175D8132D8A1}"/>
    <hyperlink ref="J226" r:id="rId229" xr:uid="{4A74C303-1CAB-4777-AAEE-A82793EDF826}"/>
    <hyperlink ref="J227" r:id="rId230" xr:uid="{B6A1302D-D32D-4561-98D6-9D83F73A7EF2}"/>
    <hyperlink ref="J228" r:id="rId231" xr:uid="{A6515698-1B6D-4412-AC20-4D05C4A9317C}"/>
    <hyperlink ref="J229" r:id="rId232" xr:uid="{860ACDB8-78FD-48FF-AC7B-7235D868F437}"/>
    <hyperlink ref="J233" r:id="rId233" xr:uid="{46BC02A1-8AAD-4DF7-B6D0-775763A94EFE}"/>
    <hyperlink ref="J234" r:id="rId234" xr:uid="{3BCCFF7A-C86D-4770-9B9C-5151F06A1F0E}"/>
    <hyperlink ref="J235" r:id="rId235" xr:uid="{2ED8C3E8-9237-4D8A-94C3-0295A113C198}"/>
    <hyperlink ref="J236" r:id="rId236" xr:uid="{A212033F-F13D-408D-9B9A-6EAFFAD04928}"/>
    <hyperlink ref="J237" r:id="rId237" xr:uid="{B6265A10-9BF9-468B-B2BB-5C527956F2BF}"/>
    <hyperlink ref="J238" r:id="rId238" xr:uid="{A228EE4E-5AE2-468D-A178-F5867A343AF0}"/>
    <hyperlink ref="J240" r:id="rId239" xr:uid="{E1F22BEB-B748-42A9-A7B9-0EBBC8C21EF7}"/>
    <hyperlink ref="J241" r:id="rId240" xr:uid="{4C785911-4A81-462B-9395-8674C43B4BD3}"/>
    <hyperlink ref="J242" r:id="rId241" xr:uid="{721BB0B3-BBC4-4BA6-8797-0D70863C8635}"/>
    <hyperlink ref="J243" r:id="rId242" xr:uid="{B438477E-289B-4C62-B2D7-9741CE7FB2BD}"/>
    <hyperlink ref="J244" r:id="rId243" xr:uid="{F9DAF690-28E1-4065-ACFD-E9620DA2197D}"/>
  </hyperlinks>
  <pageMargins left="0.7" right="0.7" top="0.78740157499999996" bottom="0.78740157499999996" header="0.3" footer="0.3"/>
  <tableParts count="1">
    <tablePart r:id="rId24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5"/>
  <sheetViews>
    <sheetView showOutlineSymbols="0" showWhiteSpace="0"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2" width="10.85546875" style="27"/>
    <col min="3" max="3" width="13.42578125" style="30" customWidth="1"/>
    <col min="4" max="4" width="29.42578125" style="27" customWidth="1"/>
    <col min="5" max="5" width="20.42578125" style="27" customWidth="1"/>
    <col min="6" max="6" width="28.140625" style="28" customWidth="1"/>
    <col min="7" max="7" width="26.85546875" style="28" customWidth="1"/>
    <col min="8" max="8" width="10.85546875" customWidth="1"/>
    <col min="11" max="11" width="10.85546875" customWidth="1"/>
  </cols>
  <sheetData>
    <row r="1" spans="1:7" x14ac:dyDescent="0.2">
      <c r="A1" s="25" t="s">
        <v>527</v>
      </c>
      <c r="B1" s="25" t="s">
        <v>59</v>
      </c>
      <c r="C1" s="29" t="s">
        <v>789</v>
      </c>
      <c r="D1" s="25" t="s">
        <v>528</v>
      </c>
      <c r="E1" s="25" t="s">
        <v>0</v>
      </c>
      <c r="F1" s="26" t="s">
        <v>146</v>
      </c>
      <c r="G1" s="26" t="s">
        <v>1136</v>
      </c>
    </row>
    <row r="2" spans="1:7" x14ac:dyDescent="0.2">
      <c r="A2" s="25">
        <v>2006</v>
      </c>
      <c r="B2" s="27">
        <v>2</v>
      </c>
      <c r="C2" s="30">
        <f>DATE(TripTable[[#This Row],[Year]],TripTable[[#This Row],[Month]],1)</f>
        <v>38749</v>
      </c>
      <c r="D2" s="25" t="s">
        <v>1299</v>
      </c>
      <c r="E2" s="25" t="s">
        <v>14</v>
      </c>
      <c r="F2" s="26" t="s">
        <v>1255</v>
      </c>
      <c r="G2" s="26" t="s">
        <v>1137</v>
      </c>
    </row>
    <row r="3" spans="1:7" x14ac:dyDescent="0.2">
      <c r="A3" s="25">
        <v>2005</v>
      </c>
      <c r="B3" s="27">
        <v>8</v>
      </c>
      <c r="C3" s="30">
        <f>DATE(TripTable[[#This Row],[Year]],TripTable[[#This Row],[Month]],1)</f>
        <v>38565</v>
      </c>
      <c r="D3" s="25" t="s">
        <v>1301</v>
      </c>
      <c r="E3" s="25" t="s">
        <v>12</v>
      </c>
      <c r="F3" s="26" t="s">
        <v>200</v>
      </c>
      <c r="G3" s="26" t="s">
        <v>1137</v>
      </c>
    </row>
    <row r="4" spans="1:7" x14ac:dyDescent="0.2">
      <c r="A4" s="25">
        <v>2015</v>
      </c>
      <c r="B4" s="27">
        <v>6</v>
      </c>
      <c r="C4" s="30">
        <f>DATE(TripTable[[#This Row],[Year]],TripTable[[#This Row],[Month]],1)</f>
        <v>42156</v>
      </c>
      <c r="D4" s="27" t="s">
        <v>85</v>
      </c>
      <c r="E4" s="27" t="s">
        <v>6</v>
      </c>
      <c r="F4" s="28" t="s">
        <v>166</v>
      </c>
    </row>
    <row r="5" spans="1:7" x14ac:dyDescent="0.2">
      <c r="A5" s="25">
        <v>2015</v>
      </c>
      <c r="B5" s="27">
        <v>6</v>
      </c>
      <c r="C5" s="30">
        <f>DATE(TripTable[[#This Row],[Year]],TripTable[[#This Row],[Month]],1)</f>
        <v>42156</v>
      </c>
      <c r="D5" s="27" t="s">
        <v>85</v>
      </c>
      <c r="E5" s="27" t="s">
        <v>52</v>
      </c>
      <c r="F5" s="28" t="s">
        <v>298</v>
      </c>
    </row>
    <row r="6" spans="1:7" x14ac:dyDescent="0.2">
      <c r="A6" s="25">
        <v>2015</v>
      </c>
      <c r="B6" s="27">
        <v>6</v>
      </c>
      <c r="C6" s="30">
        <f>DATE(TripTable[[#This Row],[Year]],TripTable[[#This Row],[Month]],1)</f>
        <v>42156</v>
      </c>
      <c r="D6" s="27" t="s">
        <v>85</v>
      </c>
      <c r="E6" s="27" t="s">
        <v>52</v>
      </c>
      <c r="F6" s="28" t="s">
        <v>300</v>
      </c>
    </row>
    <row r="7" spans="1:7" x14ac:dyDescent="0.2">
      <c r="A7" s="25">
        <v>2015</v>
      </c>
      <c r="B7" s="27">
        <v>6</v>
      </c>
      <c r="C7" s="30">
        <f>DATE(TripTable[[#This Row],[Year]],TripTable[[#This Row],[Month]],1)</f>
        <v>42156</v>
      </c>
      <c r="D7" s="27" t="s">
        <v>85</v>
      </c>
      <c r="E7" s="27" t="s">
        <v>22</v>
      </c>
      <c r="F7" s="28" t="s">
        <v>86</v>
      </c>
    </row>
    <row r="8" spans="1:7" x14ac:dyDescent="0.2">
      <c r="A8" s="25">
        <v>2015</v>
      </c>
      <c r="B8" s="27">
        <v>7</v>
      </c>
      <c r="C8" s="30">
        <f>DATE(TripTable[[#This Row],[Year]],TripTable[[#This Row],[Month]],1)</f>
        <v>42186</v>
      </c>
      <c r="D8" s="27" t="s">
        <v>85</v>
      </c>
      <c r="E8" s="27" t="s">
        <v>6</v>
      </c>
      <c r="F8" s="28" t="s">
        <v>169</v>
      </c>
    </row>
    <row r="9" spans="1:7" x14ac:dyDescent="0.2">
      <c r="A9" s="25">
        <v>2015</v>
      </c>
      <c r="B9" s="27">
        <v>7</v>
      </c>
      <c r="C9" s="30">
        <f>DATE(TripTable[[#This Row],[Year]],TripTable[[#This Row],[Month]],1)</f>
        <v>42186</v>
      </c>
      <c r="D9" s="27" t="s">
        <v>85</v>
      </c>
      <c r="E9" s="27" t="s">
        <v>6</v>
      </c>
      <c r="F9" s="28" t="s">
        <v>170</v>
      </c>
    </row>
    <row r="10" spans="1:7" x14ac:dyDescent="0.2">
      <c r="A10" s="25">
        <v>2015</v>
      </c>
      <c r="B10" s="27">
        <v>7</v>
      </c>
      <c r="C10" s="30">
        <f>DATE(TripTable[[#This Row],[Year]],TripTable[[#This Row],[Month]],1)</f>
        <v>42186</v>
      </c>
      <c r="D10" s="27" t="s">
        <v>85</v>
      </c>
      <c r="E10" s="25" t="s">
        <v>525</v>
      </c>
      <c r="F10" s="26" t="s">
        <v>525</v>
      </c>
    </row>
    <row r="11" spans="1:7" x14ac:dyDescent="0.2">
      <c r="A11" s="25">
        <v>2015</v>
      </c>
      <c r="B11" s="27">
        <v>7</v>
      </c>
      <c r="C11" s="30">
        <f>DATE(TripTable[[#This Row],[Year]],TripTable[[#This Row],[Month]],1)</f>
        <v>42186</v>
      </c>
      <c r="D11" s="27" t="s">
        <v>85</v>
      </c>
      <c r="E11" s="27" t="s">
        <v>6</v>
      </c>
      <c r="F11" s="28" t="s">
        <v>173</v>
      </c>
    </row>
    <row r="12" spans="1:7" x14ac:dyDescent="0.2">
      <c r="A12" s="25">
        <v>2015</v>
      </c>
      <c r="B12" s="27">
        <v>7</v>
      </c>
      <c r="C12" s="30">
        <f>DATE(TripTable[[#This Row],[Year]],TripTable[[#This Row],[Month]],1)</f>
        <v>42186</v>
      </c>
      <c r="D12" s="27" t="s">
        <v>85</v>
      </c>
      <c r="E12" s="27" t="s">
        <v>26</v>
      </c>
      <c r="F12" s="28" t="s">
        <v>26</v>
      </c>
    </row>
    <row r="13" spans="1:7" x14ac:dyDescent="0.2">
      <c r="A13" s="25">
        <v>2015</v>
      </c>
      <c r="B13" s="27">
        <v>7</v>
      </c>
      <c r="C13" s="30">
        <f>DATE(TripTable[[#This Row],[Year]],TripTable[[#This Row],[Month]],1)</f>
        <v>42186</v>
      </c>
      <c r="D13" s="27" t="s">
        <v>85</v>
      </c>
      <c r="E13" s="27" t="s">
        <v>6</v>
      </c>
      <c r="F13" s="28" t="s">
        <v>177</v>
      </c>
    </row>
    <row r="14" spans="1:7" x14ac:dyDescent="0.2">
      <c r="A14" s="25">
        <v>2015</v>
      </c>
      <c r="B14" s="27">
        <v>7</v>
      </c>
      <c r="C14" s="30">
        <f>DATE(TripTable[[#This Row],[Year]],TripTable[[#This Row],[Month]],1)</f>
        <v>42186</v>
      </c>
      <c r="D14" s="27" t="s">
        <v>85</v>
      </c>
      <c r="E14" s="27" t="s">
        <v>6</v>
      </c>
      <c r="F14" s="28" t="s">
        <v>110</v>
      </c>
    </row>
    <row r="15" spans="1:7" x14ac:dyDescent="0.2">
      <c r="A15" s="25">
        <v>2015</v>
      </c>
      <c r="B15" s="27">
        <v>7</v>
      </c>
      <c r="C15" s="30">
        <f>DATE(TripTable[[#This Row],[Year]],TripTable[[#This Row],[Month]],1)</f>
        <v>42186</v>
      </c>
      <c r="D15" s="27" t="s">
        <v>85</v>
      </c>
      <c r="E15" s="27" t="s">
        <v>6</v>
      </c>
      <c r="F15" s="28" t="s">
        <v>178</v>
      </c>
    </row>
    <row r="16" spans="1:7" x14ac:dyDescent="0.2">
      <c r="A16" s="25">
        <v>2015</v>
      </c>
      <c r="B16" s="27">
        <v>7</v>
      </c>
      <c r="C16" s="30">
        <f>DATE(TripTable[[#This Row],[Year]],TripTable[[#This Row],[Month]],1)</f>
        <v>42186</v>
      </c>
      <c r="D16" s="27" t="s">
        <v>85</v>
      </c>
      <c r="E16" s="27" t="s">
        <v>6</v>
      </c>
      <c r="F16" s="28" t="s">
        <v>180</v>
      </c>
    </row>
    <row r="17" spans="1:7" x14ac:dyDescent="0.2">
      <c r="A17" s="25">
        <v>2011</v>
      </c>
      <c r="B17" s="27">
        <v>3</v>
      </c>
      <c r="C17" s="30">
        <f>DATE(TripTable[[#This Row],[Year]],TripTable[[#This Row],[Month]],1)</f>
        <v>40603</v>
      </c>
      <c r="D17" s="25" t="s">
        <v>1235</v>
      </c>
      <c r="E17" s="25" t="s">
        <v>14</v>
      </c>
      <c r="F17" s="26" t="s">
        <v>1235</v>
      </c>
      <c r="G17" s="26" t="s">
        <v>1263</v>
      </c>
    </row>
    <row r="18" spans="1:7" x14ac:dyDescent="0.2">
      <c r="A18" s="25">
        <v>2007</v>
      </c>
      <c r="B18" s="27">
        <v>4</v>
      </c>
      <c r="C18" s="30">
        <f>DATE(TripTable[[#This Row],[Year]],TripTable[[#This Row],[Month]],1)</f>
        <v>39173</v>
      </c>
      <c r="D18" s="27" t="s">
        <v>1138</v>
      </c>
      <c r="E18" s="27" t="s">
        <v>14</v>
      </c>
      <c r="F18" s="28" t="s">
        <v>1138</v>
      </c>
    </row>
    <row r="19" spans="1:7" x14ac:dyDescent="0.2">
      <c r="A19" s="25">
        <v>2007</v>
      </c>
      <c r="B19" s="27">
        <v>8</v>
      </c>
      <c r="C19" s="30">
        <f>DATE(TripTable[[#This Row],[Year]],TripTable[[#This Row],[Month]],1)</f>
        <v>39295</v>
      </c>
      <c r="D19" s="27" t="s">
        <v>1139</v>
      </c>
      <c r="E19" s="27" t="s">
        <v>14</v>
      </c>
      <c r="F19" s="28" t="s">
        <v>713</v>
      </c>
    </row>
    <row r="20" spans="1:7" x14ac:dyDescent="0.2">
      <c r="A20" s="25">
        <v>2025</v>
      </c>
      <c r="B20" s="27">
        <v>9</v>
      </c>
      <c r="C20" s="30">
        <f>DATE(TripTable[[#This Row],[Year]],TripTable[[#This Row],[Month]],1)</f>
        <v>45901</v>
      </c>
      <c r="D20" s="25" t="s">
        <v>1265</v>
      </c>
      <c r="E20" s="25" t="s">
        <v>49</v>
      </c>
      <c r="F20" s="26" t="s">
        <v>107</v>
      </c>
      <c r="G20" s="26" t="s">
        <v>1264</v>
      </c>
    </row>
    <row r="21" spans="1:7" x14ac:dyDescent="0.2">
      <c r="A21" s="25">
        <v>2018</v>
      </c>
      <c r="B21" s="27">
        <v>11</v>
      </c>
      <c r="C21" s="30">
        <f>DATE(TripTable[[#This Row],[Year]],TripTable[[#This Row],[Month]],1)</f>
        <v>43405</v>
      </c>
      <c r="D21" s="27" t="s">
        <v>108</v>
      </c>
      <c r="E21" s="27" t="s">
        <v>49</v>
      </c>
      <c r="F21" s="28" t="s">
        <v>107</v>
      </c>
    </row>
    <row r="22" spans="1:7" x14ac:dyDescent="0.2">
      <c r="A22" s="25">
        <v>2005</v>
      </c>
      <c r="B22" s="27">
        <v>6</v>
      </c>
      <c r="C22" s="30">
        <f>DATE(TripTable[[#This Row],[Year]],TripTable[[#This Row],[Month]],1)</f>
        <v>38504</v>
      </c>
      <c r="D22" s="25" t="s">
        <v>1249</v>
      </c>
      <c r="E22" s="25" t="s">
        <v>51</v>
      </c>
      <c r="F22" s="26" t="s">
        <v>1249</v>
      </c>
      <c r="G22" s="26" t="s">
        <v>1137</v>
      </c>
    </row>
    <row r="23" spans="1:7" x14ac:dyDescent="0.2">
      <c r="A23" s="25">
        <v>2007</v>
      </c>
      <c r="B23" s="27">
        <v>4</v>
      </c>
      <c r="C23" s="30">
        <f>DATE(TripTable[[#This Row],[Year]],TripTable[[#This Row],[Month]],1)</f>
        <v>39173</v>
      </c>
      <c r="D23" s="27" t="s">
        <v>1140</v>
      </c>
      <c r="E23" s="27" t="s">
        <v>14</v>
      </c>
      <c r="F23" s="28" t="s">
        <v>1141</v>
      </c>
    </row>
    <row r="24" spans="1:7" x14ac:dyDescent="0.2">
      <c r="A24" s="25">
        <v>2007</v>
      </c>
      <c r="B24" s="27">
        <v>7</v>
      </c>
      <c r="C24" s="30">
        <f>DATE(TripTable[[#This Row],[Year]],TripTable[[#This Row],[Month]],1)</f>
        <v>39264</v>
      </c>
      <c r="D24" s="25" t="s">
        <v>1250</v>
      </c>
      <c r="E24" s="25" t="s">
        <v>14</v>
      </c>
      <c r="F24" s="26" t="s">
        <v>1141</v>
      </c>
      <c r="G24" s="26" t="s">
        <v>1137</v>
      </c>
    </row>
    <row r="25" spans="1:7" x14ac:dyDescent="0.2">
      <c r="A25" s="25">
        <v>2012</v>
      </c>
      <c r="B25" s="27">
        <v>5</v>
      </c>
      <c r="C25" s="30">
        <f>DATE(TripTable[[#This Row],[Year]],TripTable[[#This Row],[Month]],1)</f>
        <v>41030</v>
      </c>
      <c r="D25" s="25" t="s">
        <v>1305</v>
      </c>
      <c r="E25" s="25" t="s">
        <v>6</v>
      </c>
      <c r="F25" s="26" t="s">
        <v>96</v>
      </c>
      <c r="G25" s="26" t="s">
        <v>1137</v>
      </c>
    </row>
    <row r="26" spans="1:7" x14ac:dyDescent="0.2">
      <c r="A26" s="25">
        <v>2005</v>
      </c>
      <c r="B26" s="27">
        <v>7</v>
      </c>
      <c r="C26" s="30">
        <f>DATE(TripTable[[#This Row],[Year]],TripTable[[#This Row],[Month]],1)</f>
        <v>38534</v>
      </c>
      <c r="D26" s="25" t="s">
        <v>376</v>
      </c>
      <c r="E26" s="25" t="s">
        <v>14</v>
      </c>
      <c r="F26" s="26" t="s">
        <v>376</v>
      </c>
      <c r="G26" s="26" t="s">
        <v>1137</v>
      </c>
    </row>
    <row r="27" spans="1:7" x14ac:dyDescent="0.2">
      <c r="A27" s="25">
        <v>2005</v>
      </c>
      <c r="B27" s="27">
        <v>7</v>
      </c>
      <c r="C27" s="30">
        <f>DATE(TripTable[[#This Row],[Year]],TripTable[[#This Row],[Month]],1)</f>
        <v>38534</v>
      </c>
      <c r="D27" s="25" t="s">
        <v>376</v>
      </c>
      <c r="E27" s="25" t="s">
        <v>14</v>
      </c>
      <c r="F27" s="26" t="s">
        <v>1257</v>
      </c>
      <c r="G27" s="26" t="s">
        <v>1137</v>
      </c>
    </row>
    <row r="28" spans="1:7" x14ac:dyDescent="0.2">
      <c r="A28" s="25">
        <v>2006</v>
      </c>
      <c r="B28" s="27">
        <v>12</v>
      </c>
      <c r="C28" s="30">
        <f>DATE(TripTable[[#This Row],[Year]],TripTable[[#This Row],[Month]],1)</f>
        <v>39052</v>
      </c>
      <c r="D28" s="25" t="s">
        <v>1256</v>
      </c>
      <c r="E28" s="25" t="s">
        <v>14</v>
      </c>
      <c r="F28" s="26" t="s">
        <v>376</v>
      </c>
      <c r="G28" s="26" t="s">
        <v>1137</v>
      </c>
    </row>
    <row r="29" spans="1:7" x14ac:dyDescent="0.2">
      <c r="A29" s="25">
        <v>2006</v>
      </c>
      <c r="B29" s="27">
        <v>12</v>
      </c>
      <c r="C29" s="30">
        <f>DATE(TripTable[[#This Row],[Year]],TripTable[[#This Row],[Month]],1)</f>
        <v>39052</v>
      </c>
      <c r="D29" s="25" t="s">
        <v>1256</v>
      </c>
      <c r="E29" s="25" t="s">
        <v>14</v>
      </c>
      <c r="F29" s="26" t="s">
        <v>378</v>
      </c>
      <c r="G29" s="26" t="s">
        <v>1137</v>
      </c>
    </row>
    <row r="30" spans="1:7" x14ac:dyDescent="0.2">
      <c r="A30" s="25">
        <v>2006</v>
      </c>
      <c r="B30" s="27">
        <v>12</v>
      </c>
      <c r="C30" s="30">
        <f>DATE(TripTable[[#This Row],[Year]],TripTable[[#This Row],[Month]],1)</f>
        <v>39052</v>
      </c>
      <c r="D30" s="25" t="s">
        <v>1256</v>
      </c>
      <c r="E30" s="25" t="s">
        <v>14</v>
      </c>
      <c r="F30" s="26" t="s">
        <v>1257</v>
      </c>
      <c r="G30" s="26" t="s">
        <v>1137</v>
      </c>
    </row>
    <row r="31" spans="1:7" x14ac:dyDescent="0.2">
      <c r="A31" s="25">
        <v>2018</v>
      </c>
      <c r="B31" s="27">
        <v>7</v>
      </c>
      <c r="C31" s="30">
        <f>DATE(TripTable[[#This Row],[Year]],TripTable[[#This Row],[Month]],1)</f>
        <v>43282</v>
      </c>
      <c r="D31" s="27" t="s">
        <v>104</v>
      </c>
      <c r="E31" s="27" t="s">
        <v>12</v>
      </c>
      <c r="F31" s="28" t="s">
        <v>1143</v>
      </c>
    </row>
    <row r="32" spans="1:7" x14ac:dyDescent="0.2">
      <c r="A32" s="25">
        <v>2018</v>
      </c>
      <c r="B32" s="27">
        <v>7</v>
      </c>
      <c r="C32" s="30">
        <f>DATE(TripTable[[#This Row],[Year]],TripTable[[#This Row],[Month]],1)</f>
        <v>43282</v>
      </c>
      <c r="D32" s="27" t="s">
        <v>104</v>
      </c>
      <c r="E32" s="27" t="s">
        <v>14</v>
      </c>
      <c r="F32" s="28" t="s">
        <v>1033</v>
      </c>
    </row>
    <row r="33" spans="1:6" x14ac:dyDescent="0.2">
      <c r="A33" s="25">
        <v>2018</v>
      </c>
      <c r="B33" s="27">
        <v>7</v>
      </c>
      <c r="C33" s="30">
        <f>DATE(TripTable[[#This Row],[Year]],TripTable[[#This Row],[Month]],1)</f>
        <v>43282</v>
      </c>
      <c r="D33" s="27" t="s">
        <v>104</v>
      </c>
      <c r="E33" s="27" t="s">
        <v>12</v>
      </c>
      <c r="F33" s="28" t="s">
        <v>1142</v>
      </c>
    </row>
    <row r="34" spans="1:6" x14ac:dyDescent="0.2">
      <c r="A34" s="25">
        <v>2018</v>
      </c>
      <c r="B34" s="27">
        <v>7</v>
      </c>
      <c r="C34" s="30">
        <f>DATE(TripTable[[#This Row],[Year]],TripTable[[#This Row],[Month]],1)</f>
        <v>43282</v>
      </c>
      <c r="D34" s="27" t="s">
        <v>104</v>
      </c>
      <c r="E34" s="27" t="s">
        <v>51</v>
      </c>
      <c r="F34" s="28" t="s">
        <v>62</v>
      </c>
    </row>
    <row r="35" spans="1:6" x14ac:dyDescent="0.2">
      <c r="A35" s="25">
        <v>2018</v>
      </c>
      <c r="B35" s="27">
        <v>7</v>
      </c>
      <c r="C35" s="30">
        <f>DATE(TripTable[[#This Row],[Year]],TripTable[[#This Row],[Month]],1)</f>
        <v>43282</v>
      </c>
      <c r="D35" s="27" t="s">
        <v>104</v>
      </c>
      <c r="E35" s="27" t="s">
        <v>12</v>
      </c>
      <c r="F35" s="28" t="s">
        <v>66</v>
      </c>
    </row>
    <row r="36" spans="1:6" x14ac:dyDescent="0.2">
      <c r="A36" s="25">
        <v>2018</v>
      </c>
      <c r="B36" s="27">
        <v>7</v>
      </c>
      <c r="C36" s="30">
        <f>DATE(TripTable[[#This Row],[Year]],TripTable[[#This Row],[Month]],1)</f>
        <v>43282</v>
      </c>
      <c r="D36" s="27" t="s">
        <v>104</v>
      </c>
      <c r="E36" s="27" t="s">
        <v>14</v>
      </c>
      <c r="F36" s="28" t="s">
        <v>60</v>
      </c>
    </row>
    <row r="37" spans="1:6" x14ac:dyDescent="0.2">
      <c r="A37" s="25">
        <v>2018</v>
      </c>
      <c r="B37" s="27">
        <v>7</v>
      </c>
      <c r="C37" s="30">
        <f>DATE(TripTable[[#This Row],[Year]],TripTable[[#This Row],[Month]],1)</f>
        <v>43282</v>
      </c>
      <c r="D37" s="27" t="s">
        <v>104</v>
      </c>
      <c r="E37" s="27" t="s">
        <v>14</v>
      </c>
      <c r="F37" s="28" t="s">
        <v>1001</v>
      </c>
    </row>
    <row r="38" spans="1:6" x14ac:dyDescent="0.2">
      <c r="A38" s="25">
        <v>2018</v>
      </c>
      <c r="B38" s="27">
        <v>7</v>
      </c>
      <c r="C38" s="30">
        <f>DATE(TripTable[[#This Row],[Year]],TripTable[[#This Row],[Month]],1)</f>
        <v>43282</v>
      </c>
      <c r="D38" s="27" t="s">
        <v>104</v>
      </c>
      <c r="E38" s="27" t="s">
        <v>51</v>
      </c>
      <c r="F38" s="28" t="s">
        <v>296</v>
      </c>
    </row>
    <row r="39" spans="1:6" x14ac:dyDescent="0.2">
      <c r="A39" s="25">
        <v>2018</v>
      </c>
      <c r="B39" s="27">
        <v>8</v>
      </c>
      <c r="C39" s="30">
        <f>DATE(TripTable[[#This Row],[Year]],TripTable[[#This Row],[Month]],1)</f>
        <v>43313</v>
      </c>
      <c r="D39" s="27" t="s">
        <v>104</v>
      </c>
      <c r="E39" s="27" t="s">
        <v>14</v>
      </c>
      <c r="F39" s="28" t="s">
        <v>1000</v>
      </c>
    </row>
    <row r="40" spans="1:6" x14ac:dyDescent="0.2">
      <c r="A40" s="25">
        <v>2018</v>
      </c>
      <c r="B40" s="27">
        <v>8</v>
      </c>
      <c r="C40" s="30">
        <f>DATE(TripTable[[#This Row],[Year]],TripTable[[#This Row],[Month]],1)</f>
        <v>43313</v>
      </c>
      <c r="D40" s="27" t="s">
        <v>104</v>
      </c>
      <c r="E40" s="27" t="s">
        <v>14</v>
      </c>
      <c r="F40" s="28" t="s">
        <v>208</v>
      </c>
    </row>
    <row r="41" spans="1:6" x14ac:dyDescent="0.2">
      <c r="A41" s="25">
        <v>2018</v>
      </c>
      <c r="B41" s="27">
        <v>8</v>
      </c>
      <c r="C41" s="30">
        <f>DATE(TripTable[[#This Row],[Year]],TripTable[[#This Row],[Month]],1)</f>
        <v>43313</v>
      </c>
      <c r="D41" s="27" t="s">
        <v>104</v>
      </c>
      <c r="E41" s="27" t="s">
        <v>14</v>
      </c>
      <c r="F41" s="28" t="s">
        <v>1013</v>
      </c>
    </row>
    <row r="42" spans="1:6" x14ac:dyDescent="0.2">
      <c r="A42" s="25">
        <v>2007</v>
      </c>
      <c r="B42" s="27">
        <v>5</v>
      </c>
      <c r="C42" s="30">
        <f>DATE(TripTable[[#This Row],[Year]],TripTable[[#This Row],[Month]],1)</f>
        <v>39203</v>
      </c>
      <c r="D42" s="27" t="s">
        <v>63</v>
      </c>
      <c r="E42" s="27" t="s">
        <v>14</v>
      </c>
      <c r="F42" s="28" t="s">
        <v>791</v>
      </c>
    </row>
    <row r="43" spans="1:6" x14ac:dyDescent="0.2">
      <c r="A43" s="25">
        <v>2007</v>
      </c>
      <c r="B43" s="27">
        <v>5</v>
      </c>
      <c r="C43" s="30">
        <f>DATE(TripTable[[#This Row],[Year]],TripTable[[#This Row],[Month]],1)</f>
        <v>39203</v>
      </c>
      <c r="D43" s="27" t="s">
        <v>63</v>
      </c>
      <c r="E43" s="27" t="s">
        <v>14</v>
      </c>
      <c r="F43" s="28" t="s">
        <v>1000</v>
      </c>
    </row>
    <row r="44" spans="1:6" x14ac:dyDescent="0.2">
      <c r="A44" s="25">
        <v>2007</v>
      </c>
      <c r="B44" s="27">
        <v>5</v>
      </c>
      <c r="C44" s="30">
        <f>DATE(TripTable[[#This Row],[Year]],TripTable[[#This Row],[Month]],1)</f>
        <v>39203</v>
      </c>
      <c r="D44" s="27" t="s">
        <v>63</v>
      </c>
      <c r="E44" s="27" t="s">
        <v>51</v>
      </c>
      <c r="F44" s="28" t="s">
        <v>62</v>
      </c>
    </row>
    <row r="45" spans="1:6" x14ac:dyDescent="0.2">
      <c r="A45" s="25">
        <v>2019</v>
      </c>
      <c r="B45" s="27">
        <v>8</v>
      </c>
      <c r="C45" s="30">
        <f>DATE(TripTable[[#This Row],[Year]],TripTable[[#This Row],[Month]],1)</f>
        <v>43678</v>
      </c>
      <c r="D45" s="27" t="s">
        <v>114</v>
      </c>
      <c r="E45" s="27" t="s">
        <v>46</v>
      </c>
      <c r="F45" s="28" t="s">
        <v>113</v>
      </c>
    </row>
    <row r="46" spans="1:6" x14ac:dyDescent="0.2">
      <c r="A46" s="25">
        <v>2019</v>
      </c>
      <c r="B46" s="27">
        <v>8</v>
      </c>
      <c r="C46" s="30">
        <f>DATE(TripTable[[#This Row],[Year]],TripTable[[#This Row],[Month]],1)</f>
        <v>43678</v>
      </c>
      <c r="D46" s="27" t="s">
        <v>114</v>
      </c>
      <c r="E46" s="27" t="s">
        <v>2</v>
      </c>
      <c r="F46" s="28" t="s">
        <v>1039</v>
      </c>
    </row>
    <row r="47" spans="1:6" x14ac:dyDescent="0.2">
      <c r="A47" s="25">
        <v>2019</v>
      </c>
      <c r="B47" s="27">
        <v>8</v>
      </c>
      <c r="C47" s="30">
        <f>DATE(TripTable[[#This Row],[Year]],TripTable[[#This Row],[Month]],1)</f>
        <v>43678</v>
      </c>
      <c r="D47" s="27" t="s">
        <v>114</v>
      </c>
      <c r="E47" s="27" t="s">
        <v>17</v>
      </c>
      <c r="F47" s="28" t="s">
        <v>115</v>
      </c>
    </row>
    <row r="48" spans="1:6" x14ac:dyDescent="0.2">
      <c r="A48" s="25">
        <v>2019</v>
      </c>
      <c r="B48" s="27">
        <v>8</v>
      </c>
      <c r="C48" s="30">
        <f>DATE(TripTable[[#This Row],[Year]],TripTable[[#This Row],[Month]],1)</f>
        <v>43678</v>
      </c>
      <c r="D48" s="27" t="s">
        <v>114</v>
      </c>
      <c r="E48" s="27" t="s">
        <v>2</v>
      </c>
      <c r="F48" s="28" t="s">
        <v>116</v>
      </c>
    </row>
    <row r="49" spans="1:7" x14ac:dyDescent="0.2">
      <c r="A49" s="25">
        <v>2014</v>
      </c>
      <c r="B49" s="27">
        <v>10</v>
      </c>
      <c r="C49" s="30">
        <f>DATE(TripTable[[#This Row],[Year]],TripTable[[#This Row],[Month]],1)</f>
        <v>41913</v>
      </c>
      <c r="D49" s="27" t="s">
        <v>83</v>
      </c>
      <c r="E49" s="27" t="s">
        <v>3</v>
      </c>
      <c r="F49" s="28" t="s">
        <v>82</v>
      </c>
    </row>
    <row r="50" spans="1:7" x14ac:dyDescent="0.2">
      <c r="A50" s="25">
        <v>2014</v>
      </c>
      <c r="B50" s="27">
        <v>10</v>
      </c>
      <c r="C50" s="30">
        <f>DATE(TripTable[[#This Row],[Year]],TripTable[[#This Row],[Month]],1)</f>
        <v>41913</v>
      </c>
      <c r="D50" s="27" t="s">
        <v>83</v>
      </c>
      <c r="E50" s="27" t="s">
        <v>33</v>
      </c>
      <c r="F50" s="28" t="s">
        <v>84</v>
      </c>
    </row>
    <row r="51" spans="1:7" x14ac:dyDescent="0.2">
      <c r="A51" s="25">
        <v>2025</v>
      </c>
      <c r="B51" s="27">
        <v>9</v>
      </c>
      <c r="C51" s="30">
        <f>DATE(TripTable[[#This Row],[Year]],TripTable[[#This Row],[Month]],1)</f>
        <v>45901</v>
      </c>
      <c r="D51" s="25" t="s">
        <v>1262</v>
      </c>
      <c r="E51" s="25" t="s">
        <v>17</v>
      </c>
      <c r="F51" s="26" t="s">
        <v>115</v>
      </c>
      <c r="G51" s="26" t="s">
        <v>1264</v>
      </c>
    </row>
    <row r="52" spans="1:7" x14ac:dyDescent="0.2">
      <c r="A52" s="25">
        <v>2008</v>
      </c>
      <c r="B52" s="27">
        <v>12</v>
      </c>
      <c r="C52" s="30">
        <f>DATE(TripTable[[#This Row],[Year]],TripTable[[#This Row],[Month]],1)</f>
        <v>39783</v>
      </c>
      <c r="D52" s="27" t="s">
        <v>1144</v>
      </c>
      <c r="E52" s="27" t="s">
        <v>14</v>
      </c>
      <c r="F52" s="28" t="s">
        <v>60</v>
      </c>
    </row>
    <row r="53" spans="1:7" x14ac:dyDescent="0.2">
      <c r="A53" s="25">
        <v>2016</v>
      </c>
      <c r="B53" s="27">
        <v>10</v>
      </c>
      <c r="C53" s="30">
        <f>DATE(TripTable[[#This Row],[Year]],TripTable[[#This Row],[Month]],1)</f>
        <v>42644</v>
      </c>
      <c r="D53" s="27" t="s">
        <v>1035</v>
      </c>
      <c r="E53" s="27" t="s">
        <v>14</v>
      </c>
      <c r="F53" s="28" t="s">
        <v>1035</v>
      </c>
    </row>
    <row r="54" spans="1:7" x14ac:dyDescent="0.2">
      <c r="A54" s="25">
        <v>2007</v>
      </c>
      <c r="B54" s="27">
        <v>6</v>
      </c>
      <c r="C54" s="30">
        <f>DATE(TripTable[[#This Row],[Year]],TripTable[[#This Row],[Month]],1)</f>
        <v>39234</v>
      </c>
      <c r="D54" s="27" t="s">
        <v>999</v>
      </c>
      <c r="E54" s="27" t="s">
        <v>14</v>
      </c>
      <c r="F54" s="28" t="s">
        <v>999</v>
      </c>
    </row>
    <row r="55" spans="1:7" x14ac:dyDescent="0.2">
      <c r="A55" s="25">
        <v>2019</v>
      </c>
      <c r="B55" s="27">
        <v>12</v>
      </c>
      <c r="C55" s="30">
        <f>DATE(TripTable[[#This Row],[Year]],TripTable[[#This Row],[Month]],1)</f>
        <v>43800</v>
      </c>
      <c r="D55" s="27" t="s">
        <v>121</v>
      </c>
      <c r="E55" s="27" t="s">
        <v>6</v>
      </c>
      <c r="F55" s="28" t="s">
        <v>173</v>
      </c>
    </row>
    <row r="56" spans="1:7" x14ac:dyDescent="0.2">
      <c r="A56" s="25">
        <v>2019</v>
      </c>
      <c r="B56" s="27">
        <v>12</v>
      </c>
      <c r="C56" s="30">
        <f>DATE(TripTable[[#This Row],[Year]],TripTable[[#This Row],[Month]],1)</f>
        <v>43800</v>
      </c>
      <c r="D56" s="27" t="s">
        <v>121</v>
      </c>
      <c r="E56" s="27" t="s">
        <v>6</v>
      </c>
      <c r="F56" s="28" t="s">
        <v>174</v>
      </c>
    </row>
    <row r="57" spans="1:7" x14ac:dyDescent="0.2">
      <c r="A57" s="25">
        <v>2019</v>
      </c>
      <c r="B57" s="27">
        <v>12</v>
      </c>
      <c r="C57" s="30">
        <f>DATE(TripTable[[#This Row],[Year]],TripTable[[#This Row],[Month]],1)</f>
        <v>43800</v>
      </c>
      <c r="D57" s="27" t="s">
        <v>121</v>
      </c>
      <c r="E57" s="27" t="s">
        <v>38</v>
      </c>
      <c r="F57" s="28" t="s">
        <v>983</v>
      </c>
    </row>
    <row r="58" spans="1:7" x14ac:dyDescent="0.2">
      <c r="A58" s="25">
        <v>2019</v>
      </c>
      <c r="B58" s="27">
        <v>12</v>
      </c>
      <c r="C58" s="30">
        <f>DATE(TripTable[[#This Row],[Year]],TripTable[[#This Row],[Month]],1)</f>
        <v>43800</v>
      </c>
      <c r="D58" s="27" t="s">
        <v>121</v>
      </c>
      <c r="E58" s="27" t="s">
        <v>38</v>
      </c>
      <c r="F58" s="28" t="s">
        <v>412</v>
      </c>
    </row>
    <row r="59" spans="1:7" x14ac:dyDescent="0.2">
      <c r="A59" s="25">
        <v>2019</v>
      </c>
      <c r="B59" s="27">
        <v>12</v>
      </c>
      <c r="C59" s="30">
        <f>DATE(TripTable[[#This Row],[Year]],TripTable[[#This Row],[Month]],1)</f>
        <v>43800</v>
      </c>
      <c r="D59" s="27" t="s">
        <v>121</v>
      </c>
      <c r="E59" s="27" t="s">
        <v>6</v>
      </c>
      <c r="F59" s="28" t="s">
        <v>110</v>
      </c>
    </row>
    <row r="60" spans="1:7" x14ac:dyDescent="0.2">
      <c r="A60" s="25">
        <v>2019</v>
      </c>
      <c r="B60" s="27">
        <v>12</v>
      </c>
      <c r="C60" s="30">
        <f>DATE(TripTable[[#This Row],[Year]],TripTable[[#This Row],[Month]],1)</f>
        <v>43800</v>
      </c>
      <c r="D60" s="27" t="s">
        <v>121</v>
      </c>
      <c r="E60" s="27" t="s">
        <v>6</v>
      </c>
      <c r="F60" s="28" t="s">
        <v>183</v>
      </c>
    </row>
    <row r="61" spans="1:7" x14ac:dyDescent="0.2">
      <c r="A61" s="25">
        <v>2020</v>
      </c>
      <c r="B61" s="27">
        <v>1</v>
      </c>
      <c r="C61" s="30">
        <f>DATE(TripTable[[#This Row],[Year]],TripTable[[#This Row],[Month]],1)</f>
        <v>43831</v>
      </c>
      <c r="D61" s="27" t="s">
        <v>121</v>
      </c>
      <c r="E61" s="27" t="s">
        <v>6</v>
      </c>
      <c r="F61" s="28" t="s">
        <v>110</v>
      </c>
    </row>
    <row r="62" spans="1:7" x14ac:dyDescent="0.2">
      <c r="A62" s="25">
        <v>2008</v>
      </c>
      <c r="B62" s="27">
        <v>10</v>
      </c>
      <c r="C62" s="30">
        <f>DATE(TripTable[[#This Row],[Year]],TripTable[[#This Row],[Month]],1)</f>
        <v>39722</v>
      </c>
      <c r="D62" s="27" t="s">
        <v>67</v>
      </c>
      <c r="E62" s="27" t="s">
        <v>6</v>
      </c>
      <c r="F62" s="28" t="s">
        <v>96</v>
      </c>
    </row>
    <row r="63" spans="1:7" x14ac:dyDescent="0.2">
      <c r="A63" s="25">
        <v>2008</v>
      </c>
      <c r="B63" s="27">
        <v>10</v>
      </c>
      <c r="C63" s="30">
        <f>DATE(TripTable[[#This Row],[Year]],TripTable[[#This Row],[Month]],1)</f>
        <v>39722</v>
      </c>
      <c r="D63" s="27" t="s">
        <v>67</v>
      </c>
      <c r="E63" s="27" t="s">
        <v>6</v>
      </c>
      <c r="F63" s="28" t="s">
        <v>173</v>
      </c>
    </row>
    <row r="64" spans="1:7" x14ac:dyDescent="0.2">
      <c r="A64" s="25">
        <v>2008</v>
      </c>
      <c r="B64" s="27">
        <v>10</v>
      </c>
      <c r="C64" s="30">
        <f>DATE(TripTable[[#This Row],[Year]],TripTable[[#This Row],[Month]],1)</f>
        <v>39722</v>
      </c>
      <c r="D64" s="27" t="s">
        <v>67</v>
      </c>
      <c r="E64" s="27" t="s">
        <v>6</v>
      </c>
      <c r="F64" s="28" t="s">
        <v>182</v>
      </c>
    </row>
    <row r="65" spans="1:6" x14ac:dyDescent="0.2">
      <c r="A65" s="25">
        <v>2008</v>
      </c>
      <c r="B65" s="27">
        <v>11</v>
      </c>
      <c r="C65" s="30">
        <f>DATE(TripTable[[#This Row],[Year]],TripTable[[#This Row],[Month]],1)</f>
        <v>39753</v>
      </c>
      <c r="D65" s="27" t="s">
        <v>67</v>
      </c>
      <c r="E65" s="27" t="s">
        <v>6</v>
      </c>
      <c r="F65" s="28" t="s">
        <v>988</v>
      </c>
    </row>
    <row r="66" spans="1:6" x14ac:dyDescent="0.2">
      <c r="A66" s="25">
        <v>2008</v>
      </c>
      <c r="B66" s="27">
        <v>11</v>
      </c>
      <c r="C66" s="30">
        <f>DATE(TripTable[[#This Row],[Year]],TripTable[[#This Row],[Month]],1)</f>
        <v>39753</v>
      </c>
      <c r="D66" s="27" t="s">
        <v>67</v>
      </c>
      <c r="E66" s="27" t="s">
        <v>6</v>
      </c>
      <c r="F66" s="28" t="s">
        <v>171</v>
      </c>
    </row>
    <row r="67" spans="1:6" x14ac:dyDescent="0.2">
      <c r="A67" s="25">
        <v>2008</v>
      </c>
      <c r="B67" s="27">
        <v>11</v>
      </c>
      <c r="C67" s="30">
        <f>DATE(TripTable[[#This Row],[Year]],TripTable[[#This Row],[Month]],1)</f>
        <v>39753</v>
      </c>
      <c r="D67" s="27" t="s">
        <v>67</v>
      </c>
      <c r="E67" s="27" t="s">
        <v>6</v>
      </c>
      <c r="F67" s="28" t="s">
        <v>110</v>
      </c>
    </row>
    <row r="68" spans="1:6" x14ac:dyDescent="0.2">
      <c r="A68" s="25">
        <v>2010</v>
      </c>
      <c r="B68" s="27">
        <v>9</v>
      </c>
      <c r="C68" s="30">
        <f>DATE(TripTable[[#This Row],[Year]],TripTable[[#This Row],[Month]],1)</f>
        <v>40422</v>
      </c>
      <c r="D68" s="27" t="s">
        <v>72</v>
      </c>
      <c r="E68" s="27" t="s">
        <v>6</v>
      </c>
      <c r="F68" s="28" t="s">
        <v>176</v>
      </c>
    </row>
    <row r="69" spans="1:6" x14ac:dyDescent="0.2">
      <c r="A69" s="25">
        <v>2010</v>
      </c>
      <c r="B69" s="27">
        <v>9</v>
      </c>
      <c r="C69" s="30">
        <f>DATE(TripTable[[#This Row],[Year]],TripTable[[#This Row],[Month]],1)</f>
        <v>40422</v>
      </c>
      <c r="D69" s="27" t="s">
        <v>72</v>
      </c>
      <c r="E69" s="27" t="s">
        <v>6</v>
      </c>
      <c r="F69" s="28" t="s">
        <v>110</v>
      </c>
    </row>
    <row r="70" spans="1:6" x14ac:dyDescent="0.2">
      <c r="A70" s="25">
        <v>2010</v>
      </c>
      <c r="B70" s="27">
        <v>9</v>
      </c>
      <c r="C70" s="30">
        <f>DATE(TripTable[[#This Row],[Year]],TripTable[[#This Row],[Month]],1)</f>
        <v>40422</v>
      </c>
      <c r="D70" s="27" t="s">
        <v>72</v>
      </c>
      <c r="E70" s="27" t="s">
        <v>6</v>
      </c>
      <c r="F70" s="28" t="s">
        <v>179</v>
      </c>
    </row>
    <row r="71" spans="1:6" x14ac:dyDescent="0.2">
      <c r="A71" s="25">
        <v>2010</v>
      </c>
      <c r="B71" s="27">
        <v>9</v>
      </c>
      <c r="C71" s="30">
        <f>DATE(TripTable[[#This Row],[Year]],TripTable[[#This Row],[Month]],1)</f>
        <v>40422</v>
      </c>
      <c r="D71" s="27" t="s">
        <v>72</v>
      </c>
      <c r="E71" s="27" t="s">
        <v>6</v>
      </c>
      <c r="F71" s="28" t="s">
        <v>181</v>
      </c>
    </row>
    <row r="72" spans="1:6" x14ac:dyDescent="0.2">
      <c r="A72" s="25">
        <v>2016</v>
      </c>
      <c r="B72" s="27">
        <v>12</v>
      </c>
      <c r="C72" s="30">
        <f>DATE(TripTable[[#This Row],[Year]],TripTable[[#This Row],[Month]],1)</f>
        <v>42705</v>
      </c>
      <c r="D72" s="27" t="s">
        <v>93</v>
      </c>
      <c r="E72" s="27" t="s">
        <v>6</v>
      </c>
      <c r="F72" s="28" t="s">
        <v>166</v>
      </c>
    </row>
    <row r="73" spans="1:6" x14ac:dyDescent="0.2">
      <c r="A73" s="25">
        <v>2016</v>
      </c>
      <c r="B73" s="27">
        <v>12</v>
      </c>
      <c r="C73" s="30">
        <f>DATE(TripTable[[#This Row],[Year]],TripTable[[#This Row],[Month]],1)</f>
        <v>42705</v>
      </c>
      <c r="D73" s="27" t="s">
        <v>93</v>
      </c>
      <c r="E73" s="27" t="s">
        <v>6</v>
      </c>
      <c r="F73" s="28" t="s">
        <v>167</v>
      </c>
    </row>
    <row r="74" spans="1:6" x14ac:dyDescent="0.2">
      <c r="A74" s="25">
        <v>2016</v>
      </c>
      <c r="B74" s="27">
        <v>12</v>
      </c>
      <c r="C74" s="30">
        <f>DATE(TripTable[[#This Row],[Year]],TripTable[[#This Row],[Month]],1)</f>
        <v>42705</v>
      </c>
      <c r="D74" s="27" t="s">
        <v>93</v>
      </c>
      <c r="E74" s="27" t="s">
        <v>6</v>
      </c>
      <c r="F74" s="28" t="s">
        <v>173</v>
      </c>
    </row>
    <row r="75" spans="1:6" x14ac:dyDescent="0.2">
      <c r="A75" s="25">
        <v>2016</v>
      </c>
      <c r="B75" s="27">
        <v>12</v>
      </c>
      <c r="C75" s="30">
        <f>DATE(TripTable[[#This Row],[Year]],TripTable[[#This Row],[Month]],1)</f>
        <v>42705</v>
      </c>
      <c r="D75" s="27" t="s">
        <v>93</v>
      </c>
      <c r="E75" s="27" t="s">
        <v>6</v>
      </c>
      <c r="F75" s="28" t="s">
        <v>110</v>
      </c>
    </row>
    <row r="76" spans="1:6" x14ac:dyDescent="0.2">
      <c r="A76" s="25">
        <v>2016</v>
      </c>
      <c r="B76" s="27">
        <v>12</v>
      </c>
      <c r="C76" s="30">
        <f>DATE(TripTable[[#This Row],[Year]],TripTable[[#This Row],[Month]],1)</f>
        <v>42705</v>
      </c>
      <c r="D76" s="27" t="s">
        <v>93</v>
      </c>
      <c r="E76" s="27" t="s">
        <v>6</v>
      </c>
      <c r="F76" s="28" t="s">
        <v>181</v>
      </c>
    </row>
    <row r="77" spans="1:6" x14ac:dyDescent="0.2">
      <c r="A77" s="25">
        <v>2024</v>
      </c>
      <c r="B77" s="27">
        <v>6</v>
      </c>
      <c r="C77" s="30">
        <f>DATE(TripTable[[#This Row],[Year]],TripTable[[#This Row],[Month]],1)</f>
        <v>45444</v>
      </c>
      <c r="D77" s="27" t="s">
        <v>911</v>
      </c>
      <c r="E77" s="27" t="s">
        <v>6</v>
      </c>
      <c r="F77" s="28" t="s">
        <v>168</v>
      </c>
    </row>
    <row r="78" spans="1:6" x14ac:dyDescent="0.2">
      <c r="A78" s="25">
        <v>2024</v>
      </c>
      <c r="B78" s="27">
        <v>6</v>
      </c>
      <c r="C78" s="30">
        <f>DATE(TripTable[[#This Row],[Year]],TripTable[[#This Row],[Month]],1)</f>
        <v>45444</v>
      </c>
      <c r="D78" s="27" t="s">
        <v>911</v>
      </c>
      <c r="E78" s="27" t="s">
        <v>6</v>
      </c>
      <c r="F78" s="28" t="s">
        <v>173</v>
      </c>
    </row>
    <row r="79" spans="1:6" x14ac:dyDescent="0.2">
      <c r="A79" s="25">
        <v>2024</v>
      </c>
      <c r="B79" s="27">
        <v>6</v>
      </c>
      <c r="C79" s="30">
        <f>DATE(TripTable[[#This Row],[Year]],TripTable[[#This Row],[Month]],1)</f>
        <v>45444</v>
      </c>
      <c r="D79" s="27" t="s">
        <v>911</v>
      </c>
      <c r="E79" s="27" t="s">
        <v>6</v>
      </c>
      <c r="F79" s="28" t="s">
        <v>175</v>
      </c>
    </row>
    <row r="80" spans="1:6" x14ac:dyDescent="0.2">
      <c r="A80" s="25">
        <v>2024</v>
      </c>
      <c r="B80" s="27">
        <v>6</v>
      </c>
      <c r="C80" s="30">
        <f>DATE(TripTable[[#This Row],[Year]],TripTable[[#This Row],[Month]],1)</f>
        <v>45444</v>
      </c>
      <c r="D80" s="27" t="s">
        <v>911</v>
      </c>
      <c r="E80" s="27" t="s">
        <v>6</v>
      </c>
      <c r="F80" s="28" t="s">
        <v>110</v>
      </c>
    </row>
    <row r="81" spans="1:7" x14ac:dyDescent="0.2">
      <c r="A81" s="25">
        <v>2024</v>
      </c>
      <c r="B81" s="27">
        <v>6</v>
      </c>
      <c r="C81" s="30">
        <f>DATE(TripTable[[#This Row],[Year]],TripTable[[#This Row],[Month]],1)</f>
        <v>45444</v>
      </c>
      <c r="D81" s="27" t="s">
        <v>911</v>
      </c>
      <c r="E81" s="27" t="s">
        <v>6</v>
      </c>
      <c r="F81" s="28" t="s">
        <v>110</v>
      </c>
    </row>
    <row r="82" spans="1:7" x14ac:dyDescent="0.2">
      <c r="A82" s="25">
        <v>2024</v>
      </c>
      <c r="B82" s="27">
        <v>6</v>
      </c>
      <c r="C82" s="30">
        <f>DATE(TripTable[[#This Row],[Year]],TripTable[[#This Row],[Month]],1)</f>
        <v>45444</v>
      </c>
      <c r="D82" s="27" t="s">
        <v>911</v>
      </c>
      <c r="E82" s="27" t="s">
        <v>6</v>
      </c>
      <c r="F82" s="28" t="s">
        <v>179</v>
      </c>
    </row>
    <row r="83" spans="1:7" x14ac:dyDescent="0.2">
      <c r="A83" s="25">
        <v>2025</v>
      </c>
      <c r="B83" s="27">
        <v>11</v>
      </c>
      <c r="C83" s="30">
        <f>DATE(TripTable[[#This Row],[Year]],TripTable[[#This Row],[Month]],1)</f>
        <v>45962</v>
      </c>
      <c r="D83" s="25" t="s">
        <v>1268</v>
      </c>
      <c r="E83" s="25" t="s">
        <v>6</v>
      </c>
      <c r="F83" s="26" t="s">
        <v>96</v>
      </c>
      <c r="G83" s="26" t="s">
        <v>1264</v>
      </c>
    </row>
    <row r="84" spans="1:7" x14ac:dyDescent="0.2">
      <c r="A84" s="25">
        <v>2025</v>
      </c>
      <c r="B84" s="27">
        <v>11</v>
      </c>
      <c r="C84" s="30">
        <f>DATE(TripTable[[#This Row],[Year]],TripTable[[#This Row],[Month]],1)</f>
        <v>45962</v>
      </c>
      <c r="D84" s="25" t="s">
        <v>1268</v>
      </c>
      <c r="E84" s="25" t="s">
        <v>6</v>
      </c>
      <c r="F84" s="26" t="s">
        <v>173</v>
      </c>
      <c r="G84" s="26" t="s">
        <v>1264</v>
      </c>
    </row>
    <row r="85" spans="1:7" x14ac:dyDescent="0.2">
      <c r="A85" s="25">
        <v>2025</v>
      </c>
      <c r="B85" s="27">
        <v>11</v>
      </c>
      <c r="C85" s="30">
        <f>DATE(TripTable[[#This Row],[Year]],TripTable[[#This Row],[Month]],1)</f>
        <v>45962</v>
      </c>
      <c r="D85" s="25" t="s">
        <v>1268</v>
      </c>
      <c r="E85" s="25" t="s">
        <v>6</v>
      </c>
      <c r="F85" s="26" t="s">
        <v>1267</v>
      </c>
      <c r="G85" s="26" t="s">
        <v>1264</v>
      </c>
    </row>
    <row r="86" spans="1:7" x14ac:dyDescent="0.2">
      <c r="A86" s="25">
        <v>2025</v>
      </c>
      <c r="B86" s="27">
        <v>11</v>
      </c>
      <c r="C86" s="30">
        <f>DATE(TripTable[[#This Row],[Year]],TripTable[[#This Row],[Month]],1)</f>
        <v>45962</v>
      </c>
      <c r="D86" s="25" t="s">
        <v>1268</v>
      </c>
      <c r="E86" s="25" t="s">
        <v>6</v>
      </c>
      <c r="F86" s="26" t="s">
        <v>110</v>
      </c>
      <c r="G86" s="26" t="s">
        <v>1264</v>
      </c>
    </row>
    <row r="87" spans="1:7" x14ac:dyDescent="0.2">
      <c r="A87" s="25">
        <v>2025</v>
      </c>
      <c r="B87" s="27">
        <v>11</v>
      </c>
      <c r="C87" s="30">
        <f>DATE(TripTable[[#This Row],[Year]],TripTable[[#This Row],[Month]],1)</f>
        <v>45962</v>
      </c>
      <c r="D87" s="25" t="s">
        <v>1268</v>
      </c>
      <c r="E87" s="25" t="s">
        <v>52</v>
      </c>
      <c r="F87" s="26" t="s">
        <v>300</v>
      </c>
      <c r="G87" s="26" t="s">
        <v>1264</v>
      </c>
    </row>
    <row r="88" spans="1:7" x14ac:dyDescent="0.2">
      <c r="A88" s="25">
        <v>2025</v>
      </c>
      <c r="B88" s="27">
        <v>11</v>
      </c>
      <c r="C88" s="30">
        <f>DATE(TripTable[[#This Row],[Year]],TripTable[[#This Row],[Month]],1)</f>
        <v>45962</v>
      </c>
      <c r="D88" s="25" t="s">
        <v>1268</v>
      </c>
      <c r="E88" s="25" t="s">
        <v>6</v>
      </c>
      <c r="F88" s="26" t="s">
        <v>1054</v>
      </c>
      <c r="G88" s="26" t="s">
        <v>1264</v>
      </c>
    </row>
    <row r="89" spans="1:7" x14ac:dyDescent="0.2">
      <c r="A89" s="25">
        <v>2006</v>
      </c>
      <c r="B89" s="27">
        <v>10</v>
      </c>
      <c r="C89" s="30">
        <f>DATE(TripTable[[#This Row],[Year]],TripTable[[#This Row],[Month]],1)</f>
        <v>38991</v>
      </c>
      <c r="D89" s="25" t="s">
        <v>1307</v>
      </c>
      <c r="E89" s="27" t="s">
        <v>14</v>
      </c>
      <c r="F89" s="28" t="s">
        <v>207</v>
      </c>
      <c r="G89" s="26"/>
    </row>
    <row r="90" spans="1:7" x14ac:dyDescent="0.2">
      <c r="A90" s="25">
        <v>2006</v>
      </c>
      <c r="B90" s="27">
        <v>10</v>
      </c>
      <c r="C90" s="30">
        <f>DATE(TripTable[[#This Row],[Year]],TripTable[[#This Row],[Month]],1)</f>
        <v>38991</v>
      </c>
      <c r="D90" s="25" t="s">
        <v>1307</v>
      </c>
      <c r="E90" s="25" t="s">
        <v>14</v>
      </c>
      <c r="F90" s="26" t="s">
        <v>1308</v>
      </c>
      <c r="G90" s="26"/>
    </row>
    <row r="91" spans="1:7" x14ac:dyDescent="0.2">
      <c r="A91" s="25">
        <v>2019</v>
      </c>
      <c r="B91" s="27">
        <v>4</v>
      </c>
      <c r="C91" s="30">
        <f>DATE(TripTable[[#This Row],[Year]],TripTable[[#This Row],[Month]],1)</f>
        <v>43556</v>
      </c>
      <c r="D91" s="27" t="s">
        <v>1145</v>
      </c>
      <c r="E91" s="27" t="s">
        <v>21</v>
      </c>
      <c r="F91" s="28" t="s">
        <v>982</v>
      </c>
    </row>
    <row r="92" spans="1:7" x14ac:dyDescent="0.2">
      <c r="A92" s="25">
        <v>2019</v>
      </c>
      <c r="B92" s="27">
        <v>4</v>
      </c>
      <c r="C92" s="30">
        <f>DATE(TripTable[[#This Row],[Year]],TripTable[[#This Row],[Month]],1)</f>
        <v>43556</v>
      </c>
      <c r="D92" s="27" t="s">
        <v>1145</v>
      </c>
      <c r="E92" s="27" t="s">
        <v>12</v>
      </c>
      <c r="F92" s="28" t="s">
        <v>198</v>
      </c>
    </row>
    <row r="93" spans="1:7" x14ac:dyDescent="0.2">
      <c r="A93" s="25">
        <v>2019</v>
      </c>
      <c r="B93" s="27">
        <v>4</v>
      </c>
      <c r="C93" s="30">
        <f>DATE(TripTable[[#This Row],[Year]],TripTable[[#This Row],[Month]],1)</f>
        <v>43556</v>
      </c>
      <c r="D93" s="27" t="s">
        <v>1145</v>
      </c>
      <c r="E93" s="27" t="s">
        <v>21</v>
      </c>
      <c r="F93" s="28" t="s">
        <v>353</v>
      </c>
    </row>
    <row r="94" spans="1:7" x14ac:dyDescent="0.2">
      <c r="A94" s="25">
        <v>2019</v>
      </c>
      <c r="B94" s="27">
        <v>4</v>
      </c>
      <c r="C94" s="30">
        <f>DATE(TripTable[[#This Row],[Year]],TripTable[[#This Row],[Month]],1)</f>
        <v>43556</v>
      </c>
      <c r="D94" s="27" t="s">
        <v>1145</v>
      </c>
      <c r="E94" s="27" t="s">
        <v>51</v>
      </c>
      <c r="F94" s="28" t="s">
        <v>112</v>
      </c>
    </row>
    <row r="95" spans="1:7" x14ac:dyDescent="0.2">
      <c r="A95" s="25">
        <v>2019</v>
      </c>
      <c r="B95" s="27">
        <v>4</v>
      </c>
      <c r="C95" s="30">
        <f>DATE(TripTable[[#This Row],[Year]],TripTable[[#This Row],[Month]],1)</f>
        <v>43556</v>
      </c>
      <c r="D95" s="27" t="s">
        <v>1145</v>
      </c>
      <c r="E95" s="27" t="s">
        <v>21</v>
      </c>
      <c r="F95" s="28" t="s">
        <v>223</v>
      </c>
    </row>
    <row r="96" spans="1:7" x14ac:dyDescent="0.2">
      <c r="A96" s="25">
        <v>2019</v>
      </c>
      <c r="B96" s="27">
        <v>4</v>
      </c>
      <c r="C96" s="30">
        <f>DATE(TripTable[[#This Row],[Year]],TripTable[[#This Row],[Month]],1)</f>
        <v>43556</v>
      </c>
      <c r="D96" s="27" t="s">
        <v>1145</v>
      </c>
      <c r="E96" s="27" t="s">
        <v>31</v>
      </c>
      <c r="F96" s="28" t="s">
        <v>31</v>
      </c>
    </row>
    <row r="97" spans="1:6" x14ac:dyDescent="0.2">
      <c r="A97" s="25">
        <v>2019</v>
      </c>
      <c r="B97" s="27">
        <v>4</v>
      </c>
      <c r="C97" s="30">
        <f>DATE(TripTable[[#This Row],[Year]],TripTable[[#This Row],[Month]],1)</f>
        <v>43556</v>
      </c>
      <c r="D97" s="27" t="s">
        <v>1145</v>
      </c>
      <c r="E97" s="27" t="s">
        <v>12</v>
      </c>
      <c r="F97" s="28" t="s">
        <v>199</v>
      </c>
    </row>
    <row r="98" spans="1:6" x14ac:dyDescent="0.2">
      <c r="A98" s="25">
        <v>2007</v>
      </c>
      <c r="B98" s="27">
        <v>12</v>
      </c>
      <c r="C98" s="30">
        <f>DATE(TripTable[[#This Row],[Year]],TripTable[[#This Row],[Month]],1)</f>
        <v>39417</v>
      </c>
      <c r="D98" s="27" t="s">
        <v>64</v>
      </c>
      <c r="E98" s="27" t="s">
        <v>11</v>
      </c>
      <c r="F98" s="28" t="s">
        <v>195</v>
      </c>
    </row>
    <row r="99" spans="1:6" x14ac:dyDescent="0.2">
      <c r="A99" s="25">
        <v>2007</v>
      </c>
      <c r="B99" s="27">
        <v>12</v>
      </c>
      <c r="C99" s="30">
        <f>DATE(TripTable[[#This Row],[Year]],TripTable[[#This Row],[Month]],1)</f>
        <v>39417</v>
      </c>
      <c r="D99" s="27" t="s">
        <v>64</v>
      </c>
      <c r="E99" s="27" t="s">
        <v>14</v>
      </c>
      <c r="F99" s="28" t="s">
        <v>996</v>
      </c>
    </row>
    <row r="100" spans="1:6" x14ac:dyDescent="0.2">
      <c r="A100" s="25">
        <v>2007</v>
      </c>
      <c r="B100" s="27">
        <v>12</v>
      </c>
      <c r="C100" s="30">
        <f>DATE(TripTable[[#This Row],[Year]],TripTable[[#This Row],[Month]],1)</f>
        <v>39417</v>
      </c>
      <c r="D100" s="27" t="s">
        <v>64</v>
      </c>
      <c r="E100" s="27" t="s">
        <v>11</v>
      </c>
      <c r="F100" s="28" t="s">
        <v>985</v>
      </c>
    </row>
    <row r="101" spans="1:6" x14ac:dyDescent="0.2">
      <c r="A101" s="25">
        <v>2007</v>
      </c>
      <c r="B101" s="27">
        <v>12</v>
      </c>
      <c r="C101" s="30">
        <f>DATE(TripTable[[#This Row],[Year]],TripTable[[#This Row],[Month]],1)</f>
        <v>39417</v>
      </c>
      <c r="D101" s="27" t="s">
        <v>64</v>
      </c>
      <c r="E101" s="27" t="s">
        <v>14</v>
      </c>
      <c r="F101" s="28" t="s">
        <v>997</v>
      </c>
    </row>
    <row r="102" spans="1:6" x14ac:dyDescent="0.2">
      <c r="A102" s="25">
        <v>2007</v>
      </c>
      <c r="B102" s="27">
        <v>12</v>
      </c>
      <c r="C102" s="30">
        <f>DATE(TripTable[[#This Row],[Year]],TripTable[[#This Row],[Month]],1)</f>
        <v>39417</v>
      </c>
      <c r="D102" s="27" t="s">
        <v>64</v>
      </c>
      <c r="E102" s="27" t="s">
        <v>50</v>
      </c>
      <c r="F102" s="28" t="s">
        <v>65</v>
      </c>
    </row>
    <row r="103" spans="1:6" x14ac:dyDescent="0.2">
      <c r="A103" s="25">
        <v>2007</v>
      </c>
      <c r="B103" s="27">
        <v>12</v>
      </c>
      <c r="C103" s="30">
        <f>DATE(TripTable[[#This Row],[Year]],TripTable[[#This Row],[Month]],1)</f>
        <v>39417</v>
      </c>
      <c r="D103" s="27" t="s">
        <v>64</v>
      </c>
      <c r="E103" s="27" t="s">
        <v>11</v>
      </c>
      <c r="F103" s="28" t="s">
        <v>196</v>
      </c>
    </row>
    <row r="104" spans="1:6" x14ac:dyDescent="0.2">
      <c r="A104" s="25">
        <v>2007</v>
      </c>
      <c r="B104" s="27">
        <v>12</v>
      </c>
      <c r="C104" s="30">
        <f>DATE(TripTable[[#This Row],[Year]],TripTable[[#This Row],[Month]],1)</f>
        <v>39417</v>
      </c>
      <c r="D104" s="27" t="s">
        <v>64</v>
      </c>
      <c r="E104" s="27" t="s">
        <v>14</v>
      </c>
      <c r="F104" s="28" t="s">
        <v>1003</v>
      </c>
    </row>
    <row r="105" spans="1:6" x14ac:dyDescent="0.2">
      <c r="A105" s="25">
        <v>2009</v>
      </c>
      <c r="B105" s="27">
        <v>2</v>
      </c>
      <c r="C105" s="30">
        <f>DATE(TripTable[[#This Row],[Year]],TripTable[[#This Row],[Month]],1)</f>
        <v>39845</v>
      </c>
      <c r="D105" s="27" t="s">
        <v>1220</v>
      </c>
      <c r="E105" s="27" t="s">
        <v>14</v>
      </c>
      <c r="F105" s="28" t="s">
        <v>1221</v>
      </c>
    </row>
    <row r="106" spans="1:6" x14ac:dyDescent="0.2">
      <c r="A106" s="25">
        <v>2015</v>
      </c>
      <c r="B106" s="27">
        <v>12</v>
      </c>
      <c r="C106" s="30">
        <f>DATE(TripTable[[#This Row],[Year]],TripTable[[#This Row],[Month]],1)</f>
        <v>42339</v>
      </c>
      <c r="D106" s="27" t="s">
        <v>88</v>
      </c>
      <c r="E106" s="27" t="s">
        <v>48</v>
      </c>
      <c r="F106" s="28" t="s">
        <v>279</v>
      </c>
    </row>
    <row r="107" spans="1:6" x14ac:dyDescent="0.2">
      <c r="A107" s="25">
        <v>2015</v>
      </c>
      <c r="B107" s="27">
        <v>12</v>
      </c>
      <c r="C107" s="30">
        <f>DATE(TripTable[[#This Row],[Year]],TripTable[[#This Row],[Month]],1)</f>
        <v>42339</v>
      </c>
      <c r="D107" s="27" t="s">
        <v>88</v>
      </c>
      <c r="E107" s="27" t="s">
        <v>308</v>
      </c>
      <c r="F107" s="28" t="s">
        <v>87</v>
      </c>
    </row>
    <row r="108" spans="1:6" x14ac:dyDescent="0.2">
      <c r="A108" s="25">
        <v>2015</v>
      </c>
      <c r="B108" s="27">
        <v>12</v>
      </c>
      <c r="C108" s="30">
        <f>DATE(TripTable[[#This Row],[Year]],TripTable[[#This Row],[Month]],1)</f>
        <v>42339</v>
      </c>
      <c r="D108" s="27" t="s">
        <v>88</v>
      </c>
      <c r="E108" s="27" t="s">
        <v>48</v>
      </c>
      <c r="F108" s="28" t="s">
        <v>990</v>
      </c>
    </row>
    <row r="109" spans="1:6" x14ac:dyDescent="0.2">
      <c r="A109" s="25">
        <v>2015</v>
      </c>
      <c r="B109" s="27">
        <v>12</v>
      </c>
      <c r="C109" s="30">
        <f>DATE(TripTable[[#This Row],[Year]],TripTable[[#This Row],[Month]],1)</f>
        <v>42339</v>
      </c>
      <c r="D109" s="27" t="s">
        <v>88</v>
      </c>
      <c r="E109" s="27" t="s">
        <v>48</v>
      </c>
      <c r="F109" s="28" t="s">
        <v>280</v>
      </c>
    </row>
    <row r="110" spans="1:6" x14ac:dyDescent="0.2">
      <c r="A110" s="25">
        <v>2013</v>
      </c>
      <c r="B110" s="27">
        <v>3</v>
      </c>
      <c r="C110" s="30">
        <f>DATE(TripTable[[#This Row],[Year]],TripTable[[#This Row],[Month]],1)</f>
        <v>41334</v>
      </c>
      <c r="D110" s="27" t="s">
        <v>915</v>
      </c>
      <c r="E110" s="27" t="s">
        <v>20</v>
      </c>
      <c r="F110" s="28" t="s">
        <v>76</v>
      </c>
    </row>
    <row r="111" spans="1:6" x14ac:dyDescent="0.2">
      <c r="A111" s="25">
        <v>2012</v>
      </c>
      <c r="B111" s="27">
        <v>5</v>
      </c>
      <c r="C111" s="30">
        <f>DATE(TripTable[[#This Row],[Year]],TripTable[[#This Row],[Month]],1)</f>
        <v>41030</v>
      </c>
      <c r="D111" s="27" t="s">
        <v>1210</v>
      </c>
      <c r="E111" s="27" t="s">
        <v>14</v>
      </c>
      <c r="F111" s="28" t="s">
        <v>712</v>
      </c>
    </row>
    <row r="112" spans="1:6" x14ac:dyDescent="0.2">
      <c r="A112" s="25">
        <v>2012</v>
      </c>
      <c r="B112" s="27">
        <v>5</v>
      </c>
      <c r="C112" s="30">
        <f>DATE(TripTable[[#This Row],[Year]],TripTable[[#This Row],[Month]],1)</f>
        <v>41030</v>
      </c>
      <c r="D112" s="27" t="s">
        <v>1210</v>
      </c>
      <c r="E112" s="27" t="s">
        <v>14</v>
      </c>
      <c r="F112" s="28" t="s">
        <v>1023</v>
      </c>
    </row>
    <row r="113" spans="1:7" x14ac:dyDescent="0.2">
      <c r="A113" s="25">
        <v>2021</v>
      </c>
      <c r="B113" s="27">
        <v>6</v>
      </c>
      <c r="C113" s="30">
        <f>DATE(TripTable[[#This Row],[Year]],TripTable[[#This Row],[Month]],1)</f>
        <v>44348</v>
      </c>
      <c r="D113" s="27" t="s">
        <v>1146</v>
      </c>
      <c r="E113" s="27" t="s">
        <v>2</v>
      </c>
      <c r="F113" s="28" t="s">
        <v>123</v>
      </c>
    </row>
    <row r="114" spans="1:7" x14ac:dyDescent="0.2">
      <c r="A114" s="25">
        <v>2023</v>
      </c>
      <c r="B114" s="27">
        <v>4</v>
      </c>
      <c r="C114" s="30">
        <f>DATE(TripTable[[#This Row],[Year]],TripTable[[#This Row],[Month]],1)</f>
        <v>45017</v>
      </c>
      <c r="D114" s="27" t="s">
        <v>131</v>
      </c>
      <c r="E114" s="27" t="s">
        <v>56</v>
      </c>
      <c r="F114" s="28" t="s">
        <v>310</v>
      </c>
    </row>
    <row r="115" spans="1:7" x14ac:dyDescent="0.2">
      <c r="A115" s="25">
        <v>2023</v>
      </c>
      <c r="B115" s="27">
        <v>4</v>
      </c>
      <c r="C115" s="30">
        <f>DATE(TripTable[[#This Row],[Year]],TripTable[[#This Row],[Month]],1)</f>
        <v>45017</v>
      </c>
      <c r="D115" s="27" t="s">
        <v>131</v>
      </c>
      <c r="E115" s="27" t="s">
        <v>56</v>
      </c>
      <c r="F115" s="28" t="s">
        <v>311</v>
      </c>
    </row>
    <row r="116" spans="1:7" x14ac:dyDescent="0.2">
      <c r="A116" s="25">
        <v>2023</v>
      </c>
      <c r="B116" s="27">
        <v>4</v>
      </c>
      <c r="C116" s="30">
        <f>DATE(TripTable[[#This Row],[Year]],TripTable[[#This Row],[Month]],1)</f>
        <v>45017</v>
      </c>
      <c r="D116" s="27" t="s">
        <v>131</v>
      </c>
      <c r="E116" s="27" t="s">
        <v>3</v>
      </c>
      <c r="F116" s="28" t="s">
        <v>130</v>
      </c>
    </row>
    <row r="117" spans="1:7" x14ac:dyDescent="0.2">
      <c r="A117" s="25">
        <v>2023</v>
      </c>
      <c r="B117" s="27">
        <v>4</v>
      </c>
      <c r="C117" s="30">
        <f>DATE(TripTable[[#This Row],[Year]],TripTable[[#This Row],[Month]],1)</f>
        <v>45017</v>
      </c>
      <c r="D117" s="27" t="s">
        <v>131</v>
      </c>
      <c r="E117" s="27" t="s">
        <v>56</v>
      </c>
      <c r="F117" s="28" t="s">
        <v>312</v>
      </c>
    </row>
    <row r="118" spans="1:7" x14ac:dyDescent="0.2">
      <c r="A118" s="25">
        <v>2023</v>
      </c>
      <c r="B118" s="27">
        <v>4</v>
      </c>
      <c r="C118" s="30">
        <f>DATE(TripTable[[#This Row],[Year]],TripTable[[#This Row],[Month]],1)</f>
        <v>45017</v>
      </c>
      <c r="D118" s="27" t="s">
        <v>131</v>
      </c>
      <c r="E118" s="27" t="s">
        <v>12</v>
      </c>
      <c r="F118" s="28" t="s">
        <v>132</v>
      </c>
    </row>
    <row r="119" spans="1:7" x14ac:dyDescent="0.2">
      <c r="A119" s="25">
        <v>2023</v>
      </c>
      <c r="B119" s="27">
        <v>4</v>
      </c>
      <c r="C119" s="30">
        <f>DATE(TripTable[[#This Row],[Year]],TripTable[[#This Row],[Month]],1)</f>
        <v>45017</v>
      </c>
      <c r="D119" s="27" t="s">
        <v>131</v>
      </c>
      <c r="E119" s="27" t="s">
        <v>56</v>
      </c>
      <c r="F119" s="28" t="s">
        <v>313</v>
      </c>
    </row>
    <row r="120" spans="1:7" x14ac:dyDescent="0.2">
      <c r="A120" s="25">
        <v>2023</v>
      </c>
      <c r="B120" s="27">
        <v>4</v>
      </c>
      <c r="C120" s="30">
        <f>DATE(TripTable[[#This Row],[Year]],TripTable[[#This Row],[Month]],1)</f>
        <v>45017</v>
      </c>
      <c r="D120" s="27" t="s">
        <v>131</v>
      </c>
      <c r="E120" s="27" t="s">
        <v>56</v>
      </c>
      <c r="F120" s="28" t="s">
        <v>105</v>
      </c>
    </row>
    <row r="121" spans="1:7" x14ac:dyDescent="0.2">
      <c r="A121" s="25">
        <v>2023</v>
      </c>
      <c r="B121" s="27">
        <v>4</v>
      </c>
      <c r="C121" s="30">
        <f>DATE(TripTable[[#This Row],[Year]],TripTable[[#This Row],[Month]],1)</f>
        <v>45017</v>
      </c>
      <c r="D121" s="27" t="s">
        <v>131</v>
      </c>
      <c r="E121" s="27" t="s">
        <v>56</v>
      </c>
      <c r="F121" s="28" t="s">
        <v>321</v>
      </c>
    </row>
    <row r="122" spans="1:7" x14ac:dyDescent="0.2">
      <c r="A122" s="25">
        <v>2023</v>
      </c>
      <c r="B122" s="27">
        <v>4</v>
      </c>
      <c r="C122" s="30">
        <f>DATE(TripTable[[#This Row],[Year]],TripTable[[#This Row],[Month]],1)</f>
        <v>45017</v>
      </c>
      <c r="D122" s="27" t="s">
        <v>131</v>
      </c>
      <c r="E122" s="27" t="s">
        <v>56</v>
      </c>
      <c r="F122" s="28" t="s">
        <v>322</v>
      </c>
    </row>
    <row r="123" spans="1:7" x14ac:dyDescent="0.2">
      <c r="A123" s="25">
        <v>2023</v>
      </c>
      <c r="B123" s="27">
        <v>4</v>
      </c>
      <c r="C123" s="30">
        <f>DATE(TripTable[[#This Row],[Year]],TripTable[[#This Row],[Month]],1)</f>
        <v>45017</v>
      </c>
      <c r="D123" s="27" t="s">
        <v>131</v>
      </c>
      <c r="E123" s="27" t="s">
        <v>56</v>
      </c>
      <c r="F123" s="28" t="s">
        <v>324</v>
      </c>
    </row>
    <row r="124" spans="1:7" x14ac:dyDescent="0.2">
      <c r="A124" s="25">
        <v>2023</v>
      </c>
      <c r="B124" s="27">
        <v>4</v>
      </c>
      <c r="C124" s="30">
        <f>DATE(TripTable[[#This Row],[Year]],TripTable[[#This Row],[Month]],1)</f>
        <v>45017</v>
      </c>
      <c r="D124" s="27" t="s">
        <v>131</v>
      </c>
      <c r="E124" s="27" t="s">
        <v>56</v>
      </c>
      <c r="F124" s="28" t="s">
        <v>325</v>
      </c>
    </row>
    <row r="125" spans="1:7" x14ac:dyDescent="0.2">
      <c r="A125" s="25">
        <v>2009</v>
      </c>
      <c r="B125" s="27">
        <v>7</v>
      </c>
      <c r="C125" s="30">
        <f>DATE(TripTable[[#This Row],[Year]],TripTable[[#This Row],[Month]],1)</f>
        <v>39995</v>
      </c>
      <c r="D125" s="27" t="s">
        <v>70</v>
      </c>
      <c r="E125" s="27" t="s">
        <v>56</v>
      </c>
      <c r="F125" s="28" t="s">
        <v>105</v>
      </c>
    </row>
    <row r="126" spans="1:7" x14ac:dyDescent="0.2">
      <c r="A126" s="25">
        <v>2009</v>
      </c>
      <c r="B126" s="27">
        <v>7</v>
      </c>
      <c r="C126" s="30">
        <f>DATE(TripTable[[#This Row],[Year]],TripTable[[#This Row],[Month]],1)</f>
        <v>39995</v>
      </c>
      <c r="D126" s="27" t="s">
        <v>70</v>
      </c>
      <c r="E126" s="27" t="s">
        <v>56</v>
      </c>
      <c r="F126" s="28" t="s">
        <v>320</v>
      </c>
    </row>
    <row r="127" spans="1:7" x14ac:dyDescent="0.2">
      <c r="A127" s="25">
        <v>2009</v>
      </c>
      <c r="B127" s="27">
        <v>4</v>
      </c>
      <c r="C127" s="30">
        <f>DATE(TripTable[[#This Row],[Year]],TripTable[[#This Row],[Month]],1)</f>
        <v>39904</v>
      </c>
      <c r="D127" s="25" t="s">
        <v>1304</v>
      </c>
      <c r="E127" s="25" t="s">
        <v>14</v>
      </c>
      <c r="F127" s="26" t="s">
        <v>991</v>
      </c>
    </row>
    <row r="128" spans="1:7" x14ac:dyDescent="0.2">
      <c r="A128" s="25">
        <v>2006</v>
      </c>
      <c r="B128" s="27">
        <v>12</v>
      </c>
      <c r="C128" s="30">
        <f>DATE(TripTable[[#This Row],[Year]],TripTable[[#This Row],[Month]],1)</f>
        <v>39052</v>
      </c>
      <c r="D128" s="25" t="s">
        <v>1259</v>
      </c>
      <c r="E128" s="25" t="s">
        <v>14</v>
      </c>
      <c r="F128" s="26" t="s">
        <v>1258</v>
      </c>
      <c r="G128" s="26" t="s">
        <v>1137</v>
      </c>
    </row>
    <row r="129" spans="1:7" x14ac:dyDescent="0.2">
      <c r="A129" s="25">
        <v>2023</v>
      </c>
      <c r="B129" s="27">
        <v>12</v>
      </c>
      <c r="C129" s="30">
        <f>DATE(TripTable[[#This Row],[Year]],TripTable[[#This Row],[Month]],1)</f>
        <v>45261</v>
      </c>
      <c r="D129" s="27" t="s">
        <v>134</v>
      </c>
      <c r="E129" s="27" t="s">
        <v>57</v>
      </c>
      <c r="F129" s="28" t="s">
        <v>1147</v>
      </c>
    </row>
    <row r="130" spans="1:7" x14ac:dyDescent="0.2">
      <c r="A130" s="25">
        <v>2023</v>
      </c>
      <c r="B130" s="27">
        <v>12</v>
      </c>
      <c r="C130" s="30">
        <f>DATE(TripTable[[#This Row],[Year]],TripTable[[#This Row],[Month]],1)</f>
        <v>45261</v>
      </c>
      <c r="D130" s="27" t="s">
        <v>134</v>
      </c>
      <c r="E130" s="27" t="s">
        <v>57</v>
      </c>
      <c r="F130" s="28" t="s">
        <v>328</v>
      </c>
    </row>
    <row r="131" spans="1:7" x14ac:dyDescent="0.2">
      <c r="A131" s="25">
        <v>2023</v>
      </c>
      <c r="B131" s="27">
        <v>12</v>
      </c>
      <c r="C131" s="30">
        <f>DATE(TripTable[[#This Row],[Year]],TripTable[[#This Row],[Month]],1)</f>
        <v>45261</v>
      </c>
      <c r="D131" s="27" t="s">
        <v>134</v>
      </c>
      <c r="E131" s="27" t="s">
        <v>57</v>
      </c>
      <c r="F131" s="28" t="s">
        <v>330</v>
      </c>
    </row>
    <row r="132" spans="1:7" x14ac:dyDescent="0.2">
      <c r="A132" s="25">
        <v>2023</v>
      </c>
      <c r="B132" s="27">
        <v>12</v>
      </c>
      <c r="C132" s="30">
        <f>DATE(TripTable[[#This Row],[Year]],TripTable[[#This Row],[Month]],1)</f>
        <v>45261</v>
      </c>
      <c r="D132" s="27" t="s">
        <v>134</v>
      </c>
      <c r="E132" s="27" t="s">
        <v>57</v>
      </c>
      <c r="F132" s="28" t="s">
        <v>331</v>
      </c>
    </row>
    <row r="133" spans="1:7" x14ac:dyDescent="0.2">
      <c r="A133" s="25">
        <v>2023</v>
      </c>
      <c r="B133" s="27">
        <v>12</v>
      </c>
      <c r="C133" s="30">
        <f>DATE(TripTable[[#This Row],[Year]],TripTable[[#This Row],[Month]],1)</f>
        <v>45261</v>
      </c>
      <c r="D133" s="27" t="s">
        <v>134</v>
      </c>
      <c r="E133" s="27" t="s">
        <v>57</v>
      </c>
      <c r="F133" s="28" t="s">
        <v>332</v>
      </c>
    </row>
    <row r="134" spans="1:7" x14ac:dyDescent="0.2">
      <c r="A134" s="25">
        <v>2023</v>
      </c>
      <c r="B134" s="27">
        <v>12</v>
      </c>
      <c r="C134" s="30">
        <f>DATE(TripTable[[#This Row],[Year]],TripTable[[#This Row],[Month]],1)</f>
        <v>45261</v>
      </c>
      <c r="D134" s="27" t="s">
        <v>134</v>
      </c>
      <c r="E134" s="27" t="s">
        <v>57</v>
      </c>
      <c r="F134" s="28" t="s">
        <v>1148</v>
      </c>
    </row>
    <row r="135" spans="1:7" x14ac:dyDescent="0.2">
      <c r="A135" s="25">
        <v>2023</v>
      </c>
      <c r="B135" s="27">
        <v>12</v>
      </c>
      <c r="C135" s="30">
        <f>DATE(TripTable[[#This Row],[Year]],TripTable[[#This Row],[Month]],1)</f>
        <v>45261</v>
      </c>
      <c r="D135" s="27" t="s">
        <v>134</v>
      </c>
      <c r="E135" s="27" t="s">
        <v>5</v>
      </c>
      <c r="F135" s="28" t="s">
        <v>135</v>
      </c>
    </row>
    <row r="136" spans="1:7" x14ac:dyDescent="0.2">
      <c r="A136" s="25">
        <v>2023</v>
      </c>
      <c r="B136" s="27">
        <v>12</v>
      </c>
      <c r="C136" s="30">
        <f>DATE(TripTable[[#This Row],[Year]],TripTable[[#This Row],[Month]],1)</f>
        <v>45261</v>
      </c>
      <c r="D136" s="27" t="s">
        <v>134</v>
      </c>
      <c r="E136" s="27" t="s">
        <v>5</v>
      </c>
      <c r="F136" s="28" t="s">
        <v>1150</v>
      </c>
    </row>
    <row r="137" spans="1:7" x14ac:dyDescent="0.2">
      <c r="A137" s="25">
        <v>2023</v>
      </c>
      <c r="B137" s="27">
        <v>12</v>
      </c>
      <c r="C137" s="30">
        <f>DATE(TripTable[[#This Row],[Year]],TripTable[[#This Row],[Month]],1)</f>
        <v>45261</v>
      </c>
      <c r="D137" s="27" t="s">
        <v>134</v>
      </c>
      <c r="E137" s="27" t="s">
        <v>57</v>
      </c>
      <c r="F137" s="28" t="s">
        <v>1149</v>
      </c>
    </row>
    <row r="138" spans="1:7" x14ac:dyDescent="0.2">
      <c r="A138" s="25">
        <v>2008</v>
      </c>
      <c r="B138" s="27">
        <v>10</v>
      </c>
      <c r="C138" s="30">
        <f>DATE(TripTable[[#This Row],[Year]],TripTable[[#This Row],[Month]],1)</f>
        <v>39722</v>
      </c>
      <c r="D138" s="25" t="s">
        <v>1309</v>
      </c>
      <c r="E138" s="25" t="s">
        <v>14</v>
      </c>
      <c r="F138" s="26" t="s">
        <v>207</v>
      </c>
      <c r="G138" s="26"/>
    </row>
    <row r="139" spans="1:7" x14ac:dyDescent="0.2">
      <c r="A139" s="25">
        <v>2005</v>
      </c>
      <c r="B139" s="27">
        <v>4</v>
      </c>
      <c r="C139" s="30">
        <f>DATE(TripTable[[#This Row],[Year]],TripTable[[#This Row],[Month]],1)</f>
        <v>38443</v>
      </c>
      <c r="D139" s="25" t="s">
        <v>1310</v>
      </c>
      <c r="E139" s="27" t="s">
        <v>14</v>
      </c>
      <c r="F139" s="28" t="s">
        <v>207</v>
      </c>
      <c r="G139" s="26" t="s">
        <v>1137</v>
      </c>
    </row>
    <row r="140" spans="1:7" x14ac:dyDescent="0.2">
      <c r="A140" s="25">
        <v>2022</v>
      </c>
      <c r="B140" s="27">
        <v>4</v>
      </c>
      <c r="C140" s="30">
        <f>DATE(TripTable[[#This Row],[Year]],TripTable[[#This Row],[Month]],1)</f>
        <v>44652</v>
      </c>
      <c r="D140" s="27" t="s">
        <v>125</v>
      </c>
      <c r="E140" s="27" t="s">
        <v>12</v>
      </c>
      <c r="F140" s="28" t="s">
        <v>355</v>
      </c>
    </row>
    <row r="141" spans="1:7" x14ac:dyDescent="0.2">
      <c r="A141" s="25">
        <v>2022</v>
      </c>
      <c r="B141" s="27">
        <v>4</v>
      </c>
      <c r="C141" s="30">
        <f>DATE(TripTable[[#This Row],[Year]],TripTable[[#This Row],[Month]],1)</f>
        <v>44652</v>
      </c>
      <c r="D141" s="27" t="s">
        <v>125</v>
      </c>
      <c r="E141" s="27" t="s">
        <v>12</v>
      </c>
      <c r="F141" s="28" t="s">
        <v>1151</v>
      </c>
    </row>
    <row r="142" spans="1:7" x14ac:dyDescent="0.2">
      <c r="A142" s="25">
        <v>2022</v>
      </c>
      <c r="B142" s="27">
        <v>4</v>
      </c>
      <c r="C142" s="30">
        <f>DATE(TripTable[[#This Row],[Year]],TripTable[[#This Row],[Month]],1)</f>
        <v>44652</v>
      </c>
      <c r="D142" s="27" t="s">
        <v>125</v>
      </c>
      <c r="E142" s="27" t="s">
        <v>12</v>
      </c>
      <c r="F142" s="28" t="s">
        <v>200</v>
      </c>
    </row>
    <row r="143" spans="1:7" x14ac:dyDescent="0.2">
      <c r="A143" s="25">
        <v>2022</v>
      </c>
      <c r="B143" s="27">
        <v>4</v>
      </c>
      <c r="C143" s="30">
        <f>DATE(TripTable[[#This Row],[Year]],TripTable[[#This Row],[Month]],1)</f>
        <v>44652</v>
      </c>
      <c r="D143" s="27" t="s">
        <v>125</v>
      </c>
      <c r="E143" s="27" t="s">
        <v>12</v>
      </c>
      <c r="F143" s="28" t="s">
        <v>356</v>
      </c>
    </row>
    <row r="144" spans="1:7" x14ac:dyDescent="0.2">
      <c r="A144" s="25">
        <v>2023</v>
      </c>
      <c r="B144" s="27">
        <v>3</v>
      </c>
      <c r="C144" s="30">
        <f>DATE(TripTable[[#This Row],[Year]],TripTable[[#This Row],[Month]],1)</f>
        <v>44986</v>
      </c>
      <c r="D144" s="25" t="s">
        <v>1284</v>
      </c>
      <c r="E144" s="25" t="s">
        <v>14</v>
      </c>
      <c r="F144" s="26" t="s">
        <v>791</v>
      </c>
      <c r="G144" s="26" t="s">
        <v>1269</v>
      </c>
    </row>
    <row r="145" spans="1:6" x14ac:dyDescent="0.2">
      <c r="A145" s="25">
        <v>2024</v>
      </c>
      <c r="B145" s="27">
        <v>5</v>
      </c>
      <c r="C145" s="30">
        <f>DATE(TripTable[[#This Row],[Year]],TripTable[[#This Row],[Month]],1)</f>
        <v>45413</v>
      </c>
      <c r="D145" s="27" t="s">
        <v>139</v>
      </c>
      <c r="E145" s="27" t="s">
        <v>21</v>
      </c>
      <c r="F145" s="28" t="s">
        <v>1153</v>
      </c>
    </row>
    <row r="146" spans="1:6" x14ac:dyDescent="0.2">
      <c r="A146" s="25">
        <v>2024</v>
      </c>
      <c r="B146" s="27">
        <v>5</v>
      </c>
      <c r="C146" s="30">
        <f>DATE(TripTable[[#This Row],[Year]],TripTable[[#This Row],[Month]],1)</f>
        <v>45413</v>
      </c>
      <c r="D146" s="27" t="s">
        <v>139</v>
      </c>
      <c r="E146" s="27" t="s">
        <v>21</v>
      </c>
      <c r="F146" s="28" t="s">
        <v>345</v>
      </c>
    </row>
    <row r="147" spans="1:6" x14ac:dyDescent="0.2">
      <c r="A147" s="25">
        <v>2024</v>
      </c>
      <c r="B147" s="27">
        <v>5</v>
      </c>
      <c r="C147" s="30">
        <f>DATE(TripTable[[#This Row],[Year]],TripTable[[#This Row],[Month]],1)</f>
        <v>45413</v>
      </c>
      <c r="D147" s="27" t="s">
        <v>139</v>
      </c>
      <c r="E147" s="27" t="s">
        <v>21</v>
      </c>
      <c r="F147" s="28" t="s">
        <v>348</v>
      </c>
    </row>
    <row r="148" spans="1:6" x14ac:dyDescent="0.2">
      <c r="A148" s="25">
        <v>2024</v>
      </c>
      <c r="B148" s="27">
        <v>6</v>
      </c>
      <c r="C148" s="30">
        <f>DATE(TripTable[[#This Row],[Year]],TripTable[[#This Row],[Month]],1)</f>
        <v>45444</v>
      </c>
      <c r="D148" s="27" t="s">
        <v>139</v>
      </c>
      <c r="E148" s="27" t="s">
        <v>21</v>
      </c>
      <c r="F148" s="28" t="s">
        <v>1154</v>
      </c>
    </row>
    <row r="149" spans="1:6" x14ac:dyDescent="0.2">
      <c r="A149" s="25">
        <v>2024</v>
      </c>
      <c r="B149" s="27">
        <v>6</v>
      </c>
      <c r="C149" s="30">
        <f>DATE(TripTable[[#This Row],[Year]],TripTable[[#This Row],[Month]],1)</f>
        <v>45444</v>
      </c>
      <c r="D149" s="27" t="s">
        <v>139</v>
      </c>
      <c r="E149" s="27" t="s">
        <v>21</v>
      </c>
      <c r="F149" s="28" t="s">
        <v>349</v>
      </c>
    </row>
    <row r="150" spans="1:6" x14ac:dyDescent="0.2">
      <c r="A150" s="25">
        <v>2024</v>
      </c>
      <c r="B150" s="27">
        <v>6</v>
      </c>
      <c r="C150" s="30">
        <f>DATE(TripTable[[#This Row],[Year]],TripTable[[#This Row],[Month]],1)</f>
        <v>45444</v>
      </c>
      <c r="D150" s="27" t="s">
        <v>139</v>
      </c>
      <c r="E150" s="27" t="s">
        <v>21</v>
      </c>
      <c r="F150" s="28" t="s">
        <v>1152</v>
      </c>
    </row>
    <row r="151" spans="1:6" x14ac:dyDescent="0.2">
      <c r="A151" s="25">
        <v>2024</v>
      </c>
      <c r="B151" s="27">
        <v>6</v>
      </c>
      <c r="C151" s="30">
        <f>DATE(TripTable[[#This Row],[Year]],TripTable[[#This Row],[Month]],1)</f>
        <v>45444</v>
      </c>
      <c r="D151" s="25" t="s">
        <v>139</v>
      </c>
      <c r="E151" s="25" t="s">
        <v>21</v>
      </c>
      <c r="F151" s="26" t="s">
        <v>1295</v>
      </c>
    </row>
    <row r="152" spans="1:6" x14ac:dyDescent="0.2">
      <c r="A152" s="25">
        <v>2024</v>
      </c>
      <c r="B152" s="27">
        <v>10</v>
      </c>
      <c r="C152" s="30">
        <f>DATE(TripTable[[#This Row],[Year]],TripTable[[#This Row],[Month]],1)</f>
        <v>45566</v>
      </c>
      <c r="D152" s="27" t="s">
        <v>141</v>
      </c>
      <c r="E152" s="27" t="s">
        <v>21</v>
      </c>
      <c r="F152" s="28" t="s">
        <v>219</v>
      </c>
    </row>
    <row r="153" spans="1:6" x14ac:dyDescent="0.2">
      <c r="A153" s="25">
        <v>2024</v>
      </c>
      <c r="B153" s="27">
        <v>10</v>
      </c>
      <c r="C153" s="30">
        <f>DATE(TripTable[[#This Row],[Year]],TripTable[[#This Row],[Month]],1)</f>
        <v>45566</v>
      </c>
      <c r="D153" s="25" t="s">
        <v>141</v>
      </c>
      <c r="E153" s="25" t="s">
        <v>21</v>
      </c>
      <c r="F153" s="26" t="s">
        <v>1154</v>
      </c>
    </row>
    <row r="154" spans="1:6" x14ac:dyDescent="0.2">
      <c r="A154" s="25">
        <v>2024</v>
      </c>
      <c r="B154" s="27">
        <v>10</v>
      </c>
      <c r="C154" s="30">
        <f>DATE(TripTable[[#This Row],[Year]],TripTable[[#This Row],[Month]],1)</f>
        <v>45566</v>
      </c>
      <c r="D154" s="27" t="s">
        <v>141</v>
      </c>
      <c r="E154" s="27" t="s">
        <v>21</v>
      </c>
      <c r="F154" s="28" t="s">
        <v>346</v>
      </c>
    </row>
    <row r="155" spans="1:6" x14ac:dyDescent="0.2">
      <c r="A155" s="25">
        <v>2024</v>
      </c>
      <c r="B155" s="27">
        <v>10</v>
      </c>
      <c r="C155" s="30">
        <f>DATE(TripTable[[#This Row],[Year]],TripTable[[#This Row],[Month]],1)</f>
        <v>45566</v>
      </c>
      <c r="D155" s="27" t="s">
        <v>141</v>
      </c>
      <c r="E155" s="27" t="s">
        <v>21</v>
      </c>
      <c r="F155" s="28" t="s">
        <v>347</v>
      </c>
    </row>
    <row r="156" spans="1:6" x14ac:dyDescent="0.2">
      <c r="A156" s="25">
        <v>2024</v>
      </c>
      <c r="B156" s="27">
        <v>3</v>
      </c>
      <c r="C156" s="30">
        <f>DATE(TripTable[[#This Row],[Year]],TripTable[[#This Row],[Month]],1)</f>
        <v>45352</v>
      </c>
      <c r="D156" s="27" t="s">
        <v>136</v>
      </c>
      <c r="E156" s="27" t="s">
        <v>21</v>
      </c>
      <c r="F156" s="28" t="s">
        <v>342</v>
      </c>
    </row>
    <row r="157" spans="1:6" x14ac:dyDescent="0.2">
      <c r="A157" s="25">
        <v>2024</v>
      </c>
      <c r="B157" s="27">
        <v>3</v>
      </c>
      <c r="C157" s="30">
        <f>DATE(TripTable[[#This Row],[Year]],TripTable[[#This Row],[Month]],1)</f>
        <v>45352</v>
      </c>
      <c r="D157" s="27" t="s">
        <v>136</v>
      </c>
      <c r="E157" s="27" t="s">
        <v>21</v>
      </c>
      <c r="F157" s="28" t="s">
        <v>1156</v>
      </c>
    </row>
    <row r="158" spans="1:6" x14ac:dyDescent="0.2">
      <c r="A158" s="25">
        <v>2024</v>
      </c>
      <c r="B158" s="27">
        <v>3</v>
      </c>
      <c r="C158" s="30">
        <f>DATE(TripTable[[#This Row],[Year]],TripTable[[#This Row],[Month]],1)</f>
        <v>45352</v>
      </c>
      <c r="D158" s="27" t="s">
        <v>136</v>
      </c>
      <c r="E158" s="27" t="s">
        <v>21</v>
      </c>
      <c r="F158" s="28" t="s">
        <v>1155</v>
      </c>
    </row>
    <row r="159" spans="1:6" x14ac:dyDescent="0.2">
      <c r="A159" s="25">
        <v>2024</v>
      </c>
      <c r="B159" s="27">
        <v>3</v>
      </c>
      <c r="C159" s="30">
        <f>DATE(TripTable[[#This Row],[Year]],TripTable[[#This Row],[Month]],1)</f>
        <v>45352</v>
      </c>
      <c r="D159" s="27" t="s">
        <v>136</v>
      </c>
      <c r="E159" s="27" t="s">
        <v>21</v>
      </c>
      <c r="F159" s="28" t="s">
        <v>343</v>
      </c>
    </row>
    <row r="160" spans="1:6" x14ac:dyDescent="0.2">
      <c r="A160" s="25">
        <v>2024</v>
      </c>
      <c r="B160" s="27">
        <v>3</v>
      </c>
      <c r="C160" s="30">
        <f>DATE(TripTable[[#This Row],[Year]],TripTable[[#This Row],[Month]],1)</f>
        <v>45352</v>
      </c>
      <c r="D160" s="27" t="s">
        <v>136</v>
      </c>
      <c r="E160" s="27" t="s">
        <v>21</v>
      </c>
      <c r="F160" s="28" t="s">
        <v>227</v>
      </c>
    </row>
    <row r="161" spans="1:7" x14ac:dyDescent="0.2">
      <c r="A161" s="25">
        <v>2025</v>
      </c>
      <c r="B161" s="27">
        <v>4</v>
      </c>
      <c r="C161" s="30">
        <f>DATE(TripTable[[#This Row],[Year]],TripTable[[#This Row],[Month]],1)</f>
        <v>45748</v>
      </c>
      <c r="D161" s="27" t="s">
        <v>144</v>
      </c>
      <c r="E161" s="27" t="s">
        <v>21</v>
      </c>
      <c r="F161" s="28" t="s">
        <v>1154</v>
      </c>
    </row>
    <row r="162" spans="1:7" x14ac:dyDescent="0.2">
      <c r="A162" s="25">
        <v>2025</v>
      </c>
      <c r="B162" s="27">
        <v>4</v>
      </c>
      <c r="C162" s="30">
        <f>DATE(TripTable[[#This Row],[Year]],TripTable[[#This Row],[Month]],1)</f>
        <v>45748</v>
      </c>
      <c r="D162" s="27" t="s">
        <v>144</v>
      </c>
      <c r="E162" s="27" t="s">
        <v>21</v>
      </c>
      <c r="F162" s="28" t="s">
        <v>1152</v>
      </c>
    </row>
    <row r="163" spans="1:7" x14ac:dyDescent="0.2">
      <c r="A163" s="25">
        <v>2025</v>
      </c>
      <c r="B163" s="27">
        <v>4</v>
      </c>
      <c r="C163" s="30">
        <f>DATE(TripTable[[#This Row],[Year]],TripTable[[#This Row],[Month]],1)</f>
        <v>45748</v>
      </c>
      <c r="D163" s="27" t="s">
        <v>144</v>
      </c>
      <c r="E163" s="27" t="s">
        <v>21</v>
      </c>
      <c r="F163" s="28" t="s">
        <v>1157</v>
      </c>
    </row>
    <row r="164" spans="1:7" x14ac:dyDescent="0.2">
      <c r="A164" s="25">
        <v>2025</v>
      </c>
      <c r="B164" s="27">
        <v>4</v>
      </c>
      <c r="C164" s="30">
        <f>DATE(TripTable[[#This Row],[Year]],TripTable[[#This Row],[Month]],1)</f>
        <v>45748</v>
      </c>
      <c r="D164" s="25" t="s">
        <v>144</v>
      </c>
      <c r="E164" s="25" t="s">
        <v>21</v>
      </c>
      <c r="F164" s="26" t="s">
        <v>1295</v>
      </c>
    </row>
    <row r="165" spans="1:7" x14ac:dyDescent="0.2">
      <c r="A165" s="25">
        <v>2026</v>
      </c>
      <c r="B165" s="27">
        <v>5</v>
      </c>
      <c r="C165" s="30">
        <f>DATE(TripTable[[#This Row],[Year]],TripTable[[#This Row],[Month]],1)</f>
        <v>46143</v>
      </c>
      <c r="D165" s="25" t="s">
        <v>1315</v>
      </c>
      <c r="E165" s="25" t="s">
        <v>14</v>
      </c>
      <c r="F165" s="26" t="s">
        <v>1041</v>
      </c>
    </row>
    <row r="166" spans="1:7" x14ac:dyDescent="0.2">
      <c r="A166" s="25">
        <v>2006</v>
      </c>
      <c r="B166" s="27">
        <v>1</v>
      </c>
      <c r="C166" s="30">
        <f>DATE(TripTable[[#This Row],[Year]],TripTable[[#This Row],[Month]],1)</f>
        <v>38718</v>
      </c>
      <c r="D166" s="25" t="s">
        <v>1260</v>
      </c>
      <c r="E166" s="25" t="s">
        <v>51</v>
      </c>
      <c r="F166" s="26" t="s">
        <v>294</v>
      </c>
      <c r="G166" s="26" t="s">
        <v>1137</v>
      </c>
    </row>
    <row r="167" spans="1:7" x14ac:dyDescent="0.2">
      <c r="A167" s="25">
        <v>2024</v>
      </c>
      <c r="B167" s="27">
        <v>4</v>
      </c>
      <c r="C167" s="30">
        <f>DATE(TripTable[[#This Row],[Year]],TripTable[[#This Row],[Month]],1)</f>
        <v>45383</v>
      </c>
      <c r="D167" s="27" t="s">
        <v>137</v>
      </c>
      <c r="E167" s="27" t="s">
        <v>13</v>
      </c>
      <c r="F167" s="28" t="s">
        <v>202</v>
      </c>
    </row>
    <row r="168" spans="1:7" x14ac:dyDescent="0.2">
      <c r="A168" s="25">
        <v>2024</v>
      </c>
      <c r="B168" s="27">
        <v>4</v>
      </c>
      <c r="C168" s="30">
        <f>DATE(TripTable[[#This Row],[Year]],TripTable[[#This Row],[Month]],1)</f>
        <v>45383</v>
      </c>
      <c r="D168" s="27" t="s">
        <v>137</v>
      </c>
      <c r="E168" s="27" t="s">
        <v>13</v>
      </c>
      <c r="F168" s="28" t="s">
        <v>203</v>
      </c>
    </row>
    <row r="169" spans="1:7" x14ac:dyDescent="0.2">
      <c r="A169" s="25">
        <v>2024</v>
      </c>
      <c r="B169" s="27">
        <v>4</v>
      </c>
      <c r="C169" s="30">
        <f>DATE(TripTable[[#This Row],[Year]],TripTable[[#This Row],[Month]],1)</f>
        <v>45383</v>
      </c>
      <c r="D169" s="27" t="s">
        <v>137</v>
      </c>
      <c r="E169" s="27" t="s">
        <v>13</v>
      </c>
      <c r="F169" s="28" t="s">
        <v>204</v>
      </c>
    </row>
    <row r="170" spans="1:7" x14ac:dyDescent="0.2">
      <c r="A170" s="25">
        <v>2024</v>
      </c>
      <c r="B170" s="27">
        <v>4</v>
      </c>
      <c r="C170" s="30">
        <f>DATE(TripTable[[#This Row],[Year]],TripTable[[#This Row],[Month]],1)</f>
        <v>45383</v>
      </c>
      <c r="D170" s="27" t="s">
        <v>137</v>
      </c>
      <c r="E170" s="27" t="s">
        <v>13</v>
      </c>
      <c r="F170" s="28" t="s">
        <v>205</v>
      </c>
    </row>
    <row r="171" spans="1:7" x14ac:dyDescent="0.2">
      <c r="A171" s="25">
        <v>2018</v>
      </c>
      <c r="B171" s="27">
        <v>4</v>
      </c>
      <c r="C171" s="30">
        <f>DATE(TripTable[[#This Row],[Year]],TripTable[[#This Row],[Month]],1)</f>
        <v>43191</v>
      </c>
      <c r="D171" s="27" t="s">
        <v>976</v>
      </c>
      <c r="E171" s="27" t="s">
        <v>9</v>
      </c>
      <c r="F171" s="28" t="s">
        <v>975</v>
      </c>
    </row>
    <row r="172" spans="1:7" x14ac:dyDescent="0.2">
      <c r="A172" s="25">
        <v>2018</v>
      </c>
      <c r="B172" s="27">
        <v>4</v>
      </c>
      <c r="C172" s="30">
        <f>DATE(TripTable[[#This Row],[Year]],TripTable[[#This Row],[Month]],1)</f>
        <v>43191</v>
      </c>
      <c r="D172" s="27" t="s">
        <v>976</v>
      </c>
      <c r="E172" s="27" t="s">
        <v>15</v>
      </c>
      <c r="F172" s="28" t="s">
        <v>102</v>
      </c>
    </row>
    <row r="173" spans="1:7" x14ac:dyDescent="0.2">
      <c r="A173" s="25">
        <v>2018</v>
      </c>
      <c r="B173" s="27">
        <v>4</v>
      </c>
      <c r="C173" s="30">
        <f>DATE(TripTable[[#This Row],[Year]],TripTable[[#This Row],[Month]],1)</f>
        <v>43191</v>
      </c>
      <c r="D173" s="27" t="s">
        <v>976</v>
      </c>
      <c r="E173" s="27" t="s">
        <v>9</v>
      </c>
      <c r="F173" s="28" t="s">
        <v>857</v>
      </c>
    </row>
    <row r="174" spans="1:7" x14ac:dyDescent="0.2">
      <c r="A174" s="25">
        <v>2018</v>
      </c>
      <c r="B174" s="27">
        <v>4</v>
      </c>
      <c r="C174" s="30">
        <f>DATE(TripTable[[#This Row],[Year]],TripTable[[#This Row],[Month]],1)</f>
        <v>43191</v>
      </c>
      <c r="D174" s="27" t="s">
        <v>976</v>
      </c>
      <c r="E174" s="27" t="s">
        <v>9</v>
      </c>
      <c r="F174" s="28" t="s">
        <v>190</v>
      </c>
    </row>
    <row r="175" spans="1:7" x14ac:dyDescent="0.2">
      <c r="A175" s="25">
        <v>2018</v>
      </c>
      <c r="B175" s="27">
        <v>4</v>
      </c>
      <c r="C175" s="30">
        <f>DATE(TripTable[[#This Row],[Year]],TripTable[[#This Row],[Month]],1)</f>
        <v>43191</v>
      </c>
      <c r="D175" s="27" t="s">
        <v>976</v>
      </c>
      <c r="E175" s="27" t="s">
        <v>35</v>
      </c>
      <c r="F175" s="28" t="s">
        <v>788</v>
      </c>
    </row>
    <row r="176" spans="1:7" x14ac:dyDescent="0.2">
      <c r="A176" s="25">
        <v>2018</v>
      </c>
      <c r="B176" s="27">
        <v>4</v>
      </c>
      <c r="C176" s="30">
        <f>DATE(TripTable[[#This Row],[Year]],TripTable[[#This Row],[Month]],1)</f>
        <v>43191</v>
      </c>
      <c r="D176" s="27" t="s">
        <v>976</v>
      </c>
      <c r="E176" s="27" t="s">
        <v>9</v>
      </c>
      <c r="F176" s="28" t="s">
        <v>191</v>
      </c>
    </row>
    <row r="177" spans="1:7" x14ac:dyDescent="0.2">
      <c r="A177" s="25">
        <v>2019</v>
      </c>
      <c r="B177" s="27">
        <v>8</v>
      </c>
      <c r="C177" s="30">
        <f>DATE(TripTable[[#This Row],[Year]],TripTable[[#This Row],[Month]],1)</f>
        <v>43678</v>
      </c>
      <c r="D177" s="27" t="s">
        <v>1158</v>
      </c>
      <c r="E177" s="27" t="s">
        <v>2</v>
      </c>
      <c r="F177" s="28" t="s">
        <v>117</v>
      </c>
    </row>
    <row r="178" spans="1:7" x14ac:dyDescent="0.2">
      <c r="A178" s="25">
        <v>2003</v>
      </c>
      <c r="B178" s="27">
        <v>8</v>
      </c>
      <c r="C178" s="30">
        <f>DATE(TripTable[[#This Row],[Year]],TripTable[[#This Row],[Month]],1)</f>
        <v>37834</v>
      </c>
      <c r="D178" s="25" t="s">
        <v>996</v>
      </c>
      <c r="E178" s="25" t="s">
        <v>14</v>
      </c>
      <c r="F178" s="26" t="s">
        <v>1300</v>
      </c>
      <c r="G178" s="26" t="s">
        <v>1137</v>
      </c>
    </row>
    <row r="179" spans="1:7" x14ac:dyDescent="0.2">
      <c r="A179" s="25">
        <v>2004</v>
      </c>
      <c r="B179" s="27">
        <v>9</v>
      </c>
      <c r="C179" s="30">
        <f>DATE(TripTable[[#This Row],[Year]],TripTable[[#This Row],[Month]],1)</f>
        <v>38231</v>
      </c>
      <c r="D179" s="25" t="s">
        <v>996</v>
      </c>
      <c r="E179" s="25" t="s">
        <v>14</v>
      </c>
      <c r="F179" s="26" t="s">
        <v>996</v>
      </c>
      <c r="G179" s="26" t="s">
        <v>1137</v>
      </c>
    </row>
    <row r="180" spans="1:7" x14ac:dyDescent="0.2">
      <c r="A180" s="25">
        <v>2004</v>
      </c>
      <c r="B180" s="27">
        <v>3</v>
      </c>
      <c r="C180" s="30">
        <f>DATE(TripTable[[#This Row],[Year]],TripTable[[#This Row],[Month]],1)</f>
        <v>38047</v>
      </c>
      <c r="D180" s="25" t="s">
        <v>1002</v>
      </c>
      <c r="E180" s="25" t="s">
        <v>14</v>
      </c>
      <c r="F180" s="26" t="s">
        <v>1215</v>
      </c>
      <c r="G180" s="26" t="s">
        <v>1137</v>
      </c>
    </row>
    <row r="181" spans="1:7" x14ac:dyDescent="0.2">
      <c r="A181" s="25">
        <v>2010</v>
      </c>
      <c r="B181" s="27">
        <v>3</v>
      </c>
      <c r="C181" s="30">
        <f>DATE(TripTable[[#This Row],[Year]],TripTable[[#This Row],[Month]],1)</f>
        <v>40238</v>
      </c>
      <c r="D181" s="27" t="s">
        <v>1214</v>
      </c>
      <c r="E181" s="27" t="s">
        <v>14</v>
      </c>
      <c r="F181" s="28" t="s">
        <v>1215</v>
      </c>
    </row>
    <row r="182" spans="1:7" x14ac:dyDescent="0.2">
      <c r="A182" s="25">
        <v>2005</v>
      </c>
      <c r="B182" s="27">
        <v>5</v>
      </c>
      <c r="C182" s="30">
        <f>DATE(TripTable[[#This Row],[Year]],TripTable[[#This Row],[Month]],1)</f>
        <v>38473</v>
      </c>
      <c r="D182" s="25" t="s">
        <v>1244</v>
      </c>
      <c r="E182" s="25" t="s">
        <v>14</v>
      </c>
      <c r="F182" s="26" t="s">
        <v>1244</v>
      </c>
      <c r="G182" s="26" t="s">
        <v>1137</v>
      </c>
    </row>
    <row r="183" spans="1:7" x14ac:dyDescent="0.2">
      <c r="A183" s="25">
        <v>2004</v>
      </c>
      <c r="B183" s="27">
        <v>11</v>
      </c>
      <c r="C183" s="30">
        <f>DATE(TripTable[[#This Row],[Year]],TripTable[[#This Row],[Month]],1)</f>
        <v>38292</v>
      </c>
      <c r="D183" s="25" t="s">
        <v>1033</v>
      </c>
      <c r="E183" s="25" t="s">
        <v>14</v>
      </c>
      <c r="F183" s="26" t="s">
        <v>1033</v>
      </c>
      <c r="G183" s="26" t="s">
        <v>1137</v>
      </c>
    </row>
    <row r="184" spans="1:7" x14ac:dyDescent="0.2">
      <c r="A184" s="25">
        <v>2019</v>
      </c>
      <c r="B184" s="27">
        <v>12</v>
      </c>
      <c r="C184" s="30">
        <f>DATE(TripTable[[#This Row],[Year]],TripTable[[#This Row],[Month]],1)</f>
        <v>43800</v>
      </c>
      <c r="D184" s="27" t="s">
        <v>1277</v>
      </c>
      <c r="E184" s="25" t="s">
        <v>1049</v>
      </c>
      <c r="F184" s="26" t="s">
        <v>1050</v>
      </c>
      <c r="G184" s="26" t="s">
        <v>1269</v>
      </c>
    </row>
    <row r="185" spans="1:7" x14ac:dyDescent="0.2">
      <c r="A185" s="25">
        <v>2024</v>
      </c>
      <c r="B185" s="27">
        <v>5</v>
      </c>
      <c r="C185" s="30">
        <f>DATE(TripTable[[#This Row],[Year]],TripTable[[#This Row],[Month]],1)</f>
        <v>45413</v>
      </c>
      <c r="D185" s="27" t="s">
        <v>138</v>
      </c>
      <c r="E185" s="27" t="s">
        <v>3</v>
      </c>
      <c r="F185" s="28" t="s">
        <v>156</v>
      </c>
    </row>
    <row r="186" spans="1:7" x14ac:dyDescent="0.2">
      <c r="A186" s="25">
        <v>2024</v>
      </c>
      <c r="B186" s="27">
        <v>5</v>
      </c>
      <c r="C186" s="30">
        <f>DATE(TripTable[[#This Row],[Year]],TripTable[[#This Row],[Month]],1)</f>
        <v>45413</v>
      </c>
      <c r="D186" s="27" t="s">
        <v>138</v>
      </c>
      <c r="E186" s="27" t="s">
        <v>3</v>
      </c>
      <c r="F186" s="28" t="s">
        <v>1159</v>
      </c>
    </row>
    <row r="187" spans="1:7" x14ac:dyDescent="0.2">
      <c r="A187" s="25">
        <v>2024</v>
      </c>
      <c r="B187" s="27">
        <v>5</v>
      </c>
      <c r="C187" s="30">
        <f>DATE(TripTable[[#This Row],[Year]],TripTable[[#This Row],[Month]],1)</f>
        <v>45413</v>
      </c>
      <c r="D187" s="27" t="s">
        <v>138</v>
      </c>
      <c r="E187" s="27" t="s">
        <v>33</v>
      </c>
      <c r="F187" s="28" t="s">
        <v>1160</v>
      </c>
    </row>
    <row r="188" spans="1:7" x14ac:dyDescent="0.2">
      <c r="A188" s="25">
        <v>2024</v>
      </c>
      <c r="B188" s="27">
        <v>5</v>
      </c>
      <c r="C188" s="30">
        <f>DATE(TripTable[[#This Row],[Year]],TripTable[[#This Row],[Month]],1)</f>
        <v>45413</v>
      </c>
      <c r="D188" s="27" t="s">
        <v>138</v>
      </c>
      <c r="E188" s="27" t="s">
        <v>33</v>
      </c>
      <c r="F188" s="28" t="s">
        <v>244</v>
      </c>
    </row>
    <row r="189" spans="1:7" x14ac:dyDescent="0.2">
      <c r="A189" s="25">
        <v>2009</v>
      </c>
      <c r="B189" s="27">
        <v>9</v>
      </c>
      <c r="C189" s="30">
        <f>DATE(TripTable[[#This Row],[Year]],TripTable[[#This Row],[Month]],1)</f>
        <v>40057</v>
      </c>
      <c r="D189" s="27" t="s">
        <v>71</v>
      </c>
      <c r="E189" s="27" t="s">
        <v>33</v>
      </c>
      <c r="F189" s="28" t="s">
        <v>243</v>
      </c>
    </row>
    <row r="190" spans="1:7" x14ac:dyDescent="0.2">
      <c r="A190" s="25">
        <v>2009</v>
      </c>
      <c r="B190" s="27">
        <v>9</v>
      </c>
      <c r="C190" s="30">
        <f>DATE(TripTable[[#This Row],[Year]],TripTable[[#This Row],[Month]],1)</f>
        <v>40057</v>
      </c>
      <c r="D190" s="27" t="s">
        <v>71</v>
      </c>
      <c r="E190" s="27" t="s">
        <v>33</v>
      </c>
      <c r="F190" s="28" t="s">
        <v>245</v>
      </c>
    </row>
    <row r="191" spans="1:7" x14ac:dyDescent="0.2">
      <c r="A191" s="25">
        <v>2009</v>
      </c>
      <c r="B191" s="27">
        <v>9</v>
      </c>
      <c r="C191" s="30">
        <f>DATE(TripTable[[#This Row],[Year]],TripTable[[#This Row],[Month]],1)</f>
        <v>40057</v>
      </c>
      <c r="D191" s="27" t="s">
        <v>71</v>
      </c>
      <c r="E191" s="27" t="s">
        <v>14</v>
      </c>
      <c r="F191" s="28" t="s">
        <v>1024</v>
      </c>
    </row>
    <row r="192" spans="1:7" x14ac:dyDescent="0.2">
      <c r="A192" s="25">
        <v>2024</v>
      </c>
      <c r="B192" s="27">
        <v>12</v>
      </c>
      <c r="C192" s="30">
        <f>DATE(TripTable[[#This Row],[Year]],TripTable[[#This Row],[Month]],1)</f>
        <v>45627</v>
      </c>
      <c r="D192" s="27" t="s">
        <v>1161</v>
      </c>
      <c r="E192" s="27" t="s">
        <v>27</v>
      </c>
      <c r="F192" s="28" t="s">
        <v>143</v>
      </c>
    </row>
    <row r="193" spans="1:7" x14ac:dyDescent="0.2">
      <c r="A193" s="25">
        <v>2024</v>
      </c>
      <c r="B193" s="27">
        <v>12</v>
      </c>
      <c r="C193" s="30">
        <f>DATE(TripTable[[#This Row],[Year]],TripTable[[#This Row],[Month]],1)</f>
        <v>45627</v>
      </c>
      <c r="D193" s="27" t="s">
        <v>1161</v>
      </c>
      <c r="E193" s="27" t="s">
        <v>19</v>
      </c>
      <c r="F193" s="28" t="s">
        <v>142</v>
      </c>
    </row>
    <row r="194" spans="1:7" x14ac:dyDescent="0.2">
      <c r="A194" s="25">
        <v>2024</v>
      </c>
      <c r="B194" s="27">
        <v>12</v>
      </c>
      <c r="C194" s="30">
        <f>DATE(TripTable[[#This Row],[Year]],TripTable[[#This Row],[Month]],1)</f>
        <v>45627</v>
      </c>
      <c r="D194" s="27" t="s">
        <v>1161</v>
      </c>
      <c r="E194" s="27" t="s">
        <v>19</v>
      </c>
      <c r="F194" s="28" t="s">
        <v>215</v>
      </c>
    </row>
    <row r="195" spans="1:7" x14ac:dyDescent="0.2">
      <c r="A195" s="25">
        <v>2024</v>
      </c>
      <c r="B195" s="27">
        <v>12</v>
      </c>
      <c r="C195" s="30">
        <f>DATE(TripTable[[#This Row],[Year]],TripTable[[#This Row],[Month]],1)</f>
        <v>45627</v>
      </c>
      <c r="D195" s="27" t="s">
        <v>1161</v>
      </c>
      <c r="E195" s="27" t="s">
        <v>6</v>
      </c>
      <c r="F195" s="28" t="s">
        <v>110</v>
      </c>
    </row>
    <row r="196" spans="1:7" x14ac:dyDescent="0.2">
      <c r="A196" s="25">
        <v>2024</v>
      </c>
      <c r="B196" s="27">
        <v>12</v>
      </c>
      <c r="C196" s="30">
        <f>DATE(TripTable[[#This Row],[Year]],TripTable[[#This Row],[Month]],1)</f>
        <v>45627</v>
      </c>
      <c r="D196" s="27" t="s">
        <v>1161</v>
      </c>
      <c r="E196" s="27" t="s">
        <v>6</v>
      </c>
      <c r="F196" s="28" t="s">
        <v>110</v>
      </c>
    </row>
    <row r="197" spans="1:7" x14ac:dyDescent="0.2">
      <c r="A197" s="25">
        <v>2024</v>
      </c>
      <c r="B197" s="27">
        <v>12</v>
      </c>
      <c r="C197" s="30">
        <f>DATE(TripTable[[#This Row],[Year]],TripTable[[#This Row],[Month]],1)</f>
        <v>45627</v>
      </c>
      <c r="D197" s="27" t="s">
        <v>1161</v>
      </c>
      <c r="E197" s="27" t="s">
        <v>45</v>
      </c>
      <c r="F197" s="28" t="s">
        <v>45</v>
      </c>
    </row>
    <row r="198" spans="1:7" x14ac:dyDescent="0.2">
      <c r="A198" s="25">
        <v>2024</v>
      </c>
      <c r="B198" s="27">
        <v>12</v>
      </c>
      <c r="C198" s="30">
        <f>DATE(TripTable[[#This Row],[Year]],TripTable[[#This Row],[Month]],1)</f>
        <v>45627</v>
      </c>
      <c r="D198" s="27" t="s">
        <v>1161</v>
      </c>
      <c r="E198" s="27" t="s">
        <v>19</v>
      </c>
      <c r="F198" s="28" t="s">
        <v>216</v>
      </c>
    </row>
    <row r="199" spans="1:7" x14ac:dyDescent="0.2">
      <c r="A199" s="25">
        <v>2025</v>
      </c>
      <c r="B199" s="27">
        <v>1</v>
      </c>
      <c r="C199" s="30">
        <f>DATE(TripTable[[#This Row],[Year]],TripTable[[#This Row],[Month]],1)</f>
        <v>45658</v>
      </c>
      <c r="D199" s="27" t="s">
        <v>1161</v>
      </c>
      <c r="E199" s="27" t="s">
        <v>6</v>
      </c>
      <c r="F199" s="28" t="s">
        <v>173</v>
      </c>
    </row>
    <row r="200" spans="1:7" x14ac:dyDescent="0.2">
      <c r="A200" s="25">
        <v>2025</v>
      </c>
      <c r="B200" s="27">
        <v>1</v>
      </c>
      <c r="C200" s="30">
        <f>DATE(TripTable[[#This Row],[Year]],TripTable[[#This Row],[Month]],1)</f>
        <v>45658</v>
      </c>
      <c r="D200" s="27" t="s">
        <v>1161</v>
      </c>
      <c r="E200" s="27" t="s">
        <v>6</v>
      </c>
      <c r="F200" s="28" t="s">
        <v>110</v>
      </c>
    </row>
    <row r="201" spans="1:7" x14ac:dyDescent="0.2">
      <c r="A201" s="25">
        <v>2020</v>
      </c>
      <c r="B201" s="27">
        <v>1</v>
      </c>
      <c r="C201" s="30">
        <f>DATE(TripTable[[#This Row],[Year]],TripTable[[#This Row],[Month]],1)</f>
        <v>43831</v>
      </c>
      <c r="D201" s="25" t="s">
        <v>1322</v>
      </c>
      <c r="E201" s="27" t="s">
        <v>14</v>
      </c>
      <c r="F201" s="28" t="s">
        <v>995</v>
      </c>
    </row>
    <row r="202" spans="1:7" x14ac:dyDescent="0.2">
      <c r="A202" s="25">
        <v>2021</v>
      </c>
      <c r="B202" s="27">
        <v>8</v>
      </c>
      <c r="C202" s="30">
        <f>DATE(TripTable[[#This Row],[Year]],TripTable[[#This Row],[Month]],1)</f>
        <v>44409</v>
      </c>
      <c r="D202" s="25" t="s">
        <v>1323</v>
      </c>
      <c r="E202" s="27" t="s">
        <v>14</v>
      </c>
      <c r="F202" s="28" t="s">
        <v>995</v>
      </c>
    </row>
    <row r="203" spans="1:7" x14ac:dyDescent="0.2">
      <c r="A203" s="25">
        <v>2024</v>
      </c>
      <c r="B203" s="27">
        <v>7</v>
      </c>
      <c r="C203" s="30">
        <f>DATE(TripTable[[#This Row],[Year]],TripTable[[#This Row],[Month]],1)</f>
        <v>45474</v>
      </c>
      <c r="D203" s="27" t="s">
        <v>1212</v>
      </c>
      <c r="E203" s="27" t="s">
        <v>14</v>
      </c>
      <c r="F203" s="28" t="s">
        <v>995</v>
      </c>
    </row>
    <row r="204" spans="1:7" x14ac:dyDescent="0.2">
      <c r="A204" s="25">
        <v>2019</v>
      </c>
      <c r="B204" s="27">
        <v>9</v>
      </c>
      <c r="C204" s="30">
        <f>DATE(TripTable[[#This Row],[Year]],TripTable[[#This Row],[Month]],1)</f>
        <v>43709</v>
      </c>
      <c r="D204" s="27" t="s">
        <v>118</v>
      </c>
      <c r="E204" s="27" t="s">
        <v>2</v>
      </c>
      <c r="F204" s="28" t="s">
        <v>118</v>
      </c>
    </row>
    <row r="205" spans="1:7" x14ac:dyDescent="0.2">
      <c r="A205" s="25">
        <v>2022</v>
      </c>
      <c r="B205" s="27">
        <v>12</v>
      </c>
      <c r="C205" s="30">
        <f>DATE(TripTable[[#This Row],[Year]],TripTable[[#This Row],[Month]],1)</f>
        <v>44896</v>
      </c>
      <c r="D205" s="25" t="s">
        <v>1281</v>
      </c>
      <c r="E205" s="25" t="s">
        <v>14</v>
      </c>
      <c r="F205" s="26" t="s">
        <v>118</v>
      </c>
      <c r="G205" s="26" t="s">
        <v>1269</v>
      </c>
    </row>
    <row r="206" spans="1:7" x14ac:dyDescent="0.2">
      <c r="A206" s="25">
        <v>2011</v>
      </c>
      <c r="B206" s="27">
        <v>6</v>
      </c>
      <c r="C206" s="30">
        <f>DATE(TripTable[[#This Row],[Year]],TripTable[[#This Row],[Month]],1)</f>
        <v>40695</v>
      </c>
      <c r="D206" s="25" t="s">
        <v>1303</v>
      </c>
      <c r="E206" s="25" t="s">
        <v>14</v>
      </c>
      <c r="F206" s="26" t="s">
        <v>208</v>
      </c>
      <c r="G206" s="26" t="s">
        <v>1263</v>
      </c>
    </row>
    <row r="207" spans="1:7" x14ac:dyDescent="0.2">
      <c r="A207" s="25">
        <v>2025</v>
      </c>
      <c r="B207" s="27">
        <v>10</v>
      </c>
      <c r="C207" s="30">
        <f>DATE(TripTable[[#This Row],[Year]],TripTable[[#This Row],[Month]],1)</f>
        <v>45931</v>
      </c>
      <c r="D207" s="25" t="s">
        <v>1162</v>
      </c>
      <c r="E207" s="25" t="s">
        <v>21</v>
      </c>
      <c r="F207" s="26" t="s">
        <v>1154</v>
      </c>
    </row>
    <row r="208" spans="1:7" x14ac:dyDescent="0.2">
      <c r="A208" s="25">
        <v>2025</v>
      </c>
      <c r="B208" s="27">
        <v>10</v>
      </c>
      <c r="C208" s="30">
        <f>DATE(TripTable[[#This Row],[Year]],TripTable[[#This Row],[Month]],1)</f>
        <v>45931</v>
      </c>
      <c r="D208" s="27" t="s">
        <v>1162</v>
      </c>
      <c r="E208" s="27" t="s">
        <v>21</v>
      </c>
      <c r="F208" s="28" t="s">
        <v>1165</v>
      </c>
    </row>
    <row r="209" spans="1:6" x14ac:dyDescent="0.2">
      <c r="A209" s="25">
        <v>2025</v>
      </c>
      <c r="B209" s="27">
        <v>10</v>
      </c>
      <c r="C209" s="30">
        <f>DATE(TripTable[[#This Row],[Year]],TripTable[[#This Row],[Month]],1)</f>
        <v>45931</v>
      </c>
      <c r="D209" s="27" t="s">
        <v>1162</v>
      </c>
      <c r="E209" s="27" t="s">
        <v>21</v>
      </c>
      <c r="F209" s="28" t="s">
        <v>1167</v>
      </c>
    </row>
    <row r="210" spans="1:6" x14ac:dyDescent="0.2">
      <c r="A210" s="25">
        <v>2025</v>
      </c>
      <c r="B210" s="27">
        <v>10</v>
      </c>
      <c r="C210" s="30">
        <f>DATE(TripTable[[#This Row],[Year]],TripTable[[#This Row],[Month]],1)</f>
        <v>45931</v>
      </c>
      <c r="D210" s="27" t="s">
        <v>1162</v>
      </c>
      <c r="E210" s="27" t="s">
        <v>21</v>
      </c>
      <c r="F210" s="28" t="s">
        <v>1164</v>
      </c>
    </row>
    <row r="211" spans="1:6" x14ac:dyDescent="0.2">
      <c r="A211" s="25">
        <v>2025</v>
      </c>
      <c r="B211" s="27">
        <v>10</v>
      </c>
      <c r="C211" s="30">
        <f>DATE(TripTable[[#This Row],[Year]],TripTable[[#This Row],[Month]],1)</f>
        <v>45931</v>
      </c>
      <c r="D211" s="27" t="s">
        <v>1162</v>
      </c>
      <c r="E211" s="27" t="s">
        <v>21</v>
      </c>
      <c r="F211" s="28" t="s">
        <v>1163</v>
      </c>
    </row>
    <row r="212" spans="1:6" x14ac:dyDescent="0.2">
      <c r="A212" s="25">
        <v>2025</v>
      </c>
      <c r="B212" s="27">
        <v>10</v>
      </c>
      <c r="C212" s="30">
        <f>DATE(TripTable[[#This Row],[Year]],TripTable[[#This Row],[Month]],1)</f>
        <v>45931</v>
      </c>
      <c r="D212" s="25" t="s">
        <v>1162</v>
      </c>
      <c r="E212" s="25" t="s">
        <v>21</v>
      </c>
      <c r="F212" s="26" t="s">
        <v>1295</v>
      </c>
    </row>
    <row r="213" spans="1:6" x14ac:dyDescent="0.2">
      <c r="A213" s="25">
        <v>2025</v>
      </c>
      <c r="B213" s="27">
        <v>10</v>
      </c>
      <c r="C213" s="30">
        <f>DATE(TripTable[[#This Row],[Year]],TripTable[[#This Row],[Month]],1)</f>
        <v>45931</v>
      </c>
      <c r="D213" s="27" t="s">
        <v>1162</v>
      </c>
      <c r="E213" s="27" t="s">
        <v>21</v>
      </c>
      <c r="F213" s="28" t="s">
        <v>1166</v>
      </c>
    </row>
    <row r="214" spans="1:6" x14ac:dyDescent="0.2">
      <c r="A214" s="25">
        <v>2014</v>
      </c>
      <c r="B214" s="27">
        <v>5</v>
      </c>
      <c r="C214" s="30">
        <f>DATE(TripTable[[#This Row],[Year]],TripTable[[#This Row],[Month]],1)</f>
        <v>41760</v>
      </c>
      <c r="D214" s="27" t="s">
        <v>81</v>
      </c>
      <c r="E214" s="27" t="s">
        <v>18</v>
      </c>
      <c r="F214" s="28" t="s">
        <v>213</v>
      </c>
    </row>
    <row r="215" spans="1:6" x14ac:dyDescent="0.2">
      <c r="A215" s="25">
        <v>2014</v>
      </c>
      <c r="B215" s="27">
        <v>5</v>
      </c>
      <c r="C215" s="30">
        <f>DATE(TripTable[[#This Row],[Year]],TripTable[[#This Row],[Month]],1)</f>
        <v>41760</v>
      </c>
      <c r="D215" s="27" t="s">
        <v>81</v>
      </c>
      <c r="E215" s="27" t="s">
        <v>18</v>
      </c>
      <c r="F215" s="28" t="s">
        <v>796</v>
      </c>
    </row>
    <row r="216" spans="1:6" x14ac:dyDescent="0.2">
      <c r="A216" s="25">
        <v>2014</v>
      </c>
      <c r="B216" s="27">
        <v>5</v>
      </c>
      <c r="C216" s="30">
        <f>DATE(TripTable[[#This Row],[Year]],TripTable[[#This Row],[Month]],1)</f>
        <v>41760</v>
      </c>
      <c r="D216" s="27" t="s">
        <v>81</v>
      </c>
      <c r="E216" s="27" t="s">
        <v>18</v>
      </c>
      <c r="F216" s="28" t="s">
        <v>80</v>
      </c>
    </row>
    <row r="217" spans="1:6" x14ac:dyDescent="0.2">
      <c r="A217" s="25">
        <v>2014</v>
      </c>
      <c r="B217" s="27">
        <v>5</v>
      </c>
      <c r="C217" s="30">
        <f>DATE(TripTable[[#This Row],[Year]],TripTable[[#This Row],[Month]],1)</f>
        <v>41760</v>
      </c>
      <c r="D217" s="27" t="s">
        <v>81</v>
      </c>
      <c r="E217" s="27" t="s">
        <v>18</v>
      </c>
      <c r="F217" s="28" t="s">
        <v>797</v>
      </c>
    </row>
    <row r="218" spans="1:6" x14ac:dyDescent="0.2">
      <c r="A218" s="25">
        <v>2022</v>
      </c>
      <c r="B218" s="27">
        <v>5</v>
      </c>
      <c r="C218" s="30">
        <f>DATE(TripTable[[#This Row],[Year]],TripTable[[#This Row],[Month]],1)</f>
        <v>44682</v>
      </c>
      <c r="D218" s="27" t="s">
        <v>126</v>
      </c>
      <c r="E218" s="27" t="s">
        <v>21</v>
      </c>
      <c r="F218" s="28" t="s">
        <v>220</v>
      </c>
    </row>
    <row r="219" spans="1:6" x14ac:dyDescent="0.2">
      <c r="A219" s="25">
        <v>2022</v>
      </c>
      <c r="B219" s="27">
        <v>5</v>
      </c>
      <c r="C219" s="30">
        <f>DATE(TripTable[[#This Row],[Year]],TripTable[[#This Row],[Month]],1)</f>
        <v>44682</v>
      </c>
      <c r="D219" s="27" t="s">
        <v>126</v>
      </c>
      <c r="E219" s="27" t="s">
        <v>21</v>
      </c>
      <c r="F219" s="28" t="s">
        <v>335</v>
      </c>
    </row>
    <row r="220" spans="1:6" x14ac:dyDescent="0.2">
      <c r="A220" s="25">
        <v>2022</v>
      </c>
      <c r="B220" s="27">
        <v>5</v>
      </c>
      <c r="C220" s="30">
        <f>DATE(TripTable[[#This Row],[Year]],TripTable[[#This Row],[Month]],1)</f>
        <v>44682</v>
      </c>
      <c r="D220" s="27" t="s">
        <v>126</v>
      </c>
      <c r="E220" s="27" t="s">
        <v>21</v>
      </c>
      <c r="F220" s="28" t="s">
        <v>222</v>
      </c>
    </row>
    <row r="221" spans="1:6" x14ac:dyDescent="0.2">
      <c r="A221" s="25">
        <v>2022</v>
      </c>
      <c r="B221" s="27">
        <v>5</v>
      </c>
      <c r="C221" s="30">
        <f>DATE(TripTable[[#This Row],[Year]],TripTable[[#This Row],[Month]],1)</f>
        <v>44682</v>
      </c>
      <c r="D221" s="27" t="s">
        <v>126</v>
      </c>
      <c r="E221" s="27" t="s">
        <v>21</v>
      </c>
      <c r="F221" s="28" t="s">
        <v>336</v>
      </c>
    </row>
    <row r="222" spans="1:6" x14ac:dyDescent="0.2">
      <c r="A222" s="25">
        <v>2022</v>
      </c>
      <c r="B222" s="27">
        <v>5</v>
      </c>
      <c r="C222" s="30">
        <f>DATE(TripTable[[#This Row],[Year]],TripTable[[#This Row],[Month]],1)</f>
        <v>44682</v>
      </c>
      <c r="D222" s="27" t="s">
        <v>126</v>
      </c>
      <c r="E222" s="27" t="s">
        <v>21</v>
      </c>
      <c r="F222" s="28" t="s">
        <v>225</v>
      </c>
    </row>
    <row r="223" spans="1:6" x14ac:dyDescent="0.2">
      <c r="A223" s="25">
        <v>2022</v>
      </c>
      <c r="B223" s="27">
        <v>5</v>
      </c>
      <c r="C223" s="30">
        <f>DATE(TripTable[[#This Row],[Year]],TripTable[[#This Row],[Month]],1)</f>
        <v>44682</v>
      </c>
      <c r="D223" s="27" t="s">
        <v>126</v>
      </c>
      <c r="E223" s="27" t="s">
        <v>21</v>
      </c>
      <c r="F223" s="28" t="s">
        <v>127</v>
      </c>
    </row>
    <row r="224" spans="1:6" x14ac:dyDescent="0.2">
      <c r="A224" s="25">
        <v>2022</v>
      </c>
      <c r="B224" s="27">
        <v>5</v>
      </c>
      <c r="C224" s="30">
        <f>DATE(TripTable[[#This Row],[Year]],TripTable[[#This Row],[Month]],1)</f>
        <v>44682</v>
      </c>
      <c r="D224" s="27" t="s">
        <v>126</v>
      </c>
      <c r="E224" s="27" t="s">
        <v>21</v>
      </c>
      <c r="F224" s="28" t="s">
        <v>1168</v>
      </c>
    </row>
    <row r="225" spans="1:6" x14ac:dyDescent="0.2">
      <c r="A225" s="25">
        <v>2022</v>
      </c>
      <c r="B225" s="27">
        <v>5</v>
      </c>
      <c r="C225" s="30">
        <f>DATE(TripTable[[#This Row],[Year]],TripTable[[#This Row],[Month]],1)</f>
        <v>44682</v>
      </c>
      <c r="D225" s="27" t="s">
        <v>126</v>
      </c>
      <c r="E225" s="27" t="s">
        <v>43</v>
      </c>
      <c r="F225" s="28" t="s">
        <v>43</v>
      </c>
    </row>
    <row r="226" spans="1:6" x14ac:dyDescent="0.2">
      <c r="A226" s="25">
        <v>2022</v>
      </c>
      <c r="B226" s="27">
        <v>5</v>
      </c>
      <c r="C226" s="30">
        <f>DATE(TripTable[[#This Row],[Year]],TripTable[[#This Row],[Month]],1)</f>
        <v>44682</v>
      </c>
      <c r="D226" s="27" t="s">
        <v>126</v>
      </c>
      <c r="E226" s="27" t="s">
        <v>21</v>
      </c>
      <c r="F226" s="28" t="s">
        <v>227</v>
      </c>
    </row>
    <row r="227" spans="1:6" x14ac:dyDescent="0.2">
      <c r="A227" s="25">
        <v>2022</v>
      </c>
      <c r="B227" s="27">
        <v>6</v>
      </c>
      <c r="C227" s="30">
        <f>DATE(TripTable[[#This Row],[Year]],TripTable[[#This Row],[Month]],1)</f>
        <v>44713</v>
      </c>
      <c r="D227" s="27" t="s">
        <v>1169</v>
      </c>
      <c r="E227" s="27" t="s">
        <v>21</v>
      </c>
      <c r="F227" s="28" t="s">
        <v>339</v>
      </c>
    </row>
    <row r="228" spans="1:6" x14ac:dyDescent="0.2">
      <c r="A228" s="25">
        <v>2022</v>
      </c>
      <c r="B228" s="27">
        <v>6</v>
      </c>
      <c r="C228" s="30">
        <f>DATE(TripTable[[#This Row],[Year]],TripTable[[#This Row],[Month]],1)</f>
        <v>44713</v>
      </c>
      <c r="D228" s="27" t="s">
        <v>1169</v>
      </c>
      <c r="E228" s="27" t="s">
        <v>21</v>
      </c>
      <c r="F228" s="28" t="s">
        <v>224</v>
      </c>
    </row>
    <row r="229" spans="1:6" x14ac:dyDescent="0.2">
      <c r="A229" s="25">
        <v>2022</v>
      </c>
      <c r="B229" s="27">
        <v>6</v>
      </c>
      <c r="C229" s="30">
        <f>DATE(TripTable[[#This Row],[Year]],TripTable[[#This Row],[Month]],1)</f>
        <v>44713</v>
      </c>
      <c r="D229" s="27" t="s">
        <v>1169</v>
      </c>
      <c r="E229" s="27" t="s">
        <v>47</v>
      </c>
      <c r="F229" s="28" t="s">
        <v>1170</v>
      </c>
    </row>
    <row r="230" spans="1:6" x14ac:dyDescent="0.2">
      <c r="A230" s="25">
        <v>2023</v>
      </c>
      <c r="B230" s="27">
        <v>8</v>
      </c>
      <c r="C230" s="30">
        <f>DATE(TripTable[[#This Row],[Year]],TripTable[[#This Row],[Month]],1)</f>
        <v>45139</v>
      </c>
      <c r="D230" s="27" t="s">
        <v>1171</v>
      </c>
      <c r="E230" s="27" t="s">
        <v>21</v>
      </c>
      <c r="F230" s="28" t="s">
        <v>221</v>
      </c>
    </row>
    <row r="231" spans="1:6" x14ac:dyDescent="0.2">
      <c r="A231" s="25">
        <v>2023</v>
      </c>
      <c r="B231" s="27">
        <v>8</v>
      </c>
      <c r="C231" s="30">
        <f>DATE(TripTable[[#This Row],[Year]],TripTable[[#This Row],[Month]],1)</f>
        <v>45139</v>
      </c>
      <c r="D231" s="27" t="s">
        <v>1171</v>
      </c>
      <c r="E231" s="27" t="s">
        <v>21</v>
      </c>
      <c r="F231" s="28" t="s">
        <v>341</v>
      </c>
    </row>
    <row r="232" spans="1:6" x14ac:dyDescent="0.2">
      <c r="A232" s="25">
        <v>2023</v>
      </c>
      <c r="B232" s="27">
        <v>8</v>
      </c>
      <c r="C232" s="30">
        <f>DATE(TripTable[[#This Row],[Year]],TripTable[[#This Row],[Month]],1)</f>
        <v>45139</v>
      </c>
      <c r="D232" s="27" t="s">
        <v>1171</v>
      </c>
      <c r="E232" s="27" t="s">
        <v>21</v>
      </c>
      <c r="F232" s="28" t="s">
        <v>340</v>
      </c>
    </row>
    <row r="233" spans="1:6" x14ac:dyDescent="0.2">
      <c r="A233" s="25">
        <v>2023</v>
      </c>
      <c r="B233" s="27">
        <v>8</v>
      </c>
      <c r="C233" s="30">
        <f>DATE(TripTable[[#This Row],[Year]],TripTable[[#This Row],[Month]],1)</f>
        <v>45139</v>
      </c>
      <c r="D233" s="27" t="s">
        <v>1171</v>
      </c>
      <c r="E233" s="27" t="s">
        <v>21</v>
      </c>
      <c r="F233" s="28" t="s">
        <v>226</v>
      </c>
    </row>
    <row r="234" spans="1:6" x14ac:dyDescent="0.2">
      <c r="A234" s="25">
        <v>2026</v>
      </c>
      <c r="B234" s="27">
        <v>8</v>
      </c>
      <c r="C234" s="30">
        <f>DATE(TripTable[[#This Row],[Year]],TripTable[[#This Row],[Month]],1)</f>
        <v>46235</v>
      </c>
      <c r="D234" s="27" t="s">
        <v>1172</v>
      </c>
      <c r="E234" s="27" t="s">
        <v>21</v>
      </c>
      <c r="F234" s="28" t="s">
        <v>1153</v>
      </c>
    </row>
    <row r="235" spans="1:6" x14ac:dyDescent="0.2">
      <c r="A235" s="25">
        <v>2026</v>
      </c>
      <c r="B235" s="27">
        <v>8</v>
      </c>
      <c r="C235" s="30">
        <f>DATE(TripTable[[#This Row],[Year]],TripTable[[#This Row],[Month]],1)</f>
        <v>46235</v>
      </c>
      <c r="D235" s="27" t="s">
        <v>1172</v>
      </c>
      <c r="E235" s="27" t="s">
        <v>21</v>
      </c>
      <c r="F235" s="28" t="s">
        <v>349</v>
      </c>
    </row>
    <row r="236" spans="1:6" x14ac:dyDescent="0.2">
      <c r="A236" s="25">
        <v>2026</v>
      </c>
      <c r="B236" s="27">
        <v>8</v>
      </c>
      <c r="C236" s="30">
        <f>DATE(TripTable[[#This Row],[Year]],TripTable[[#This Row],[Month]],1)</f>
        <v>46235</v>
      </c>
      <c r="D236" s="27" t="s">
        <v>1172</v>
      </c>
      <c r="E236" s="27" t="s">
        <v>21</v>
      </c>
      <c r="F236" s="28" t="s">
        <v>1152</v>
      </c>
    </row>
    <row r="237" spans="1:6" x14ac:dyDescent="0.2">
      <c r="A237" s="25">
        <v>2026</v>
      </c>
      <c r="B237" s="27">
        <v>8</v>
      </c>
      <c r="C237" s="30">
        <f>DATE(TripTable[[#This Row],[Year]],TripTable[[#This Row],[Month]],1)</f>
        <v>46235</v>
      </c>
      <c r="D237" s="27" t="s">
        <v>1172</v>
      </c>
      <c r="E237" s="27" t="s">
        <v>21</v>
      </c>
      <c r="F237" s="28" t="s">
        <v>343</v>
      </c>
    </row>
    <row r="238" spans="1:6" x14ac:dyDescent="0.2">
      <c r="A238" s="25">
        <v>2026</v>
      </c>
      <c r="B238" s="27">
        <v>8</v>
      </c>
      <c r="C238" s="30">
        <f>DATE(TripTable[[#This Row],[Year]],TripTable[[#This Row],[Month]],1)</f>
        <v>46235</v>
      </c>
      <c r="D238" s="25" t="s">
        <v>1172</v>
      </c>
      <c r="E238" s="25" t="s">
        <v>21</v>
      </c>
      <c r="F238" s="26" t="s">
        <v>343</v>
      </c>
    </row>
    <row r="239" spans="1:6" x14ac:dyDescent="0.2">
      <c r="A239" s="25">
        <v>2026</v>
      </c>
      <c r="B239" s="27">
        <v>8</v>
      </c>
      <c r="C239" s="30">
        <f>DATE(TripTable[[#This Row],[Year]],TripTable[[#This Row],[Month]],1)</f>
        <v>46235</v>
      </c>
      <c r="D239" s="27" t="s">
        <v>1172</v>
      </c>
      <c r="E239" s="27" t="s">
        <v>21</v>
      </c>
      <c r="F239" s="28" t="s">
        <v>226</v>
      </c>
    </row>
    <row r="240" spans="1:6" x14ac:dyDescent="0.2">
      <c r="A240" s="25">
        <v>2026</v>
      </c>
      <c r="B240" s="27">
        <v>8</v>
      </c>
      <c r="C240" s="30">
        <f>DATE(TripTable[[#This Row],[Year]],TripTable[[#This Row],[Month]],1)</f>
        <v>46235</v>
      </c>
      <c r="D240" s="25" t="s">
        <v>1172</v>
      </c>
      <c r="E240" s="25" t="s">
        <v>21</v>
      </c>
      <c r="F240" s="26" t="s">
        <v>226</v>
      </c>
    </row>
    <row r="241" spans="1:7" x14ac:dyDescent="0.2">
      <c r="A241" s="25">
        <v>2026</v>
      </c>
      <c r="B241" s="27">
        <v>8</v>
      </c>
      <c r="C241" s="30">
        <f>DATE(TripTable[[#This Row],[Year]],TripTable[[#This Row],[Month]],1)</f>
        <v>46235</v>
      </c>
      <c r="D241" s="27" t="s">
        <v>1172</v>
      </c>
      <c r="E241" s="27" t="s">
        <v>21</v>
      </c>
      <c r="F241" s="28" t="s">
        <v>227</v>
      </c>
    </row>
    <row r="242" spans="1:7" x14ac:dyDescent="0.2">
      <c r="A242" s="25">
        <v>2026</v>
      </c>
      <c r="B242" s="27">
        <v>8</v>
      </c>
      <c r="C242" s="30">
        <f>DATE(TripTable[[#This Row],[Year]],TripTable[[#This Row],[Month]],1)</f>
        <v>46235</v>
      </c>
      <c r="D242" s="25" t="s">
        <v>1172</v>
      </c>
      <c r="E242" s="25" t="s">
        <v>21</v>
      </c>
      <c r="F242" s="26" t="s">
        <v>227</v>
      </c>
    </row>
    <row r="243" spans="1:7" x14ac:dyDescent="0.2">
      <c r="A243" s="25">
        <v>2026</v>
      </c>
      <c r="B243" s="27">
        <v>8</v>
      </c>
      <c r="C243" s="30">
        <f>DATE(TripTable[[#This Row],[Year]],TripTable[[#This Row],[Month]],1)</f>
        <v>46235</v>
      </c>
      <c r="D243" s="25" t="s">
        <v>1172</v>
      </c>
      <c r="E243" s="25" t="s">
        <v>21</v>
      </c>
      <c r="F243" s="26" t="s">
        <v>1296</v>
      </c>
    </row>
    <row r="244" spans="1:7" x14ac:dyDescent="0.2">
      <c r="A244" s="25">
        <v>2026</v>
      </c>
      <c r="B244" s="27">
        <v>8</v>
      </c>
      <c r="C244" s="30">
        <f>DATE(TripTable[[#This Row],[Year]],TripTable[[#This Row],[Month]],1)</f>
        <v>46235</v>
      </c>
      <c r="D244" s="25" t="s">
        <v>1172</v>
      </c>
      <c r="E244" s="25" t="s">
        <v>21</v>
      </c>
      <c r="F244" s="26" t="s">
        <v>1298</v>
      </c>
    </row>
    <row r="245" spans="1:7" x14ac:dyDescent="0.2">
      <c r="A245" s="25">
        <v>2026</v>
      </c>
      <c r="B245" s="27">
        <v>9</v>
      </c>
      <c r="C245" s="30">
        <f>DATE(TripTable[[#This Row],[Year]],TripTable[[#This Row],[Month]],1)</f>
        <v>46266</v>
      </c>
      <c r="D245" s="25" t="s">
        <v>1172</v>
      </c>
      <c r="E245" s="25" t="s">
        <v>21</v>
      </c>
      <c r="F245" s="26" t="s">
        <v>335</v>
      </c>
    </row>
    <row r="246" spans="1:7" x14ac:dyDescent="0.2">
      <c r="A246" s="25">
        <v>2026</v>
      </c>
      <c r="B246" s="27">
        <v>9</v>
      </c>
      <c r="C246" s="30">
        <f>DATE(TripTable[[#This Row],[Year]],TripTable[[#This Row],[Month]],1)</f>
        <v>46266</v>
      </c>
      <c r="D246" s="25" t="s">
        <v>1172</v>
      </c>
      <c r="E246" s="25" t="s">
        <v>21</v>
      </c>
      <c r="F246" s="26" t="s">
        <v>1154</v>
      </c>
    </row>
    <row r="247" spans="1:7" x14ac:dyDescent="0.2">
      <c r="A247" s="25">
        <v>2026</v>
      </c>
      <c r="B247" s="27">
        <v>9</v>
      </c>
      <c r="C247" s="30">
        <f>DATE(TripTable[[#This Row],[Year]],TripTable[[#This Row],[Month]],1)</f>
        <v>46266</v>
      </c>
      <c r="D247" s="25" t="s">
        <v>1172</v>
      </c>
      <c r="E247" s="25" t="s">
        <v>21</v>
      </c>
      <c r="F247" s="26" t="s">
        <v>1153</v>
      </c>
    </row>
    <row r="248" spans="1:7" x14ac:dyDescent="0.2">
      <c r="A248" s="25">
        <v>2026</v>
      </c>
      <c r="B248" s="27">
        <v>9</v>
      </c>
      <c r="C248" s="30">
        <f>DATE(TripTable[[#This Row],[Year]],TripTable[[#This Row],[Month]],1)</f>
        <v>46266</v>
      </c>
      <c r="D248" s="25" t="s">
        <v>1172</v>
      </c>
      <c r="E248" s="25" t="s">
        <v>21</v>
      </c>
      <c r="F248" s="26" t="s">
        <v>349</v>
      </c>
    </row>
    <row r="249" spans="1:7" x14ac:dyDescent="0.2">
      <c r="A249" s="25">
        <v>2026</v>
      </c>
      <c r="B249" s="27">
        <v>9</v>
      </c>
      <c r="C249" s="30">
        <f>DATE(TripTable[[#This Row],[Year]],TripTable[[#This Row],[Month]],1)</f>
        <v>46266</v>
      </c>
      <c r="D249" s="25" t="s">
        <v>1172</v>
      </c>
      <c r="E249" s="25" t="s">
        <v>21</v>
      </c>
      <c r="F249" s="26" t="s">
        <v>1152</v>
      </c>
    </row>
    <row r="250" spans="1:7" x14ac:dyDescent="0.2">
      <c r="A250" s="25">
        <v>2026</v>
      </c>
      <c r="B250" s="27">
        <v>9</v>
      </c>
      <c r="C250" s="30">
        <f>DATE(TripTable[[#This Row],[Year]],TripTable[[#This Row],[Month]],1)</f>
        <v>46266</v>
      </c>
      <c r="D250" s="25" t="s">
        <v>1172</v>
      </c>
      <c r="E250" s="25" t="s">
        <v>21</v>
      </c>
      <c r="F250" s="26" t="s">
        <v>1297</v>
      </c>
    </row>
    <row r="251" spans="1:7" x14ac:dyDescent="0.2">
      <c r="A251" s="25">
        <v>2022</v>
      </c>
      <c r="B251" s="27">
        <v>10</v>
      </c>
      <c r="C251" s="30">
        <f>DATE(TripTable[[#This Row],[Year]],TripTable[[#This Row],[Month]],1)</f>
        <v>44835</v>
      </c>
      <c r="D251" s="27" t="s">
        <v>1173</v>
      </c>
      <c r="E251" s="27" t="s">
        <v>21</v>
      </c>
      <c r="F251" s="28" t="s">
        <v>128</v>
      </c>
    </row>
    <row r="252" spans="1:7" x14ac:dyDescent="0.2">
      <c r="A252" s="25">
        <v>2022</v>
      </c>
      <c r="B252" s="27">
        <v>10</v>
      </c>
      <c r="C252" s="30">
        <f>DATE(TripTable[[#This Row],[Year]],TripTable[[#This Row],[Month]],1)</f>
        <v>44835</v>
      </c>
      <c r="D252" s="27" t="s">
        <v>1173</v>
      </c>
      <c r="E252" s="27" t="s">
        <v>21</v>
      </c>
      <c r="F252" s="28" t="s">
        <v>1174</v>
      </c>
    </row>
    <row r="253" spans="1:7" x14ac:dyDescent="0.2">
      <c r="A253" s="25">
        <v>2022</v>
      </c>
      <c r="B253" s="27">
        <v>10</v>
      </c>
      <c r="C253" s="30">
        <f>DATE(TripTable[[#This Row],[Year]],TripTable[[#This Row],[Month]],1)</f>
        <v>44835</v>
      </c>
      <c r="D253" s="27" t="s">
        <v>1173</v>
      </c>
      <c r="E253" s="27" t="s">
        <v>21</v>
      </c>
      <c r="F253" s="28" t="s">
        <v>1175</v>
      </c>
    </row>
    <row r="254" spans="1:7" x14ac:dyDescent="0.2">
      <c r="A254" s="25">
        <v>2023</v>
      </c>
      <c r="B254" s="27">
        <v>1</v>
      </c>
      <c r="C254" s="30">
        <f>DATE(TripTable[[#This Row],[Year]],TripTable[[#This Row],[Month]],1)</f>
        <v>44927</v>
      </c>
      <c r="D254" s="25" t="s">
        <v>1282</v>
      </c>
      <c r="E254" s="25" t="s">
        <v>22</v>
      </c>
      <c r="F254" s="26" t="s">
        <v>1100</v>
      </c>
      <c r="G254" s="26" t="s">
        <v>1269</v>
      </c>
    </row>
    <row r="255" spans="1:7" x14ac:dyDescent="0.2">
      <c r="A255" s="25">
        <v>2023</v>
      </c>
      <c r="B255" s="27">
        <v>1</v>
      </c>
      <c r="C255" s="30">
        <f>DATE(TripTable[[#This Row],[Year]],TripTable[[#This Row],[Month]],1)</f>
        <v>44927</v>
      </c>
      <c r="D255" s="25" t="s">
        <v>1282</v>
      </c>
      <c r="E255" s="25" t="s">
        <v>22</v>
      </c>
      <c r="F255" s="26" t="s">
        <v>145</v>
      </c>
      <c r="G255" s="26" t="s">
        <v>1269</v>
      </c>
    </row>
    <row r="256" spans="1:7" x14ac:dyDescent="0.2">
      <c r="A256" s="25">
        <v>2007</v>
      </c>
      <c r="B256" s="27">
        <v>9</v>
      </c>
      <c r="C256" s="30">
        <f>DATE(TripTable[[#This Row],[Year]],TripTable[[#This Row],[Month]],1)</f>
        <v>39326</v>
      </c>
      <c r="D256" s="27" t="s">
        <v>1211</v>
      </c>
      <c r="E256" s="27" t="s">
        <v>14</v>
      </c>
      <c r="F256" s="28" t="s">
        <v>919</v>
      </c>
    </row>
    <row r="257" spans="1:7" x14ac:dyDescent="0.2">
      <c r="A257" s="25">
        <v>2007</v>
      </c>
      <c r="B257" s="27">
        <v>9</v>
      </c>
      <c r="C257" s="30">
        <f>DATE(TripTable[[#This Row],[Year]],TripTable[[#This Row],[Month]],1)</f>
        <v>39326</v>
      </c>
      <c r="D257" s="27" t="s">
        <v>1211</v>
      </c>
      <c r="E257" s="27" t="s">
        <v>14</v>
      </c>
      <c r="F257" s="28" t="s">
        <v>1004</v>
      </c>
    </row>
    <row r="258" spans="1:7" x14ac:dyDescent="0.2">
      <c r="A258" s="25">
        <v>2012</v>
      </c>
      <c r="B258" s="27">
        <v>7</v>
      </c>
      <c r="C258" s="30">
        <f>DATE(TripTable[[#This Row],[Year]],TripTable[[#This Row],[Month]],1)</f>
        <v>41091</v>
      </c>
      <c r="D258" s="27" t="s">
        <v>1218</v>
      </c>
      <c r="E258" s="27" t="s">
        <v>14</v>
      </c>
      <c r="F258" s="28" t="s">
        <v>1020</v>
      </c>
    </row>
    <row r="259" spans="1:7" x14ac:dyDescent="0.2">
      <c r="A259" s="25">
        <v>2012</v>
      </c>
      <c r="B259" s="27">
        <v>2</v>
      </c>
      <c r="C259" s="30">
        <f>DATE(TripTable[[#This Row],[Year]],TripTable[[#This Row],[Month]],1)</f>
        <v>40940</v>
      </c>
      <c r="D259" s="25" t="s">
        <v>1261</v>
      </c>
      <c r="E259" s="25" t="s">
        <v>48</v>
      </c>
      <c r="F259" s="26" t="s">
        <v>280</v>
      </c>
      <c r="G259" s="26" t="s">
        <v>1263</v>
      </c>
    </row>
    <row r="260" spans="1:7" x14ac:dyDescent="0.2">
      <c r="A260" s="25">
        <v>2018</v>
      </c>
      <c r="B260" s="27">
        <v>8</v>
      </c>
      <c r="C260" s="30">
        <f>DATE(TripTable[[#This Row],[Year]],TripTable[[#This Row],[Month]],1)</f>
        <v>43313</v>
      </c>
      <c r="D260" s="25" t="s">
        <v>1294</v>
      </c>
      <c r="E260" s="25" t="s">
        <v>48</v>
      </c>
      <c r="F260" s="26" t="s">
        <v>1319</v>
      </c>
      <c r="G260" s="26" t="s">
        <v>1290</v>
      </c>
    </row>
    <row r="261" spans="1:7" x14ac:dyDescent="0.2">
      <c r="A261" s="25">
        <v>2018</v>
      </c>
      <c r="B261" s="27">
        <v>8</v>
      </c>
      <c r="C261" s="30">
        <f>DATE(TripTable[[#This Row],[Year]],TripTable[[#This Row],[Month]],1)</f>
        <v>43313</v>
      </c>
      <c r="D261" s="25" t="s">
        <v>1294</v>
      </c>
      <c r="E261" s="25" t="s">
        <v>48</v>
      </c>
      <c r="F261" s="26" t="s">
        <v>280</v>
      </c>
      <c r="G261" s="26" t="s">
        <v>1290</v>
      </c>
    </row>
    <row r="262" spans="1:7" x14ac:dyDescent="0.2">
      <c r="A262" s="25">
        <v>2020</v>
      </c>
      <c r="B262" s="27">
        <v>8</v>
      </c>
      <c r="C262" s="30">
        <f>DATE(TripTable[[#This Row],[Year]],TripTable[[#This Row],[Month]],1)</f>
        <v>44044</v>
      </c>
      <c r="D262" s="27" t="s">
        <v>1176</v>
      </c>
      <c r="E262" s="27" t="s">
        <v>8</v>
      </c>
      <c r="F262" s="28" t="s">
        <v>186</v>
      </c>
    </row>
    <row r="263" spans="1:7" x14ac:dyDescent="0.2">
      <c r="A263" s="25">
        <v>2020</v>
      </c>
      <c r="B263" s="27">
        <v>8</v>
      </c>
      <c r="C263" s="30">
        <f>DATE(TripTable[[#This Row],[Year]],TripTable[[#This Row],[Month]],1)</f>
        <v>44044</v>
      </c>
      <c r="D263" s="27" t="s">
        <v>1176</v>
      </c>
      <c r="E263" s="27" t="s">
        <v>32</v>
      </c>
      <c r="F263" s="28" t="s">
        <v>241</v>
      </c>
    </row>
    <row r="264" spans="1:7" x14ac:dyDescent="0.2">
      <c r="A264" s="25">
        <v>2020</v>
      </c>
      <c r="B264" s="27">
        <v>8</v>
      </c>
      <c r="C264" s="30">
        <f>DATE(TripTable[[#This Row],[Year]],TripTable[[#This Row],[Month]],1)</f>
        <v>44044</v>
      </c>
      <c r="D264" s="27" t="s">
        <v>1176</v>
      </c>
      <c r="E264" s="27" t="s">
        <v>8</v>
      </c>
      <c r="F264" s="28" t="s">
        <v>187</v>
      </c>
    </row>
    <row r="265" spans="1:7" x14ac:dyDescent="0.2">
      <c r="A265" s="25">
        <v>2020</v>
      </c>
      <c r="B265" s="27">
        <v>8</v>
      </c>
      <c r="C265" s="30">
        <f>DATE(TripTable[[#This Row],[Year]],TripTable[[#This Row],[Month]],1)</f>
        <v>44044</v>
      </c>
      <c r="D265" s="27" t="s">
        <v>1176</v>
      </c>
      <c r="E265" s="27" t="s">
        <v>32</v>
      </c>
      <c r="F265" s="28" t="s">
        <v>338</v>
      </c>
    </row>
    <row r="266" spans="1:7" x14ac:dyDescent="0.2">
      <c r="A266" s="25">
        <v>2020</v>
      </c>
      <c r="B266" s="27">
        <v>8</v>
      </c>
      <c r="C266" s="30">
        <f>DATE(TripTable[[#This Row],[Year]],TripTable[[#This Row],[Month]],1)</f>
        <v>44044</v>
      </c>
      <c r="D266" s="27" t="s">
        <v>1176</v>
      </c>
      <c r="E266" s="27" t="s">
        <v>8</v>
      </c>
      <c r="F266" s="28" t="s">
        <v>188</v>
      </c>
    </row>
    <row r="267" spans="1:7" x14ac:dyDescent="0.2">
      <c r="A267" s="25">
        <v>2008</v>
      </c>
      <c r="B267" s="27">
        <v>5</v>
      </c>
      <c r="C267" s="30">
        <f>DATE(TripTable[[#This Row],[Year]],TripTable[[#This Row],[Month]],1)</f>
        <v>39569</v>
      </c>
      <c r="D267" s="27" t="s">
        <v>1177</v>
      </c>
      <c r="E267" s="27" t="s">
        <v>14</v>
      </c>
      <c r="F267" s="28" t="s">
        <v>1032</v>
      </c>
    </row>
    <row r="268" spans="1:7" x14ac:dyDescent="0.2">
      <c r="A268" s="25">
        <v>2013</v>
      </c>
      <c r="B268" s="27">
        <v>12</v>
      </c>
      <c r="C268" s="30">
        <f>DATE(TripTable[[#This Row],[Year]],TripTable[[#This Row],[Month]],1)</f>
        <v>41609</v>
      </c>
      <c r="D268" s="27" t="s">
        <v>1178</v>
      </c>
      <c r="E268" s="27" t="s">
        <v>49</v>
      </c>
      <c r="F268" s="28" t="s">
        <v>284</v>
      </c>
    </row>
    <row r="269" spans="1:7" x14ac:dyDescent="0.2">
      <c r="A269" s="25">
        <v>2013</v>
      </c>
      <c r="B269" s="27">
        <v>12</v>
      </c>
      <c r="C269" s="30">
        <f>DATE(TripTable[[#This Row],[Year]],TripTable[[#This Row],[Month]],1)</f>
        <v>41609</v>
      </c>
      <c r="D269" s="27" t="s">
        <v>1178</v>
      </c>
      <c r="E269" s="27" t="s">
        <v>49</v>
      </c>
      <c r="F269" s="28" t="s">
        <v>795</v>
      </c>
    </row>
    <row r="270" spans="1:7" x14ac:dyDescent="0.2">
      <c r="A270" s="25">
        <v>2021</v>
      </c>
      <c r="B270" s="27">
        <v>10</v>
      </c>
      <c r="C270" s="30">
        <f>DATE(TripTable[[#This Row],[Year]],TripTable[[#This Row],[Month]],1)</f>
        <v>44470</v>
      </c>
      <c r="D270" s="25" t="s">
        <v>1314</v>
      </c>
      <c r="E270" s="27" t="s">
        <v>14</v>
      </c>
      <c r="F270" s="28" t="s">
        <v>1042</v>
      </c>
    </row>
    <row r="271" spans="1:7" x14ac:dyDescent="0.2">
      <c r="A271" s="25">
        <v>2018</v>
      </c>
      <c r="B271" s="27">
        <v>9</v>
      </c>
      <c r="C271" s="30">
        <f>DATE(TripTable[[#This Row],[Year]],TripTable[[#This Row],[Month]],1)</f>
        <v>43344</v>
      </c>
      <c r="D271" s="27" t="s">
        <v>106</v>
      </c>
      <c r="E271" s="27" t="s">
        <v>56</v>
      </c>
      <c r="F271" s="28" t="s">
        <v>105</v>
      </c>
    </row>
    <row r="272" spans="1:7" x14ac:dyDescent="0.2">
      <c r="A272" s="25">
        <v>2007</v>
      </c>
      <c r="B272" s="27">
        <v>4</v>
      </c>
      <c r="C272" s="30">
        <f>DATE(TripTable[[#This Row],[Year]],TripTable[[#This Row],[Month]],1)</f>
        <v>39173</v>
      </c>
      <c r="D272" s="27" t="s">
        <v>1179</v>
      </c>
      <c r="E272" s="27" t="s">
        <v>14</v>
      </c>
      <c r="F272" s="28" t="s">
        <v>1012</v>
      </c>
    </row>
    <row r="273" spans="1:7" x14ac:dyDescent="0.2">
      <c r="A273" s="25">
        <v>2023</v>
      </c>
      <c r="B273" s="27">
        <v>8</v>
      </c>
      <c r="C273" s="30">
        <f>DATE(TripTable[[#This Row],[Year]],TripTable[[#This Row],[Month]],1)</f>
        <v>45139</v>
      </c>
      <c r="D273" s="25" t="s">
        <v>1285</v>
      </c>
      <c r="E273" s="25" t="s">
        <v>14</v>
      </c>
      <c r="F273" s="26" t="s">
        <v>1051</v>
      </c>
      <c r="G273" s="26" t="s">
        <v>1269</v>
      </c>
    </row>
    <row r="274" spans="1:7" x14ac:dyDescent="0.2">
      <c r="A274" s="25">
        <v>2019</v>
      </c>
      <c r="B274" s="27">
        <v>12</v>
      </c>
      <c r="C274" s="30">
        <f>DATE(TripTable[[#This Row],[Year]],TripTable[[#This Row],[Month]],1)</f>
        <v>43800</v>
      </c>
      <c r="D274" s="25" t="s">
        <v>1286</v>
      </c>
      <c r="E274" s="25" t="s">
        <v>14</v>
      </c>
      <c r="F274" s="26" t="s">
        <v>1051</v>
      </c>
      <c r="G274" s="26" t="s">
        <v>1269</v>
      </c>
    </row>
    <row r="275" spans="1:7" x14ac:dyDescent="0.2">
      <c r="A275" s="25">
        <v>2019</v>
      </c>
      <c r="B275" s="27">
        <v>7</v>
      </c>
      <c r="C275" s="30">
        <f>DATE(TripTable[[#This Row],[Year]],TripTable[[#This Row],[Month]],1)</f>
        <v>43647</v>
      </c>
      <c r="D275" s="25" t="s">
        <v>1287</v>
      </c>
      <c r="E275" s="25" t="s">
        <v>14</v>
      </c>
      <c r="F275" s="26" t="s">
        <v>1051</v>
      </c>
      <c r="G275" s="26" t="s">
        <v>1269</v>
      </c>
    </row>
    <row r="276" spans="1:7" x14ac:dyDescent="0.2">
      <c r="A276" s="25">
        <v>2011</v>
      </c>
      <c r="B276" s="27">
        <v>4</v>
      </c>
      <c r="C276" s="30">
        <f>DATE(TripTable[[#This Row],[Year]],TripTable[[#This Row],[Month]],1)</f>
        <v>40634</v>
      </c>
      <c r="D276" s="27" t="s">
        <v>1180</v>
      </c>
      <c r="E276" s="27" t="s">
        <v>25</v>
      </c>
      <c r="F276" s="28" t="s">
        <v>25</v>
      </c>
    </row>
    <row r="277" spans="1:7" x14ac:dyDescent="0.2">
      <c r="A277" s="25">
        <v>2011</v>
      </c>
      <c r="B277" s="27">
        <v>4</v>
      </c>
      <c r="C277" s="30">
        <f>DATE(TripTable[[#This Row],[Year]],TripTable[[#This Row],[Month]],1)</f>
        <v>40634</v>
      </c>
      <c r="D277" s="27" t="s">
        <v>1180</v>
      </c>
      <c r="E277" s="27" t="s">
        <v>14</v>
      </c>
      <c r="F277" s="28" t="s">
        <v>792</v>
      </c>
    </row>
    <row r="278" spans="1:7" x14ac:dyDescent="0.2">
      <c r="A278" s="25">
        <v>2011</v>
      </c>
      <c r="B278" s="27">
        <v>4</v>
      </c>
      <c r="C278" s="30">
        <f>DATE(TripTable[[#This Row],[Year]],TripTable[[#This Row],[Month]],1)</f>
        <v>40634</v>
      </c>
      <c r="D278" s="27" t="s">
        <v>1180</v>
      </c>
      <c r="E278" s="27" t="s">
        <v>14</v>
      </c>
      <c r="F278" s="28" t="s">
        <v>1181</v>
      </c>
    </row>
    <row r="279" spans="1:7" x14ac:dyDescent="0.2">
      <c r="A279" s="25">
        <v>2011</v>
      </c>
      <c r="B279" s="27">
        <v>10</v>
      </c>
      <c r="C279" s="30">
        <f>DATE(TripTable[[#This Row],[Year]],TripTable[[#This Row],[Month]],1)</f>
        <v>40817</v>
      </c>
      <c r="D279" s="27" t="s">
        <v>1182</v>
      </c>
      <c r="E279" s="27" t="s">
        <v>14</v>
      </c>
      <c r="F279" s="28" t="s">
        <v>994</v>
      </c>
    </row>
    <row r="280" spans="1:7" x14ac:dyDescent="0.2">
      <c r="A280" s="25">
        <v>2026</v>
      </c>
      <c r="B280" s="27">
        <v>3</v>
      </c>
      <c r="C280" s="30">
        <f>DATE(TripTable[[#This Row],[Year]],TripTable[[#This Row],[Month]],1)</f>
        <v>46082</v>
      </c>
      <c r="D280" s="27" t="s">
        <v>914</v>
      </c>
      <c r="E280" s="27" t="s">
        <v>49</v>
      </c>
      <c r="F280" s="28" t="s">
        <v>974</v>
      </c>
    </row>
    <row r="281" spans="1:7" x14ac:dyDescent="0.2">
      <c r="A281" s="25">
        <v>2026</v>
      </c>
      <c r="B281" s="27">
        <v>3</v>
      </c>
      <c r="C281" s="30">
        <f>DATE(TripTable[[#This Row],[Year]],TripTable[[#This Row],[Month]],1)</f>
        <v>46082</v>
      </c>
      <c r="D281" s="27" t="s">
        <v>914</v>
      </c>
      <c r="E281" s="27" t="s">
        <v>49</v>
      </c>
      <c r="F281" s="28" t="s">
        <v>61</v>
      </c>
    </row>
    <row r="282" spans="1:7" x14ac:dyDescent="0.2">
      <c r="A282" s="25">
        <v>2026</v>
      </c>
      <c r="B282" s="27">
        <v>3</v>
      </c>
      <c r="C282" s="30">
        <f>DATE(TripTable[[#This Row],[Year]],TripTable[[#This Row],[Month]],1)</f>
        <v>46082</v>
      </c>
      <c r="D282" s="27" t="s">
        <v>914</v>
      </c>
      <c r="E282" s="27" t="s">
        <v>49</v>
      </c>
      <c r="F282" s="28" t="s">
        <v>1174</v>
      </c>
    </row>
    <row r="283" spans="1:7" x14ac:dyDescent="0.2">
      <c r="A283" s="25">
        <v>2011</v>
      </c>
      <c r="B283" s="27">
        <v>8</v>
      </c>
      <c r="C283" s="30">
        <f>DATE(TripTable[[#This Row],[Year]],TripTable[[#This Row],[Month]],1)</f>
        <v>40756</v>
      </c>
      <c r="D283" s="27" t="s">
        <v>912</v>
      </c>
      <c r="E283" s="27" t="s">
        <v>28</v>
      </c>
      <c r="F283" s="28" t="s">
        <v>794</v>
      </c>
    </row>
    <row r="284" spans="1:7" x14ac:dyDescent="0.2">
      <c r="A284" s="25">
        <v>2011</v>
      </c>
      <c r="B284" s="27">
        <v>8</v>
      </c>
      <c r="C284" s="30">
        <f>DATE(TripTable[[#This Row],[Year]],TripTable[[#This Row],[Month]],1)</f>
        <v>40756</v>
      </c>
      <c r="D284" s="27" t="s">
        <v>912</v>
      </c>
      <c r="E284" s="27" t="s">
        <v>28</v>
      </c>
      <c r="F284" s="28" t="s">
        <v>793</v>
      </c>
    </row>
    <row r="285" spans="1:7" x14ac:dyDescent="0.2">
      <c r="A285" s="25">
        <v>2011</v>
      </c>
      <c r="B285" s="27">
        <v>8</v>
      </c>
      <c r="C285" s="30">
        <f>DATE(TripTable[[#This Row],[Year]],TripTable[[#This Row],[Month]],1)</f>
        <v>40756</v>
      </c>
      <c r="D285" s="27" t="s">
        <v>912</v>
      </c>
      <c r="E285" s="27" t="s">
        <v>28</v>
      </c>
      <c r="F285" s="28" t="s">
        <v>1132</v>
      </c>
    </row>
    <row r="286" spans="1:7" x14ac:dyDescent="0.2">
      <c r="A286" s="25">
        <v>2011</v>
      </c>
      <c r="B286" s="27">
        <v>8</v>
      </c>
      <c r="C286" s="30">
        <f>DATE(TripTable[[#This Row],[Year]],TripTable[[#This Row],[Month]],1)</f>
        <v>40756</v>
      </c>
      <c r="D286" s="27" t="s">
        <v>912</v>
      </c>
      <c r="E286" s="27" t="s">
        <v>28</v>
      </c>
      <c r="F286" s="28" t="s">
        <v>564</v>
      </c>
    </row>
    <row r="287" spans="1:7" x14ac:dyDescent="0.2">
      <c r="A287" s="25">
        <v>2011</v>
      </c>
      <c r="B287" s="27">
        <v>8</v>
      </c>
      <c r="C287" s="30">
        <f>DATE(TripTable[[#This Row],[Year]],TripTable[[#This Row],[Month]],1)</f>
        <v>40756</v>
      </c>
      <c r="D287" s="27" t="s">
        <v>912</v>
      </c>
      <c r="E287" s="27" t="s">
        <v>28</v>
      </c>
      <c r="F287" s="28" t="s">
        <v>1133</v>
      </c>
    </row>
    <row r="288" spans="1:7" x14ac:dyDescent="0.2">
      <c r="A288" s="25">
        <v>2022</v>
      </c>
      <c r="B288" s="27">
        <v>12</v>
      </c>
      <c r="C288" s="30">
        <f>DATE(TripTable[[#This Row],[Year]],TripTable[[#This Row],[Month]],1)</f>
        <v>44896</v>
      </c>
      <c r="D288" s="27" t="s">
        <v>29</v>
      </c>
      <c r="E288" s="27" t="s">
        <v>29</v>
      </c>
      <c r="F288" s="28" t="s">
        <v>237</v>
      </c>
    </row>
    <row r="289" spans="1:7" x14ac:dyDescent="0.2">
      <c r="A289" s="25">
        <v>2022</v>
      </c>
      <c r="B289" s="27">
        <v>12</v>
      </c>
      <c r="C289" s="30">
        <f>DATE(TripTable[[#This Row],[Year]],TripTable[[#This Row],[Month]],1)</f>
        <v>44896</v>
      </c>
      <c r="D289" s="27" t="s">
        <v>29</v>
      </c>
      <c r="E289" s="27" t="s">
        <v>29</v>
      </c>
      <c r="F289" s="28" t="s">
        <v>238</v>
      </c>
    </row>
    <row r="290" spans="1:7" x14ac:dyDescent="0.2">
      <c r="A290" s="25">
        <v>2022</v>
      </c>
      <c r="B290" s="27">
        <v>12</v>
      </c>
      <c r="C290" s="30">
        <f>DATE(TripTable[[#This Row],[Year]],TripTable[[#This Row],[Month]],1)</f>
        <v>44896</v>
      </c>
      <c r="D290" s="27" t="s">
        <v>29</v>
      </c>
      <c r="E290" s="27" t="s">
        <v>29</v>
      </c>
      <c r="F290" s="28" t="s">
        <v>529</v>
      </c>
    </row>
    <row r="291" spans="1:7" x14ac:dyDescent="0.2">
      <c r="A291" s="25">
        <v>2006</v>
      </c>
      <c r="B291" s="27">
        <v>9</v>
      </c>
      <c r="C291" s="30">
        <f>DATE(TripTable[[#This Row],[Year]],TripTable[[#This Row],[Month]],1)</f>
        <v>38961</v>
      </c>
      <c r="D291" s="25" t="s">
        <v>1246</v>
      </c>
      <c r="E291" s="25" t="s">
        <v>21</v>
      </c>
      <c r="F291" s="26" t="s">
        <v>223</v>
      </c>
      <c r="G291" s="26" t="s">
        <v>1137</v>
      </c>
    </row>
    <row r="292" spans="1:7" x14ac:dyDescent="0.2">
      <c r="A292" s="25">
        <v>2021</v>
      </c>
      <c r="B292" s="27">
        <v>2</v>
      </c>
      <c r="C292" s="30">
        <f>DATE(TripTable[[#This Row],[Year]],TripTable[[#This Row],[Month]],1)</f>
        <v>44228</v>
      </c>
      <c r="D292" s="25" t="s">
        <v>1313</v>
      </c>
      <c r="E292" s="27" t="s">
        <v>14</v>
      </c>
      <c r="F292" s="28" t="s">
        <v>1042</v>
      </c>
    </row>
    <row r="293" spans="1:7" x14ac:dyDescent="0.2">
      <c r="A293" s="25">
        <v>2017</v>
      </c>
      <c r="B293" s="27">
        <v>9</v>
      </c>
      <c r="C293" s="30">
        <f>DATE(TripTable[[#This Row],[Year]],TripTable[[#This Row],[Month]],1)</f>
        <v>42979</v>
      </c>
      <c r="D293" s="27" t="s">
        <v>99</v>
      </c>
      <c r="E293" s="27" t="s">
        <v>42</v>
      </c>
      <c r="F293" s="28" t="s">
        <v>98</v>
      </c>
    </row>
    <row r="294" spans="1:7" x14ac:dyDescent="0.2">
      <c r="A294" s="25">
        <v>2017</v>
      </c>
      <c r="B294" s="27">
        <v>10</v>
      </c>
      <c r="C294" s="30">
        <f>DATE(TripTable[[#This Row],[Year]],TripTable[[#This Row],[Month]],1)</f>
        <v>43009</v>
      </c>
      <c r="D294" s="27" t="s">
        <v>99</v>
      </c>
      <c r="E294" s="27" t="s">
        <v>39</v>
      </c>
      <c r="F294" s="28" t="s">
        <v>100</v>
      </c>
    </row>
    <row r="295" spans="1:7" x14ac:dyDescent="0.2">
      <c r="A295" s="25">
        <v>2004</v>
      </c>
      <c r="B295" s="27">
        <v>12</v>
      </c>
      <c r="C295" s="30">
        <f>DATE(TripTable[[#This Row],[Year]],TripTable[[#This Row],[Month]],1)</f>
        <v>38322</v>
      </c>
      <c r="D295" s="25" t="s">
        <v>208</v>
      </c>
      <c r="E295" s="25" t="s">
        <v>14</v>
      </c>
      <c r="F295" s="26" t="s">
        <v>208</v>
      </c>
      <c r="G295" s="26" t="s">
        <v>1137</v>
      </c>
    </row>
    <row r="296" spans="1:7" x14ac:dyDescent="0.2">
      <c r="A296" s="25">
        <v>2026</v>
      </c>
      <c r="B296" s="27">
        <v>7</v>
      </c>
      <c r="C296" s="30">
        <f>DATE(TripTable[[#This Row],[Year]],TripTable[[#This Row],[Month]],1)</f>
        <v>46204</v>
      </c>
      <c r="D296" s="25" t="s">
        <v>1318</v>
      </c>
      <c r="E296" s="27" t="s">
        <v>14</v>
      </c>
      <c r="F296" s="28" t="s">
        <v>1043</v>
      </c>
    </row>
    <row r="297" spans="1:7" x14ac:dyDescent="0.2">
      <c r="A297" s="25">
        <v>2017</v>
      </c>
      <c r="B297" s="27">
        <v>12</v>
      </c>
      <c r="C297" s="30">
        <f>DATE(TripTable[[#This Row],[Year]],TripTable[[#This Row],[Month]],1)</f>
        <v>43070</v>
      </c>
      <c r="D297" s="27" t="s">
        <v>101</v>
      </c>
      <c r="E297" s="27" t="s">
        <v>34</v>
      </c>
      <c r="F297" s="28" t="s">
        <v>247</v>
      </c>
    </row>
    <row r="298" spans="1:7" x14ac:dyDescent="0.2">
      <c r="A298" s="25">
        <v>2017</v>
      </c>
      <c r="B298" s="27">
        <v>12</v>
      </c>
      <c r="C298" s="30">
        <f>DATE(TripTable[[#This Row],[Year]],TripTable[[#This Row],[Month]],1)</f>
        <v>43070</v>
      </c>
      <c r="D298" s="27" t="s">
        <v>101</v>
      </c>
      <c r="E298" s="27" t="s">
        <v>6</v>
      </c>
      <c r="F298" s="28" t="s">
        <v>96</v>
      </c>
    </row>
    <row r="299" spans="1:7" x14ac:dyDescent="0.2">
      <c r="A299" s="25">
        <v>2017</v>
      </c>
      <c r="B299" s="27">
        <v>12</v>
      </c>
      <c r="C299" s="30">
        <f>DATE(TripTable[[#This Row],[Year]],TripTable[[#This Row],[Month]],1)</f>
        <v>43070</v>
      </c>
      <c r="D299" s="27" t="s">
        <v>101</v>
      </c>
      <c r="E299" s="27" t="s">
        <v>34</v>
      </c>
      <c r="F299" s="28" t="s">
        <v>248</v>
      </c>
    </row>
    <row r="300" spans="1:7" x14ac:dyDescent="0.2">
      <c r="A300" s="25">
        <v>2017</v>
      </c>
      <c r="B300" s="27">
        <v>12</v>
      </c>
      <c r="C300" s="30">
        <f>DATE(TripTable[[#This Row],[Year]],TripTable[[#This Row],[Month]],1)</f>
        <v>43070</v>
      </c>
      <c r="D300" s="27" t="s">
        <v>101</v>
      </c>
      <c r="E300" s="27" t="s">
        <v>34</v>
      </c>
      <c r="F300" s="28" t="s">
        <v>249</v>
      </c>
    </row>
    <row r="301" spans="1:7" x14ac:dyDescent="0.2">
      <c r="A301" s="25">
        <v>2017</v>
      </c>
      <c r="B301" s="27">
        <v>12</v>
      </c>
      <c r="C301" s="30">
        <f>DATE(TripTable[[#This Row],[Year]],TripTable[[#This Row],[Month]],1)</f>
        <v>43070</v>
      </c>
      <c r="D301" s="27" t="s">
        <v>101</v>
      </c>
      <c r="E301" s="27" t="s">
        <v>34</v>
      </c>
      <c r="F301" s="28" t="s">
        <v>250</v>
      </c>
    </row>
    <row r="302" spans="1:7" x14ac:dyDescent="0.2">
      <c r="A302" s="25">
        <v>2017</v>
      </c>
      <c r="B302" s="27">
        <v>12</v>
      </c>
      <c r="C302" s="30">
        <f>DATE(TripTable[[#This Row],[Year]],TripTable[[#This Row],[Month]],1)</f>
        <v>43070</v>
      </c>
      <c r="D302" s="27" t="s">
        <v>101</v>
      </c>
      <c r="E302" s="27" t="s">
        <v>34</v>
      </c>
      <c r="F302" s="28" t="s">
        <v>251</v>
      </c>
    </row>
    <row r="303" spans="1:7" x14ac:dyDescent="0.2">
      <c r="A303" s="25">
        <v>2017</v>
      </c>
      <c r="B303" s="27">
        <v>12</v>
      </c>
      <c r="C303" s="30">
        <f>DATE(TripTable[[#This Row],[Year]],TripTable[[#This Row],[Month]],1)</f>
        <v>43070</v>
      </c>
      <c r="D303" s="27" t="s">
        <v>101</v>
      </c>
      <c r="E303" s="27" t="s">
        <v>34</v>
      </c>
      <c r="F303" s="28" t="s">
        <v>252</v>
      </c>
    </row>
    <row r="304" spans="1:7" x14ac:dyDescent="0.2">
      <c r="A304" s="25">
        <v>2017</v>
      </c>
      <c r="B304" s="27">
        <v>12</v>
      </c>
      <c r="C304" s="30">
        <f>DATE(TripTable[[#This Row],[Year]],TripTable[[#This Row],[Month]],1)</f>
        <v>43070</v>
      </c>
      <c r="D304" s="27" t="s">
        <v>101</v>
      </c>
      <c r="E304" s="27" t="s">
        <v>34</v>
      </c>
      <c r="F304" s="28" t="s">
        <v>253</v>
      </c>
    </row>
    <row r="305" spans="1:6" x14ac:dyDescent="0.2">
      <c r="A305" s="25">
        <v>2018</v>
      </c>
      <c r="B305" s="27">
        <v>1</v>
      </c>
      <c r="C305" s="30">
        <f>DATE(TripTable[[#This Row],[Year]],TripTable[[#This Row],[Month]],1)</f>
        <v>43101</v>
      </c>
      <c r="D305" s="27" t="s">
        <v>101</v>
      </c>
      <c r="E305" s="27" t="s">
        <v>6</v>
      </c>
      <c r="F305" s="28" t="s">
        <v>96</v>
      </c>
    </row>
    <row r="306" spans="1:6" x14ac:dyDescent="0.2">
      <c r="A306" s="25">
        <v>2022</v>
      </c>
      <c r="B306" s="27">
        <v>8</v>
      </c>
      <c r="C306" s="30">
        <f>DATE(TripTable[[#This Row],[Year]],TripTable[[#This Row],[Month]],1)</f>
        <v>44774</v>
      </c>
      <c r="D306" s="27" t="s">
        <v>1183</v>
      </c>
      <c r="E306" s="27" t="s">
        <v>36</v>
      </c>
      <c r="F306" s="28" t="s">
        <v>255</v>
      </c>
    </row>
    <row r="307" spans="1:6" x14ac:dyDescent="0.2">
      <c r="A307" s="25">
        <v>2022</v>
      </c>
      <c r="B307" s="27">
        <v>8</v>
      </c>
      <c r="C307" s="30">
        <f>DATE(TripTable[[#This Row],[Year]],TripTable[[#This Row],[Month]],1)</f>
        <v>44774</v>
      </c>
      <c r="D307" s="27" t="s">
        <v>1183</v>
      </c>
      <c r="E307" s="27" t="s">
        <v>36</v>
      </c>
      <c r="F307" s="28" t="s">
        <v>984</v>
      </c>
    </row>
    <row r="308" spans="1:6" x14ac:dyDescent="0.2">
      <c r="A308" s="25">
        <v>2022</v>
      </c>
      <c r="B308" s="27">
        <v>8</v>
      </c>
      <c r="C308" s="30">
        <f>DATE(TripTable[[#This Row],[Year]],TripTable[[#This Row],[Month]],1)</f>
        <v>44774</v>
      </c>
      <c r="D308" s="27" t="s">
        <v>1183</v>
      </c>
      <c r="E308" s="27" t="s">
        <v>50</v>
      </c>
      <c r="F308" s="28" t="s">
        <v>291</v>
      </c>
    </row>
    <row r="309" spans="1:6" x14ac:dyDescent="0.2">
      <c r="A309" s="25">
        <v>2022</v>
      </c>
      <c r="B309" s="27">
        <v>8</v>
      </c>
      <c r="C309" s="30">
        <f>DATE(TripTable[[#This Row],[Year]],TripTable[[#This Row],[Month]],1)</f>
        <v>44774</v>
      </c>
      <c r="D309" s="27" t="s">
        <v>1183</v>
      </c>
      <c r="E309" s="27" t="s">
        <v>14</v>
      </c>
      <c r="F309" s="28" t="s">
        <v>996</v>
      </c>
    </row>
    <row r="310" spans="1:6" x14ac:dyDescent="0.2">
      <c r="A310" s="25">
        <v>2022</v>
      </c>
      <c r="B310" s="27">
        <v>8</v>
      </c>
      <c r="C310" s="30">
        <f>DATE(TripTable[[#This Row],[Year]],TripTable[[#This Row],[Month]],1)</f>
        <v>44774</v>
      </c>
      <c r="D310" s="27" t="s">
        <v>1183</v>
      </c>
      <c r="E310" s="27" t="s">
        <v>36</v>
      </c>
      <c r="F310" s="28" t="s">
        <v>256</v>
      </c>
    </row>
    <row r="311" spans="1:6" x14ac:dyDescent="0.2">
      <c r="A311" s="25">
        <v>2022</v>
      </c>
      <c r="B311" s="27">
        <v>8</v>
      </c>
      <c r="C311" s="30">
        <f>DATE(TripTable[[#This Row],[Year]],TripTable[[#This Row],[Month]],1)</f>
        <v>44774</v>
      </c>
      <c r="D311" s="27" t="s">
        <v>1183</v>
      </c>
      <c r="E311" s="27" t="s">
        <v>36</v>
      </c>
      <c r="F311" s="28" t="s">
        <v>257</v>
      </c>
    </row>
    <row r="312" spans="1:6" x14ac:dyDescent="0.2">
      <c r="A312" s="25">
        <v>2018</v>
      </c>
      <c r="B312" s="27">
        <v>12</v>
      </c>
      <c r="C312" s="30">
        <f>DATE(TripTable[[#This Row],[Year]],TripTable[[#This Row],[Month]],1)</f>
        <v>43435</v>
      </c>
      <c r="D312" s="27" t="s">
        <v>111</v>
      </c>
      <c r="E312" s="27" t="s">
        <v>52</v>
      </c>
      <c r="F312" s="28" t="s">
        <v>299</v>
      </c>
    </row>
    <row r="313" spans="1:6" x14ac:dyDescent="0.2">
      <c r="A313" s="25">
        <v>2018</v>
      </c>
      <c r="B313" s="27">
        <v>12</v>
      </c>
      <c r="C313" s="30">
        <f>DATE(TripTable[[#This Row],[Year]],TripTable[[#This Row],[Month]],1)</f>
        <v>43435</v>
      </c>
      <c r="D313" s="27" t="s">
        <v>111</v>
      </c>
      <c r="E313" s="27" t="s">
        <v>52</v>
      </c>
      <c r="F313" s="28" t="s">
        <v>299</v>
      </c>
    </row>
    <row r="314" spans="1:6" x14ac:dyDescent="0.2">
      <c r="A314" s="25">
        <v>2018</v>
      </c>
      <c r="B314" s="27">
        <v>12</v>
      </c>
      <c r="C314" s="30">
        <f>DATE(TripTable[[#This Row],[Year]],TripTable[[#This Row],[Month]],1)</f>
        <v>43435</v>
      </c>
      <c r="D314" s="27" t="s">
        <v>111</v>
      </c>
      <c r="E314" s="27" t="s">
        <v>22</v>
      </c>
      <c r="F314" s="28" t="s">
        <v>978</v>
      </c>
    </row>
    <row r="315" spans="1:6" x14ac:dyDescent="0.2">
      <c r="A315" s="25">
        <v>2018</v>
      </c>
      <c r="B315" s="27">
        <v>12</v>
      </c>
      <c r="C315" s="30">
        <f>DATE(TripTable[[#This Row],[Year]],TripTable[[#This Row],[Month]],1)</f>
        <v>43435</v>
      </c>
      <c r="D315" s="27" t="s">
        <v>111</v>
      </c>
      <c r="E315" s="27" t="s">
        <v>22</v>
      </c>
      <c r="F315" s="28" t="s">
        <v>231</v>
      </c>
    </row>
    <row r="316" spans="1:6" x14ac:dyDescent="0.2">
      <c r="A316" s="25">
        <v>2018</v>
      </c>
      <c r="B316" s="27">
        <v>12</v>
      </c>
      <c r="C316" s="30">
        <f>DATE(TripTable[[#This Row],[Year]],TripTable[[#This Row],[Month]],1)</f>
        <v>43435</v>
      </c>
      <c r="D316" s="27" t="s">
        <v>111</v>
      </c>
      <c r="E316" s="27" t="s">
        <v>6</v>
      </c>
      <c r="F316" s="28" t="s">
        <v>110</v>
      </c>
    </row>
    <row r="317" spans="1:6" x14ac:dyDescent="0.2">
      <c r="A317" s="25">
        <v>2018</v>
      </c>
      <c r="B317" s="27">
        <v>12</v>
      </c>
      <c r="C317" s="30">
        <f>DATE(TripTable[[#This Row],[Year]],TripTable[[#This Row],[Month]],1)</f>
        <v>43435</v>
      </c>
      <c r="D317" s="27" t="s">
        <v>111</v>
      </c>
      <c r="E317" s="27" t="s">
        <v>6</v>
      </c>
      <c r="F317" s="28" t="s">
        <v>110</v>
      </c>
    </row>
    <row r="318" spans="1:6" x14ac:dyDescent="0.2">
      <c r="A318" s="25">
        <v>2018</v>
      </c>
      <c r="B318" s="27">
        <v>12</v>
      </c>
      <c r="C318" s="30">
        <f>DATE(TripTable[[#This Row],[Year]],TripTable[[#This Row],[Month]],1)</f>
        <v>43435</v>
      </c>
      <c r="D318" s="27" t="s">
        <v>111</v>
      </c>
      <c r="E318" s="27" t="s">
        <v>52</v>
      </c>
      <c r="F318" s="28" t="s">
        <v>300</v>
      </c>
    </row>
    <row r="319" spans="1:6" x14ac:dyDescent="0.2">
      <c r="A319" s="25">
        <v>2025</v>
      </c>
      <c r="B319" s="27">
        <v>6</v>
      </c>
      <c r="C319" s="30">
        <f>DATE(TripTable[[#This Row],[Year]],TripTable[[#This Row],[Month]],1)</f>
        <v>45809</v>
      </c>
      <c r="D319" s="27" t="s">
        <v>1184</v>
      </c>
      <c r="E319" s="27" t="s">
        <v>22</v>
      </c>
      <c r="F319" s="28" t="s">
        <v>229</v>
      </c>
    </row>
    <row r="320" spans="1:6" x14ac:dyDescent="0.2">
      <c r="A320" s="25">
        <v>2025</v>
      </c>
      <c r="B320" s="27">
        <v>6</v>
      </c>
      <c r="C320" s="30">
        <f>DATE(TripTable[[#This Row],[Year]],TripTable[[#This Row],[Month]],1)</f>
        <v>45809</v>
      </c>
      <c r="D320" s="27" t="s">
        <v>1184</v>
      </c>
      <c r="E320" s="27" t="s">
        <v>22</v>
      </c>
      <c r="F320" s="28" t="s">
        <v>230</v>
      </c>
    </row>
    <row r="321" spans="1:6" x14ac:dyDescent="0.2">
      <c r="A321" s="25">
        <v>2025</v>
      </c>
      <c r="B321" s="27">
        <v>6</v>
      </c>
      <c r="C321" s="30">
        <f>DATE(TripTable[[#This Row],[Year]],TripTable[[#This Row],[Month]],1)</f>
        <v>45809</v>
      </c>
      <c r="D321" s="27" t="s">
        <v>1184</v>
      </c>
      <c r="E321" s="27" t="s">
        <v>22</v>
      </c>
      <c r="F321" s="28" t="s">
        <v>232</v>
      </c>
    </row>
    <row r="322" spans="1:6" x14ac:dyDescent="0.2">
      <c r="A322" s="25">
        <v>2025</v>
      </c>
      <c r="B322" s="27">
        <v>6</v>
      </c>
      <c r="C322" s="30">
        <f>DATE(TripTable[[#This Row],[Year]],TripTable[[#This Row],[Month]],1)</f>
        <v>45809</v>
      </c>
      <c r="D322" s="27" t="s">
        <v>1184</v>
      </c>
      <c r="E322" s="27" t="s">
        <v>22</v>
      </c>
      <c r="F322" s="28" t="s">
        <v>145</v>
      </c>
    </row>
    <row r="323" spans="1:6" x14ac:dyDescent="0.2">
      <c r="A323" s="25">
        <v>2025</v>
      </c>
      <c r="B323" s="27">
        <v>7</v>
      </c>
      <c r="C323" s="30">
        <f>DATE(TripTable[[#This Row],[Year]],TripTable[[#This Row],[Month]],1)</f>
        <v>45839</v>
      </c>
      <c r="D323" s="27" t="s">
        <v>1184</v>
      </c>
      <c r="E323" s="27" t="s">
        <v>6</v>
      </c>
      <c r="F323" s="28" t="s">
        <v>96</v>
      </c>
    </row>
    <row r="324" spans="1:6" x14ac:dyDescent="0.2">
      <c r="A324" s="25">
        <v>2017</v>
      </c>
      <c r="B324" s="27">
        <v>4</v>
      </c>
      <c r="C324" s="30">
        <f>DATE(TripTable[[#This Row],[Year]],TripTable[[#This Row],[Month]],1)</f>
        <v>42826</v>
      </c>
      <c r="D324" s="27" t="s">
        <v>95</v>
      </c>
      <c r="E324" s="27" t="s">
        <v>14</v>
      </c>
      <c r="F324" s="28" t="s">
        <v>378</v>
      </c>
    </row>
    <row r="325" spans="1:6" x14ac:dyDescent="0.2">
      <c r="A325" s="25">
        <v>2017</v>
      </c>
      <c r="B325" s="27">
        <v>4</v>
      </c>
      <c r="C325" s="30">
        <f>DATE(TripTable[[#This Row],[Year]],TripTable[[#This Row],[Month]],1)</f>
        <v>42826</v>
      </c>
      <c r="D325" s="27" t="s">
        <v>95</v>
      </c>
      <c r="E325" s="27" t="s">
        <v>39</v>
      </c>
      <c r="F325" s="28" t="s">
        <v>94</v>
      </c>
    </row>
    <row r="326" spans="1:6" x14ac:dyDescent="0.2">
      <c r="A326" s="25">
        <v>2023</v>
      </c>
      <c r="B326" s="27">
        <v>9</v>
      </c>
      <c r="C326" s="30">
        <f>DATE(TripTable[[#This Row],[Year]],TripTable[[#This Row],[Month]],1)</f>
        <v>45170</v>
      </c>
      <c r="D326" s="27" t="s">
        <v>1185</v>
      </c>
      <c r="E326" s="27" t="s">
        <v>17</v>
      </c>
      <c r="F326" s="28" t="s">
        <v>115</v>
      </c>
    </row>
    <row r="327" spans="1:6" x14ac:dyDescent="0.2">
      <c r="A327" s="25">
        <v>2023</v>
      </c>
      <c r="B327" s="27">
        <v>9</v>
      </c>
      <c r="C327" s="30">
        <f>DATE(TripTable[[#This Row],[Year]],TripTable[[#This Row],[Month]],1)</f>
        <v>45170</v>
      </c>
      <c r="D327" s="27" t="s">
        <v>1185</v>
      </c>
      <c r="E327" s="27" t="s">
        <v>2</v>
      </c>
      <c r="F327" s="28" t="s">
        <v>153</v>
      </c>
    </row>
    <row r="328" spans="1:6" x14ac:dyDescent="0.2">
      <c r="A328" s="25">
        <v>2023</v>
      </c>
      <c r="B328" s="27">
        <v>9</v>
      </c>
      <c r="C328" s="30">
        <f>DATE(TripTable[[#This Row],[Year]],TripTable[[#This Row],[Month]],1)</f>
        <v>45170</v>
      </c>
      <c r="D328" s="27" t="s">
        <v>1185</v>
      </c>
      <c r="E328" s="27" t="s">
        <v>2</v>
      </c>
      <c r="F328" s="28" t="s">
        <v>116</v>
      </c>
    </row>
    <row r="329" spans="1:6" x14ac:dyDescent="0.2">
      <c r="A329" s="25">
        <v>2024</v>
      </c>
      <c r="B329" s="27">
        <v>8</v>
      </c>
      <c r="C329" s="30">
        <f>DATE(TripTable[[#This Row],[Year]],TripTable[[#This Row],[Month]],1)</f>
        <v>45505</v>
      </c>
      <c r="D329" s="27" t="s">
        <v>1186</v>
      </c>
      <c r="E329" s="27" t="s">
        <v>2</v>
      </c>
      <c r="F329" s="28" t="s">
        <v>1187</v>
      </c>
    </row>
    <row r="330" spans="1:6" x14ac:dyDescent="0.2">
      <c r="A330" s="25">
        <v>2024</v>
      </c>
      <c r="B330" s="27">
        <v>8</v>
      </c>
      <c r="C330" s="30">
        <f>DATE(TripTable[[#This Row],[Year]],TripTable[[#This Row],[Month]],1)</f>
        <v>45505</v>
      </c>
      <c r="D330" s="27" t="s">
        <v>1186</v>
      </c>
      <c r="E330" s="27" t="s">
        <v>2</v>
      </c>
      <c r="F330" s="28" t="s">
        <v>1188</v>
      </c>
    </row>
    <row r="331" spans="1:6" x14ac:dyDescent="0.2">
      <c r="A331" s="25">
        <v>2024</v>
      </c>
      <c r="B331" s="27">
        <v>8</v>
      </c>
      <c r="C331" s="30">
        <f>DATE(TripTable[[#This Row],[Year]],TripTable[[#This Row],[Month]],1)</f>
        <v>45505</v>
      </c>
      <c r="D331" s="27" t="s">
        <v>1186</v>
      </c>
      <c r="E331" s="27" t="s">
        <v>2</v>
      </c>
      <c r="F331" s="28" t="s">
        <v>154</v>
      </c>
    </row>
    <row r="332" spans="1:6" x14ac:dyDescent="0.2">
      <c r="A332" s="25">
        <v>2026</v>
      </c>
      <c r="B332" s="27">
        <v>4</v>
      </c>
      <c r="C332" s="30">
        <f>DATE(TripTable[[#This Row],[Year]],TripTable[[#This Row],[Month]],1)</f>
        <v>46113</v>
      </c>
      <c r="D332" s="27" t="s">
        <v>1189</v>
      </c>
      <c r="E332" s="27" t="s">
        <v>2</v>
      </c>
      <c r="F332" s="28" t="s">
        <v>1190</v>
      </c>
    </row>
    <row r="333" spans="1:6" x14ac:dyDescent="0.2">
      <c r="A333" s="25">
        <v>2026</v>
      </c>
      <c r="B333" s="27">
        <v>4</v>
      </c>
      <c r="C333" s="30">
        <f>DATE(TripTable[[#This Row],[Year]],TripTable[[#This Row],[Month]],1)</f>
        <v>46113</v>
      </c>
      <c r="D333" s="27" t="s">
        <v>1189</v>
      </c>
      <c r="E333" s="27" t="s">
        <v>2</v>
      </c>
      <c r="F333" s="28" t="s">
        <v>154</v>
      </c>
    </row>
    <row r="334" spans="1:6" x14ac:dyDescent="0.2">
      <c r="A334" s="25">
        <v>2026</v>
      </c>
      <c r="B334" s="27">
        <v>1</v>
      </c>
      <c r="C334" s="30">
        <f>DATE(TripTable[[#This Row],[Year]],TripTable[[#This Row],[Month]],1)</f>
        <v>46023</v>
      </c>
      <c r="D334" s="27" t="s">
        <v>973</v>
      </c>
      <c r="E334" s="27" t="s">
        <v>7</v>
      </c>
      <c r="F334" s="28" t="s">
        <v>455</v>
      </c>
    </row>
    <row r="335" spans="1:6" x14ac:dyDescent="0.2">
      <c r="A335" s="25">
        <v>2026</v>
      </c>
      <c r="B335" s="27">
        <v>1</v>
      </c>
      <c r="C335" s="30">
        <f>DATE(TripTable[[#This Row],[Year]],TripTable[[#This Row],[Month]],1)</f>
        <v>46023</v>
      </c>
      <c r="D335" s="27" t="s">
        <v>973</v>
      </c>
      <c r="E335" s="27" t="s">
        <v>37</v>
      </c>
      <c r="F335" s="28" t="s">
        <v>451</v>
      </c>
    </row>
    <row r="336" spans="1:6" x14ac:dyDescent="0.2">
      <c r="A336" s="25">
        <v>2026</v>
      </c>
      <c r="B336" s="27">
        <v>1</v>
      </c>
      <c r="C336" s="30">
        <f>DATE(TripTable[[#This Row],[Year]],TripTable[[#This Row],[Month]],1)</f>
        <v>46023</v>
      </c>
      <c r="D336" s="27" t="s">
        <v>973</v>
      </c>
      <c r="E336" s="27" t="s">
        <v>7</v>
      </c>
      <c r="F336" s="28" t="s">
        <v>454</v>
      </c>
    </row>
    <row r="337" spans="1:7" x14ac:dyDescent="0.2">
      <c r="A337" s="25">
        <v>2023</v>
      </c>
      <c r="B337" s="27">
        <v>6</v>
      </c>
      <c r="C337" s="30">
        <f>DATE(TripTable[[#This Row],[Year]],TripTable[[#This Row],[Month]],1)</f>
        <v>45078</v>
      </c>
      <c r="D337" s="25" t="s">
        <v>1280</v>
      </c>
      <c r="E337" s="25" t="s">
        <v>12</v>
      </c>
      <c r="F337" s="26" t="s">
        <v>200</v>
      </c>
      <c r="G337" s="26" t="s">
        <v>1269</v>
      </c>
    </row>
    <row r="338" spans="1:7" x14ac:dyDescent="0.2">
      <c r="A338" s="25">
        <v>2022</v>
      </c>
      <c r="B338" s="27">
        <v>6</v>
      </c>
      <c r="C338" s="30">
        <f>DATE(TripTable[[#This Row],[Year]],TripTable[[#This Row],[Month]],1)</f>
        <v>44713</v>
      </c>
      <c r="D338" s="27" t="s">
        <v>1279</v>
      </c>
      <c r="E338" s="25" t="s">
        <v>12</v>
      </c>
      <c r="F338" s="26" t="s">
        <v>200</v>
      </c>
      <c r="G338" s="26" t="s">
        <v>1269</v>
      </c>
    </row>
    <row r="339" spans="1:7" x14ac:dyDescent="0.2">
      <c r="A339" s="25">
        <v>2021</v>
      </c>
      <c r="B339" s="27">
        <v>3</v>
      </c>
      <c r="C339" s="30">
        <f>DATE(TripTable[[#This Row],[Year]],TripTable[[#This Row],[Month]],1)</f>
        <v>44256</v>
      </c>
      <c r="D339" s="25" t="s">
        <v>1311</v>
      </c>
      <c r="E339" s="27" t="s">
        <v>14</v>
      </c>
      <c r="F339" s="28" t="s">
        <v>1041</v>
      </c>
    </row>
    <row r="340" spans="1:7" x14ac:dyDescent="0.2">
      <c r="A340" s="25">
        <v>2021</v>
      </c>
      <c r="B340" s="27">
        <v>5</v>
      </c>
      <c r="C340" s="30">
        <f>DATE(TripTable[[#This Row],[Year]],TripTable[[#This Row],[Month]],1)</f>
        <v>44317</v>
      </c>
      <c r="D340" s="25" t="s">
        <v>1312</v>
      </c>
      <c r="E340" s="27" t="s">
        <v>14</v>
      </c>
      <c r="F340" s="28" t="s">
        <v>1041</v>
      </c>
    </row>
    <row r="341" spans="1:7" x14ac:dyDescent="0.2">
      <c r="A341" s="25">
        <v>2024</v>
      </c>
      <c r="B341" s="27">
        <v>5</v>
      </c>
      <c r="C341" s="30">
        <f>DATE(TripTable[[#This Row],[Year]],TripTable[[#This Row],[Month]],1)</f>
        <v>45413</v>
      </c>
      <c r="D341" s="27" t="s">
        <v>1219</v>
      </c>
      <c r="E341" s="27" t="s">
        <v>14</v>
      </c>
      <c r="F341" s="28" t="s">
        <v>1021</v>
      </c>
    </row>
    <row r="342" spans="1:7" x14ac:dyDescent="0.2">
      <c r="A342" s="25">
        <v>2014</v>
      </c>
      <c r="B342" s="27">
        <v>4</v>
      </c>
      <c r="C342" s="30">
        <f>DATE(TripTable[[#This Row],[Year]],TripTable[[#This Row],[Month]],1)</f>
        <v>41730</v>
      </c>
      <c r="D342" s="27" t="s">
        <v>79</v>
      </c>
      <c r="E342" s="27" t="s">
        <v>40</v>
      </c>
      <c r="F342" s="28" t="s">
        <v>260</v>
      </c>
    </row>
    <row r="343" spans="1:7" x14ac:dyDescent="0.2">
      <c r="A343" s="25">
        <v>2014</v>
      </c>
      <c r="B343" s="27">
        <v>4</v>
      </c>
      <c r="C343" s="30">
        <f>DATE(TripTable[[#This Row],[Year]],TripTable[[#This Row],[Month]],1)</f>
        <v>41730</v>
      </c>
      <c r="D343" s="27" t="s">
        <v>79</v>
      </c>
      <c r="E343" s="27" t="s">
        <v>40</v>
      </c>
      <c r="F343" s="28" t="s">
        <v>261</v>
      </c>
    </row>
    <row r="344" spans="1:7" x14ac:dyDescent="0.2">
      <c r="A344" s="25">
        <v>2009</v>
      </c>
      <c r="B344" s="27">
        <v>3</v>
      </c>
      <c r="C344" s="30">
        <f>DATE(TripTable[[#This Row],[Year]],TripTable[[#This Row],[Month]],1)</f>
        <v>39873</v>
      </c>
      <c r="D344" s="27" t="s">
        <v>69</v>
      </c>
      <c r="E344" s="27" t="s">
        <v>14</v>
      </c>
      <c r="F344" s="28" t="s">
        <v>378</v>
      </c>
    </row>
    <row r="345" spans="1:7" x14ac:dyDescent="0.2">
      <c r="A345" s="25">
        <v>2009</v>
      </c>
      <c r="B345" s="27">
        <v>3</v>
      </c>
      <c r="C345" s="30">
        <f>DATE(TripTable[[#This Row],[Year]],TripTable[[#This Row],[Month]],1)</f>
        <v>39873</v>
      </c>
      <c r="D345" s="27" t="s">
        <v>69</v>
      </c>
      <c r="E345" s="27" t="s">
        <v>10</v>
      </c>
      <c r="F345" s="28" t="s">
        <v>68</v>
      </c>
    </row>
    <row r="346" spans="1:7" x14ac:dyDescent="0.2">
      <c r="A346" s="25">
        <v>2014</v>
      </c>
      <c r="B346" s="27">
        <v>3</v>
      </c>
      <c r="C346" s="30">
        <f>DATE(TripTable[[#This Row],[Year]],TripTable[[#This Row],[Month]],1)</f>
        <v>41699</v>
      </c>
      <c r="D346" s="25" t="s">
        <v>1241</v>
      </c>
      <c r="E346" s="25" t="s">
        <v>6</v>
      </c>
      <c r="F346" s="26" t="s">
        <v>1056</v>
      </c>
      <c r="G346" s="26" t="s">
        <v>1263</v>
      </c>
    </row>
    <row r="347" spans="1:7" x14ac:dyDescent="0.2">
      <c r="A347" s="25">
        <v>2014</v>
      </c>
      <c r="B347" s="27">
        <v>3</v>
      </c>
      <c r="C347" s="30">
        <f>DATE(TripTable[[#This Row],[Year]],TripTable[[#This Row],[Month]],1)</f>
        <v>41699</v>
      </c>
      <c r="D347" s="25" t="s">
        <v>1241</v>
      </c>
      <c r="E347" s="25" t="s">
        <v>6</v>
      </c>
      <c r="F347" s="26" t="s">
        <v>110</v>
      </c>
      <c r="G347" s="26" t="s">
        <v>1263</v>
      </c>
    </row>
    <row r="348" spans="1:7" x14ac:dyDescent="0.2">
      <c r="A348" s="25">
        <v>2026</v>
      </c>
      <c r="B348" s="27">
        <v>8</v>
      </c>
      <c r="C348" s="30">
        <f>DATE(TripTable[[#This Row],[Year]],TripTable[[#This Row],[Month]],1)</f>
        <v>46235</v>
      </c>
      <c r="D348" s="25" t="s">
        <v>1316</v>
      </c>
      <c r="E348" s="27" t="s">
        <v>14</v>
      </c>
      <c r="F348" s="28" t="s">
        <v>1018</v>
      </c>
    </row>
    <row r="349" spans="1:7" x14ac:dyDescent="0.2">
      <c r="A349" s="25">
        <v>2026</v>
      </c>
      <c r="B349" s="27">
        <v>8</v>
      </c>
      <c r="C349" s="30">
        <f>DATE(TripTable[[#This Row],[Year]],TripTable[[#This Row],[Month]],1)</f>
        <v>46235</v>
      </c>
      <c r="D349" s="25" t="s">
        <v>1316</v>
      </c>
      <c r="E349" s="27" t="s">
        <v>14</v>
      </c>
      <c r="F349" s="28" t="s">
        <v>1019</v>
      </c>
    </row>
    <row r="350" spans="1:7" x14ac:dyDescent="0.2">
      <c r="A350" s="25">
        <v>2020</v>
      </c>
      <c r="B350" s="27">
        <v>5</v>
      </c>
      <c r="C350" s="30">
        <f>DATE(TripTable[[#This Row],[Year]],TripTable[[#This Row],[Month]],1)</f>
        <v>43952</v>
      </c>
      <c r="D350" s="27" t="s">
        <v>1216</v>
      </c>
      <c r="E350" s="27" t="s">
        <v>14</v>
      </c>
      <c r="F350" s="28" t="s">
        <v>1018</v>
      </c>
    </row>
    <row r="351" spans="1:7" x14ac:dyDescent="0.2">
      <c r="A351" s="25">
        <v>2005</v>
      </c>
      <c r="B351" s="27">
        <v>7</v>
      </c>
      <c r="C351" s="30">
        <f>DATE(TripTable[[#This Row],[Year]],TripTable[[#This Row],[Month]],1)</f>
        <v>38534</v>
      </c>
      <c r="D351" s="25" t="s">
        <v>991</v>
      </c>
      <c r="E351" s="25" t="s">
        <v>14</v>
      </c>
      <c r="F351" s="26" t="s">
        <v>991</v>
      </c>
      <c r="G351" s="26" t="s">
        <v>1137</v>
      </c>
    </row>
    <row r="352" spans="1:7" x14ac:dyDescent="0.2">
      <c r="A352" s="25">
        <v>2015</v>
      </c>
      <c r="B352" s="27">
        <v>2</v>
      </c>
      <c r="C352" s="30">
        <f>DATE(TripTable[[#This Row],[Year]],TripTable[[#This Row],[Month]],1)</f>
        <v>42036</v>
      </c>
      <c r="D352" s="25" t="s">
        <v>1242</v>
      </c>
      <c r="E352" s="25" t="s">
        <v>21</v>
      </c>
      <c r="F352" s="26" t="s">
        <v>562</v>
      </c>
      <c r="G352" s="26" t="s">
        <v>1137</v>
      </c>
    </row>
    <row r="353" spans="1:7" x14ac:dyDescent="0.2">
      <c r="A353" s="25">
        <v>2015</v>
      </c>
      <c r="B353" s="27">
        <v>2</v>
      </c>
      <c r="C353" s="30">
        <f>DATE(TripTable[[#This Row],[Year]],TripTable[[#This Row],[Month]],1)</f>
        <v>42036</v>
      </c>
      <c r="D353" s="25" t="s">
        <v>1242</v>
      </c>
      <c r="E353" s="25" t="s">
        <v>1866</v>
      </c>
      <c r="F353" s="26" t="s">
        <v>1816</v>
      </c>
      <c r="G353" s="26" t="s">
        <v>1137</v>
      </c>
    </row>
    <row r="354" spans="1:7" x14ac:dyDescent="0.2">
      <c r="A354" s="25">
        <v>2023</v>
      </c>
      <c r="B354" s="27">
        <v>6</v>
      </c>
      <c r="C354" s="30">
        <f>DATE(TripTable[[#This Row],[Year]],TripTable[[#This Row],[Month]],1)</f>
        <v>45078</v>
      </c>
      <c r="D354" s="27" t="s">
        <v>1191</v>
      </c>
      <c r="E354" s="27" t="s">
        <v>41</v>
      </c>
      <c r="F354" s="28" t="s">
        <v>263</v>
      </c>
    </row>
    <row r="355" spans="1:7" x14ac:dyDescent="0.2">
      <c r="A355" s="25">
        <v>2023</v>
      </c>
      <c r="B355" s="27">
        <v>6</v>
      </c>
      <c r="C355" s="30">
        <f>DATE(TripTable[[#This Row],[Year]],TripTable[[#This Row],[Month]],1)</f>
        <v>45078</v>
      </c>
      <c r="D355" s="27" t="s">
        <v>1191</v>
      </c>
      <c r="E355" s="27" t="s">
        <v>41</v>
      </c>
      <c r="F355" s="28" t="s">
        <v>264</v>
      </c>
    </row>
    <row r="356" spans="1:7" x14ac:dyDescent="0.2">
      <c r="A356" s="25">
        <v>2023</v>
      </c>
      <c r="B356" s="27">
        <v>6</v>
      </c>
      <c r="C356" s="30">
        <f>DATE(TripTable[[#This Row],[Year]],TripTable[[#This Row],[Month]],1)</f>
        <v>45078</v>
      </c>
      <c r="D356" s="27" t="s">
        <v>1191</v>
      </c>
      <c r="E356" s="27" t="s">
        <v>17</v>
      </c>
      <c r="F356" s="28" t="s">
        <v>115</v>
      </c>
    </row>
    <row r="357" spans="1:7" x14ac:dyDescent="0.2">
      <c r="A357" s="25">
        <v>2023</v>
      </c>
      <c r="B357" s="27">
        <v>6</v>
      </c>
      <c r="C357" s="30">
        <f>DATE(TripTable[[#This Row],[Year]],TripTable[[#This Row],[Month]],1)</f>
        <v>45078</v>
      </c>
      <c r="D357" s="27" t="s">
        <v>1191</v>
      </c>
      <c r="E357" s="27" t="s">
        <v>30</v>
      </c>
      <c r="F357" s="28" t="s">
        <v>133</v>
      </c>
    </row>
    <row r="358" spans="1:7" x14ac:dyDescent="0.2">
      <c r="A358" s="25">
        <v>2023</v>
      </c>
      <c r="B358" s="27">
        <v>6</v>
      </c>
      <c r="C358" s="30">
        <f>DATE(TripTable[[#This Row],[Year]],TripTable[[#This Row],[Month]],1)</f>
        <v>45078</v>
      </c>
      <c r="D358" s="27" t="s">
        <v>1191</v>
      </c>
      <c r="E358" s="27" t="s">
        <v>41</v>
      </c>
      <c r="F358" s="28" t="s">
        <v>265</v>
      </c>
    </row>
    <row r="359" spans="1:7" x14ac:dyDescent="0.2">
      <c r="A359" s="25">
        <v>2023</v>
      </c>
      <c r="B359" s="27">
        <v>6</v>
      </c>
      <c r="C359" s="30">
        <f>DATE(TripTable[[#This Row],[Year]],TripTable[[#This Row],[Month]],1)</f>
        <v>45078</v>
      </c>
      <c r="D359" s="27" t="s">
        <v>1191</v>
      </c>
      <c r="E359" s="27" t="s">
        <v>41</v>
      </c>
      <c r="F359" s="28" t="s">
        <v>987</v>
      </c>
    </row>
    <row r="360" spans="1:7" x14ac:dyDescent="0.2">
      <c r="A360" s="25">
        <v>2023</v>
      </c>
      <c r="B360" s="27">
        <v>6</v>
      </c>
      <c r="C360" s="30">
        <f>DATE(TripTable[[#This Row],[Year]],TripTable[[#This Row],[Month]],1)</f>
        <v>45078</v>
      </c>
      <c r="D360" s="27" t="s">
        <v>1191</v>
      </c>
      <c r="E360" s="27" t="s">
        <v>41</v>
      </c>
      <c r="F360" s="28" t="s">
        <v>266</v>
      </c>
    </row>
    <row r="361" spans="1:7" x14ac:dyDescent="0.2">
      <c r="A361" s="25">
        <v>2023</v>
      </c>
      <c r="B361" s="27">
        <v>6</v>
      </c>
      <c r="C361" s="30">
        <f>DATE(TripTable[[#This Row],[Year]],TripTable[[#This Row],[Month]],1)</f>
        <v>45078</v>
      </c>
      <c r="D361" s="27" t="s">
        <v>1191</v>
      </c>
      <c r="E361" s="27" t="s">
        <v>41</v>
      </c>
      <c r="F361" s="28" t="s">
        <v>986</v>
      </c>
    </row>
    <row r="362" spans="1:7" x14ac:dyDescent="0.2">
      <c r="A362" s="25">
        <v>2023</v>
      </c>
      <c r="B362" s="27">
        <v>6</v>
      </c>
      <c r="C362" s="30">
        <f>DATE(TripTable[[#This Row],[Year]],TripTable[[#This Row],[Month]],1)</f>
        <v>45078</v>
      </c>
      <c r="D362" s="27" t="s">
        <v>1191</v>
      </c>
      <c r="E362" s="27" t="s">
        <v>41</v>
      </c>
      <c r="F362" s="28" t="s">
        <v>267</v>
      </c>
    </row>
    <row r="363" spans="1:7" x14ac:dyDescent="0.2">
      <c r="A363" s="25">
        <v>2023</v>
      </c>
      <c r="B363" s="27">
        <v>6</v>
      </c>
      <c r="C363" s="30">
        <f>DATE(TripTable[[#This Row],[Year]],TripTable[[#This Row],[Month]],1)</f>
        <v>45078</v>
      </c>
      <c r="D363" s="27" t="s">
        <v>1191</v>
      </c>
      <c r="E363" s="27" t="s">
        <v>41</v>
      </c>
      <c r="F363" s="28" t="s">
        <v>1192</v>
      </c>
    </row>
    <row r="364" spans="1:7" x14ac:dyDescent="0.2">
      <c r="A364" s="25">
        <v>2004</v>
      </c>
      <c r="B364" s="27">
        <v>12</v>
      </c>
      <c r="C364" s="30">
        <f>DATE(TripTable[[#This Row],[Year]],TripTable[[#This Row],[Month]],1)</f>
        <v>38322</v>
      </c>
      <c r="D364" s="25" t="s">
        <v>122</v>
      </c>
      <c r="E364" s="25" t="s">
        <v>2</v>
      </c>
      <c r="F364" s="26" t="s">
        <v>122</v>
      </c>
      <c r="G364" s="26" t="s">
        <v>1137</v>
      </c>
    </row>
    <row r="365" spans="1:7" x14ac:dyDescent="0.2">
      <c r="A365" s="25">
        <v>2020</v>
      </c>
      <c r="B365" s="27">
        <v>6</v>
      </c>
      <c r="C365" s="30">
        <f>DATE(TripTable[[#This Row],[Year]],TripTable[[#This Row],[Month]],1)</f>
        <v>43983</v>
      </c>
      <c r="D365" s="27" t="s">
        <v>1193</v>
      </c>
      <c r="E365" s="27" t="s">
        <v>2</v>
      </c>
      <c r="F365" s="28" t="s">
        <v>551</v>
      </c>
    </row>
    <row r="366" spans="1:7" x14ac:dyDescent="0.2">
      <c r="A366" s="25">
        <v>2020</v>
      </c>
      <c r="B366" s="27">
        <v>6</v>
      </c>
      <c r="C366" s="30">
        <f>DATE(TripTable[[#This Row],[Year]],TripTable[[#This Row],[Month]],1)</f>
        <v>43983</v>
      </c>
      <c r="D366" s="27" t="s">
        <v>1193</v>
      </c>
      <c r="E366" s="27" t="s">
        <v>2</v>
      </c>
      <c r="F366" s="28" t="s">
        <v>122</v>
      </c>
    </row>
    <row r="367" spans="1:7" x14ac:dyDescent="0.2">
      <c r="A367" s="25">
        <v>2020</v>
      </c>
      <c r="B367" s="27">
        <v>10</v>
      </c>
      <c r="C367" s="30">
        <f>DATE(TripTable[[#This Row],[Year]],TripTable[[#This Row],[Month]],1)</f>
        <v>44105</v>
      </c>
      <c r="D367" s="27" t="s">
        <v>1209</v>
      </c>
      <c r="E367" s="27" t="s">
        <v>2</v>
      </c>
      <c r="F367" s="28" t="s">
        <v>122</v>
      </c>
    </row>
    <row r="368" spans="1:7" x14ac:dyDescent="0.2">
      <c r="A368" s="25">
        <v>2018</v>
      </c>
      <c r="B368" s="27">
        <v>5</v>
      </c>
      <c r="C368" s="30">
        <f>DATE(TripTable[[#This Row],[Year]],TripTable[[#This Row],[Month]],1)</f>
        <v>43221</v>
      </c>
      <c r="D368" s="27" t="s">
        <v>103</v>
      </c>
      <c r="E368" s="27" t="s">
        <v>56</v>
      </c>
      <c r="F368" s="28" t="s">
        <v>314</v>
      </c>
    </row>
    <row r="369" spans="1:7" x14ac:dyDescent="0.2">
      <c r="A369" s="25">
        <v>2018</v>
      </c>
      <c r="B369" s="27">
        <v>5</v>
      </c>
      <c r="C369" s="30">
        <f>DATE(TripTable[[#This Row],[Year]],TripTable[[#This Row],[Month]],1)</f>
        <v>43221</v>
      </c>
      <c r="D369" s="27" t="s">
        <v>103</v>
      </c>
      <c r="E369" s="27" t="s">
        <v>56</v>
      </c>
      <c r="F369" s="28" t="s">
        <v>315</v>
      </c>
    </row>
    <row r="370" spans="1:7" x14ac:dyDescent="0.2">
      <c r="A370" s="25">
        <v>2018</v>
      </c>
      <c r="B370" s="27">
        <v>5</v>
      </c>
      <c r="C370" s="30">
        <f>DATE(TripTable[[#This Row],[Year]],TripTable[[#This Row],[Month]],1)</f>
        <v>43221</v>
      </c>
      <c r="D370" s="27" t="s">
        <v>103</v>
      </c>
      <c r="E370" s="27" t="s">
        <v>56</v>
      </c>
      <c r="F370" s="28" t="s">
        <v>316</v>
      </c>
    </row>
    <row r="371" spans="1:7" x14ac:dyDescent="0.2">
      <c r="A371" s="25">
        <v>2018</v>
      </c>
      <c r="B371" s="27">
        <v>5</v>
      </c>
      <c r="C371" s="30">
        <f>DATE(TripTable[[#This Row],[Year]],TripTable[[#This Row],[Month]],1)</f>
        <v>43221</v>
      </c>
      <c r="D371" s="27" t="s">
        <v>103</v>
      </c>
      <c r="E371" s="27" t="s">
        <v>56</v>
      </c>
      <c r="F371" s="28" t="s">
        <v>317</v>
      </c>
    </row>
    <row r="372" spans="1:7" x14ac:dyDescent="0.2">
      <c r="A372" s="25">
        <v>2018</v>
      </c>
      <c r="B372" s="27">
        <v>5</v>
      </c>
      <c r="C372" s="30">
        <f>DATE(TripTable[[#This Row],[Year]],TripTable[[#This Row],[Month]],1)</f>
        <v>43221</v>
      </c>
      <c r="D372" s="27" t="s">
        <v>103</v>
      </c>
      <c r="E372" s="27" t="s">
        <v>56</v>
      </c>
      <c r="F372" s="28" t="s">
        <v>318</v>
      </c>
    </row>
    <row r="373" spans="1:7" x14ac:dyDescent="0.2">
      <c r="A373" s="25">
        <v>2018</v>
      </c>
      <c r="B373" s="27">
        <v>5</v>
      </c>
      <c r="C373" s="30">
        <f>DATE(TripTable[[#This Row],[Year]],TripTable[[#This Row],[Month]],1)</f>
        <v>43221</v>
      </c>
      <c r="D373" s="27" t="s">
        <v>103</v>
      </c>
      <c r="E373" s="27" t="s">
        <v>56</v>
      </c>
      <c r="F373" s="28" t="s">
        <v>319</v>
      </c>
    </row>
    <row r="374" spans="1:7" x14ac:dyDescent="0.2">
      <c r="A374" s="25">
        <v>2018</v>
      </c>
      <c r="B374" s="27">
        <v>5</v>
      </c>
      <c r="C374" s="30">
        <f>DATE(TripTable[[#This Row],[Year]],TripTable[[#This Row],[Month]],1)</f>
        <v>43221</v>
      </c>
      <c r="D374" s="27" t="s">
        <v>103</v>
      </c>
      <c r="E374" s="27" t="s">
        <v>56</v>
      </c>
      <c r="F374" s="28" t="s">
        <v>323</v>
      </c>
    </row>
    <row r="375" spans="1:7" x14ac:dyDescent="0.2">
      <c r="A375" s="25">
        <v>2026</v>
      </c>
      <c r="B375" s="27">
        <v>1</v>
      </c>
      <c r="C375" s="30">
        <f>DATE(TripTable[[#This Row],[Year]],TripTable[[#This Row],[Month]],1)</f>
        <v>46023</v>
      </c>
      <c r="D375" s="25" t="s">
        <v>1266</v>
      </c>
      <c r="E375" s="25" t="s">
        <v>50</v>
      </c>
      <c r="F375" s="26" t="s">
        <v>1060</v>
      </c>
      <c r="G375" s="26" t="s">
        <v>1264</v>
      </c>
    </row>
    <row r="376" spans="1:7" x14ac:dyDescent="0.2">
      <c r="A376" s="25">
        <v>2016</v>
      </c>
      <c r="B376" s="27">
        <v>3</v>
      </c>
      <c r="C376" s="30">
        <f>DATE(TripTable[[#This Row],[Year]],TripTable[[#This Row],[Month]],1)</f>
        <v>42430</v>
      </c>
      <c r="D376" s="27" t="s">
        <v>90</v>
      </c>
      <c r="E376" s="27" t="s">
        <v>51</v>
      </c>
      <c r="F376" s="28" t="s">
        <v>293</v>
      </c>
    </row>
    <row r="377" spans="1:7" x14ac:dyDescent="0.2">
      <c r="A377" s="25">
        <v>2016</v>
      </c>
      <c r="B377" s="27">
        <v>3</v>
      </c>
      <c r="C377" s="30">
        <f>DATE(TripTable[[#This Row],[Year]],TripTable[[#This Row],[Month]],1)</f>
        <v>42430</v>
      </c>
      <c r="D377" s="27" t="s">
        <v>90</v>
      </c>
      <c r="E377" s="27" t="s">
        <v>12</v>
      </c>
      <c r="F377" s="28" t="s">
        <v>1194</v>
      </c>
    </row>
    <row r="378" spans="1:7" x14ac:dyDescent="0.2">
      <c r="A378" s="25">
        <v>2016</v>
      </c>
      <c r="B378" s="27">
        <v>3</v>
      </c>
      <c r="C378" s="30">
        <f>DATE(TripTable[[#This Row],[Year]],TripTable[[#This Row],[Month]],1)</f>
        <v>42430</v>
      </c>
      <c r="D378" s="27" t="s">
        <v>90</v>
      </c>
      <c r="E378" s="27" t="s">
        <v>2</v>
      </c>
      <c r="F378" s="28" t="s">
        <v>1195</v>
      </c>
    </row>
    <row r="379" spans="1:7" x14ac:dyDescent="0.2">
      <c r="A379" s="25">
        <v>2016</v>
      </c>
      <c r="B379" s="27">
        <v>3</v>
      </c>
      <c r="C379" s="30">
        <f>DATE(TripTable[[#This Row],[Year]],TripTable[[#This Row],[Month]],1)</f>
        <v>42430</v>
      </c>
      <c r="D379" s="27" t="s">
        <v>90</v>
      </c>
      <c r="E379" s="27" t="s">
        <v>51</v>
      </c>
      <c r="F379" s="28" t="s">
        <v>294</v>
      </c>
    </row>
    <row r="380" spans="1:7" x14ac:dyDescent="0.2">
      <c r="A380" s="25">
        <v>2016</v>
      </c>
      <c r="B380" s="27">
        <v>3</v>
      </c>
      <c r="C380" s="30">
        <f>DATE(TripTable[[#This Row],[Year]],TripTable[[#This Row],[Month]],1)</f>
        <v>42430</v>
      </c>
      <c r="D380" s="27" t="s">
        <v>90</v>
      </c>
      <c r="E380" s="27" t="s">
        <v>12</v>
      </c>
      <c r="F380" s="28" t="s">
        <v>89</v>
      </c>
    </row>
    <row r="381" spans="1:7" x14ac:dyDescent="0.2">
      <c r="A381" s="25">
        <v>2016</v>
      </c>
      <c r="B381" s="27">
        <v>3</v>
      </c>
      <c r="C381" s="30">
        <f>DATE(TripTable[[#This Row],[Year]],TripTable[[#This Row],[Month]],1)</f>
        <v>42430</v>
      </c>
      <c r="D381" s="27" t="s">
        <v>90</v>
      </c>
      <c r="E381" s="27" t="s">
        <v>51</v>
      </c>
      <c r="F381" s="28" t="s">
        <v>295</v>
      </c>
    </row>
    <row r="382" spans="1:7" x14ac:dyDescent="0.2">
      <c r="A382" s="25">
        <v>2016</v>
      </c>
      <c r="B382" s="27">
        <v>3</v>
      </c>
      <c r="C382" s="30">
        <f>DATE(TripTable[[#This Row],[Year]],TripTable[[#This Row],[Month]],1)</f>
        <v>42430</v>
      </c>
      <c r="D382" s="27" t="s">
        <v>90</v>
      </c>
      <c r="E382" s="27" t="s">
        <v>24</v>
      </c>
      <c r="F382" s="28" t="s">
        <v>91</v>
      </c>
    </row>
    <row r="383" spans="1:7" x14ac:dyDescent="0.2">
      <c r="A383" s="25">
        <v>2016</v>
      </c>
      <c r="B383" s="27">
        <v>3</v>
      </c>
      <c r="C383" s="30">
        <f>DATE(TripTable[[#This Row],[Year]],TripTable[[#This Row],[Month]],1)</f>
        <v>42430</v>
      </c>
      <c r="D383" s="27" t="s">
        <v>90</v>
      </c>
      <c r="E383" s="27" t="s">
        <v>51</v>
      </c>
      <c r="F383" s="28" t="s">
        <v>296</v>
      </c>
    </row>
    <row r="384" spans="1:7" x14ac:dyDescent="0.2">
      <c r="A384" s="25">
        <v>2021</v>
      </c>
      <c r="B384" s="27">
        <v>9</v>
      </c>
      <c r="C384" s="30">
        <f>DATE(TripTable[[#This Row],[Year]],TripTable[[#This Row],[Month]],1)</f>
        <v>44440</v>
      </c>
      <c r="D384" s="27" t="s">
        <v>1196</v>
      </c>
      <c r="E384" s="27" t="s">
        <v>44</v>
      </c>
      <c r="F384" s="28" t="s">
        <v>1197</v>
      </c>
    </row>
    <row r="385" spans="1:7" x14ac:dyDescent="0.2">
      <c r="A385" s="25">
        <v>2021</v>
      </c>
      <c r="B385" s="27">
        <v>9</v>
      </c>
      <c r="C385" s="30">
        <f>DATE(TripTable[[#This Row],[Year]],TripTable[[#This Row],[Month]],1)</f>
        <v>44440</v>
      </c>
      <c r="D385" s="27" t="s">
        <v>1196</v>
      </c>
      <c r="E385" s="27" t="s">
        <v>8</v>
      </c>
      <c r="F385" s="28" t="s">
        <v>124</v>
      </c>
    </row>
    <row r="386" spans="1:7" x14ac:dyDescent="0.2">
      <c r="A386" s="25">
        <v>2021</v>
      </c>
      <c r="B386" s="27">
        <v>9</v>
      </c>
      <c r="C386" s="30">
        <f>DATE(TripTable[[#This Row],[Year]],TripTable[[#This Row],[Month]],1)</f>
        <v>44440</v>
      </c>
      <c r="D386" s="27" t="s">
        <v>1196</v>
      </c>
      <c r="E386" s="27" t="s">
        <v>44</v>
      </c>
      <c r="F386" s="28" t="s">
        <v>271</v>
      </c>
    </row>
    <row r="387" spans="1:7" x14ac:dyDescent="0.2">
      <c r="A387" s="25">
        <v>2021</v>
      </c>
      <c r="B387" s="27">
        <v>9</v>
      </c>
      <c r="C387" s="30">
        <f>DATE(TripTable[[#This Row],[Year]],TripTable[[#This Row],[Month]],1)</f>
        <v>44440</v>
      </c>
      <c r="D387" s="27" t="s">
        <v>1196</v>
      </c>
      <c r="E387" s="27" t="s">
        <v>158</v>
      </c>
      <c r="F387" s="28" t="s">
        <v>159</v>
      </c>
    </row>
    <row r="388" spans="1:7" x14ac:dyDescent="0.2">
      <c r="A388" s="25">
        <v>2021</v>
      </c>
      <c r="B388" s="27">
        <v>9</v>
      </c>
      <c r="C388" s="30">
        <f>DATE(TripTable[[#This Row],[Year]],TripTable[[#This Row],[Month]],1)</f>
        <v>44440</v>
      </c>
      <c r="D388" s="27" t="s">
        <v>1196</v>
      </c>
      <c r="E388" s="27" t="s">
        <v>158</v>
      </c>
      <c r="F388" s="28" t="s">
        <v>160</v>
      </c>
    </row>
    <row r="389" spans="1:7" x14ac:dyDescent="0.2">
      <c r="A389" s="25">
        <v>2024</v>
      </c>
      <c r="B389" s="27">
        <v>4</v>
      </c>
      <c r="C389" s="30">
        <f>DATE(TripTable[[#This Row],[Year]],TripTable[[#This Row],[Month]],1)</f>
        <v>45383</v>
      </c>
      <c r="D389" s="25" t="s">
        <v>1271</v>
      </c>
      <c r="E389" s="25" t="s">
        <v>44</v>
      </c>
      <c r="F389" s="26" t="s">
        <v>271</v>
      </c>
      <c r="G389" s="26" t="s">
        <v>1269</v>
      </c>
    </row>
    <row r="390" spans="1:7" x14ac:dyDescent="0.2">
      <c r="A390" s="25">
        <v>2023</v>
      </c>
      <c r="B390" s="27">
        <v>12</v>
      </c>
      <c r="C390" s="30">
        <f>DATE(TripTable[[#This Row],[Year]],TripTable[[#This Row],[Month]],1)</f>
        <v>45261</v>
      </c>
      <c r="D390" s="25" t="s">
        <v>1270</v>
      </c>
      <c r="E390" s="25" t="s">
        <v>44</v>
      </c>
      <c r="F390" s="26" t="s">
        <v>271</v>
      </c>
      <c r="G390" s="26" t="s">
        <v>1269</v>
      </c>
    </row>
    <row r="391" spans="1:7" x14ac:dyDescent="0.2">
      <c r="A391" s="25">
        <v>2008</v>
      </c>
      <c r="B391" s="27">
        <v>8</v>
      </c>
      <c r="C391" s="30">
        <f>DATE(TripTable[[#This Row],[Year]],TripTable[[#This Row],[Month]],1)</f>
        <v>39661</v>
      </c>
      <c r="D391" s="25" t="s">
        <v>1251</v>
      </c>
      <c r="E391" s="25" t="s">
        <v>14</v>
      </c>
      <c r="F391" s="26" t="s">
        <v>1243</v>
      </c>
      <c r="G391" s="26" t="s">
        <v>1137</v>
      </c>
    </row>
    <row r="392" spans="1:7" x14ac:dyDescent="0.2">
      <c r="A392" s="25">
        <v>2007</v>
      </c>
      <c r="B392" s="27">
        <v>4</v>
      </c>
      <c r="C392" s="30">
        <f>DATE(TripTable[[#This Row],[Year]],TripTable[[#This Row],[Month]],1)</f>
        <v>39173</v>
      </c>
      <c r="D392" s="25" t="s">
        <v>1254</v>
      </c>
      <c r="E392" s="25" t="s">
        <v>14</v>
      </c>
      <c r="F392" s="26" t="s">
        <v>1245</v>
      </c>
      <c r="G392" s="26" t="s">
        <v>1137</v>
      </c>
    </row>
    <row r="393" spans="1:7" x14ac:dyDescent="0.2">
      <c r="A393" s="25">
        <v>2012</v>
      </c>
      <c r="B393" s="27">
        <v>12</v>
      </c>
      <c r="C393" s="30">
        <f>DATE(TripTable[[#This Row],[Year]],TripTable[[#This Row],[Month]],1)</f>
        <v>41244</v>
      </c>
      <c r="D393" s="27" t="s">
        <v>75</v>
      </c>
      <c r="E393" s="27" t="s">
        <v>27</v>
      </c>
      <c r="F393" s="28" t="s">
        <v>234</v>
      </c>
    </row>
    <row r="394" spans="1:7" x14ac:dyDescent="0.2">
      <c r="A394" s="25">
        <v>2012</v>
      </c>
      <c r="B394" s="27">
        <v>12</v>
      </c>
      <c r="C394" s="30">
        <f>DATE(TripTable[[#This Row],[Year]],TripTable[[#This Row],[Month]],1)</f>
        <v>41244</v>
      </c>
      <c r="D394" s="27" t="s">
        <v>75</v>
      </c>
      <c r="E394" s="27" t="s">
        <v>27</v>
      </c>
      <c r="F394" s="28" t="s">
        <v>235</v>
      </c>
    </row>
    <row r="395" spans="1:7" x14ac:dyDescent="0.2">
      <c r="A395" s="25">
        <v>2012</v>
      </c>
      <c r="B395" s="27">
        <v>12</v>
      </c>
      <c r="C395" s="30">
        <f>DATE(TripTable[[#This Row],[Year]],TripTable[[#This Row],[Month]],1)</f>
        <v>41244</v>
      </c>
      <c r="D395" s="27" t="s">
        <v>75</v>
      </c>
      <c r="E395" s="27" t="s">
        <v>45</v>
      </c>
      <c r="F395" s="28" t="s">
        <v>45</v>
      </c>
    </row>
    <row r="396" spans="1:7" x14ac:dyDescent="0.2">
      <c r="A396" s="25">
        <v>2023</v>
      </c>
      <c r="B396" s="27">
        <v>10</v>
      </c>
      <c r="C396" s="30">
        <f>DATE(TripTable[[#This Row],[Year]],TripTable[[#This Row],[Month]],1)</f>
        <v>45200</v>
      </c>
      <c r="D396" s="27" t="s">
        <v>1272</v>
      </c>
      <c r="E396" s="25" t="s">
        <v>39</v>
      </c>
      <c r="F396" s="26" t="s">
        <v>1052</v>
      </c>
      <c r="G396" s="26" t="s">
        <v>1269</v>
      </c>
    </row>
    <row r="397" spans="1:7" x14ac:dyDescent="0.2">
      <c r="A397" s="25">
        <v>2023</v>
      </c>
      <c r="B397" s="27">
        <v>10</v>
      </c>
      <c r="C397" s="30">
        <f>DATE(TripTable[[#This Row],[Year]],TripTable[[#This Row],[Month]],1)</f>
        <v>45200</v>
      </c>
      <c r="D397" s="27" t="s">
        <v>1272</v>
      </c>
      <c r="E397" s="25" t="s">
        <v>46</v>
      </c>
      <c r="F397" s="26" t="s">
        <v>1053</v>
      </c>
      <c r="G397" s="26" t="s">
        <v>1269</v>
      </c>
    </row>
    <row r="398" spans="1:7" x14ac:dyDescent="0.2">
      <c r="A398" s="25">
        <v>2024</v>
      </c>
      <c r="B398" s="27">
        <v>4</v>
      </c>
      <c r="C398" s="30">
        <f>DATE(TripTable[[#This Row],[Year]],TripTable[[#This Row],[Month]],1)</f>
        <v>45383</v>
      </c>
      <c r="D398" s="27" t="s">
        <v>1276</v>
      </c>
      <c r="E398" s="25" t="s">
        <v>39</v>
      </c>
      <c r="F398" s="26" t="s">
        <v>1052</v>
      </c>
      <c r="G398" s="26" t="s">
        <v>1269</v>
      </c>
    </row>
    <row r="399" spans="1:7" x14ac:dyDescent="0.2">
      <c r="A399" s="25">
        <v>2024</v>
      </c>
      <c r="B399" s="27">
        <v>4</v>
      </c>
      <c r="C399" s="30">
        <f>DATE(TripTable[[#This Row],[Year]],TripTable[[#This Row],[Month]],1)</f>
        <v>45383</v>
      </c>
      <c r="D399" s="27" t="s">
        <v>1276</v>
      </c>
      <c r="E399" s="25" t="s">
        <v>46</v>
      </c>
      <c r="F399" s="26" t="s">
        <v>1053</v>
      </c>
      <c r="G399" s="26" t="s">
        <v>1269</v>
      </c>
    </row>
    <row r="400" spans="1:7" x14ac:dyDescent="0.2">
      <c r="A400" s="25">
        <v>2023</v>
      </c>
      <c r="B400" s="27">
        <v>10</v>
      </c>
      <c r="C400" s="30">
        <f>DATE(TripTable[[#This Row],[Year]],TripTable[[#This Row],[Month]],1)</f>
        <v>45200</v>
      </c>
      <c r="D400" s="27" t="s">
        <v>1273</v>
      </c>
      <c r="E400" s="25" t="s">
        <v>39</v>
      </c>
      <c r="F400" s="26" t="s">
        <v>1052</v>
      </c>
      <c r="G400" s="26" t="s">
        <v>1269</v>
      </c>
    </row>
    <row r="401" spans="1:7" x14ac:dyDescent="0.2">
      <c r="A401" s="25">
        <v>2023</v>
      </c>
      <c r="B401" s="27">
        <v>10</v>
      </c>
      <c r="C401" s="30">
        <f>DATE(TripTable[[#This Row],[Year]],TripTable[[#This Row],[Month]],1)</f>
        <v>45200</v>
      </c>
      <c r="D401" s="27" t="s">
        <v>1273</v>
      </c>
      <c r="E401" s="25" t="s">
        <v>46</v>
      </c>
      <c r="F401" s="26" t="s">
        <v>1053</v>
      </c>
      <c r="G401" s="26" t="s">
        <v>1269</v>
      </c>
    </row>
    <row r="402" spans="1:7" x14ac:dyDescent="0.2">
      <c r="A402" s="25">
        <v>2023</v>
      </c>
      <c r="B402" s="27">
        <v>2</v>
      </c>
      <c r="C402" s="30">
        <f>DATE(TripTable[[#This Row],[Year]],TripTable[[#This Row],[Month]],1)</f>
        <v>44958</v>
      </c>
      <c r="D402" s="27" t="s">
        <v>1274</v>
      </c>
      <c r="E402" s="25" t="s">
        <v>39</v>
      </c>
      <c r="F402" s="26" t="s">
        <v>1052</v>
      </c>
      <c r="G402" s="26" t="s">
        <v>1269</v>
      </c>
    </row>
    <row r="403" spans="1:7" x14ac:dyDescent="0.2">
      <c r="A403" s="25">
        <v>2023</v>
      </c>
      <c r="B403" s="27">
        <v>2</v>
      </c>
      <c r="C403" s="30">
        <f>DATE(TripTable[[#This Row],[Year]],TripTable[[#This Row],[Month]],1)</f>
        <v>44958</v>
      </c>
      <c r="D403" s="27" t="s">
        <v>1274</v>
      </c>
      <c r="E403" s="25" t="s">
        <v>46</v>
      </c>
      <c r="F403" s="26" t="s">
        <v>1053</v>
      </c>
      <c r="G403" s="26" t="s">
        <v>1269</v>
      </c>
    </row>
    <row r="404" spans="1:7" x14ac:dyDescent="0.2">
      <c r="A404" s="25">
        <v>2021</v>
      </c>
      <c r="B404" s="27">
        <v>10</v>
      </c>
      <c r="C404" s="30">
        <f>DATE(TripTable[[#This Row],[Year]],TripTable[[#This Row],[Month]],1)</f>
        <v>44470</v>
      </c>
      <c r="D404" s="27" t="s">
        <v>1275</v>
      </c>
      <c r="E404" s="25" t="s">
        <v>39</v>
      </c>
      <c r="F404" s="26" t="s">
        <v>1052</v>
      </c>
      <c r="G404" s="26" t="s">
        <v>1269</v>
      </c>
    </row>
    <row r="405" spans="1:7" x14ac:dyDescent="0.2">
      <c r="A405" s="25">
        <v>2021</v>
      </c>
      <c r="B405" s="27">
        <v>10</v>
      </c>
      <c r="C405" s="30">
        <f>DATE(TripTable[[#This Row],[Year]],TripTable[[#This Row],[Month]],1)</f>
        <v>44470</v>
      </c>
      <c r="D405" s="27" t="s">
        <v>1275</v>
      </c>
      <c r="E405" s="25" t="s">
        <v>46</v>
      </c>
      <c r="F405" s="26" t="s">
        <v>1053</v>
      </c>
      <c r="G405" s="26" t="s">
        <v>1269</v>
      </c>
    </row>
    <row r="406" spans="1:7" x14ac:dyDescent="0.2">
      <c r="A406" s="25">
        <v>2019</v>
      </c>
      <c r="B406" s="27">
        <v>10</v>
      </c>
      <c r="C406" s="30">
        <f>DATE(TripTable[[#This Row],[Year]],TripTable[[#This Row],[Month]],1)</f>
        <v>43739</v>
      </c>
      <c r="D406" s="27" t="s">
        <v>119</v>
      </c>
      <c r="E406" s="27" t="s">
        <v>47</v>
      </c>
      <c r="F406" s="28" t="s">
        <v>275</v>
      </c>
    </row>
    <row r="407" spans="1:7" x14ac:dyDescent="0.2">
      <c r="A407" s="25">
        <v>2019</v>
      </c>
      <c r="B407" s="27">
        <v>10</v>
      </c>
      <c r="C407" s="30">
        <f>DATE(TripTable[[#This Row],[Year]],TripTable[[#This Row],[Month]],1)</f>
        <v>43739</v>
      </c>
      <c r="D407" s="27" t="s">
        <v>119</v>
      </c>
      <c r="E407" s="27" t="s">
        <v>47</v>
      </c>
      <c r="F407" s="28" t="s">
        <v>276</v>
      </c>
    </row>
    <row r="408" spans="1:7" x14ac:dyDescent="0.2">
      <c r="A408" s="25">
        <v>2019</v>
      </c>
      <c r="B408" s="27">
        <v>10</v>
      </c>
      <c r="C408" s="30">
        <f>DATE(TripTable[[#This Row],[Year]],TripTable[[#This Row],[Month]],1)</f>
        <v>43739</v>
      </c>
      <c r="D408" s="27" t="s">
        <v>119</v>
      </c>
      <c r="E408" s="27" t="s">
        <v>47</v>
      </c>
      <c r="F408" s="28" t="s">
        <v>1198</v>
      </c>
    </row>
    <row r="409" spans="1:7" x14ac:dyDescent="0.2">
      <c r="A409" s="25">
        <v>2019</v>
      </c>
      <c r="B409" s="27">
        <v>10</v>
      </c>
      <c r="C409" s="30">
        <f>DATE(TripTable[[#This Row],[Year]],TripTable[[#This Row],[Month]],1)</f>
        <v>43739</v>
      </c>
      <c r="D409" s="27" t="s">
        <v>119</v>
      </c>
      <c r="E409" s="27" t="s">
        <v>47</v>
      </c>
      <c r="F409" s="28" t="s">
        <v>277</v>
      </c>
    </row>
    <row r="410" spans="1:7" x14ac:dyDescent="0.2">
      <c r="A410" s="25">
        <v>2019</v>
      </c>
      <c r="B410" s="27">
        <v>10</v>
      </c>
      <c r="C410" s="30">
        <f>DATE(TripTable[[#This Row],[Year]],TripTable[[#This Row],[Month]],1)</f>
        <v>43739</v>
      </c>
      <c r="D410" s="27" t="s">
        <v>119</v>
      </c>
      <c r="E410" s="27" t="s">
        <v>8</v>
      </c>
      <c r="F410" s="28" t="s">
        <v>120</v>
      </c>
    </row>
    <row r="411" spans="1:7" x14ac:dyDescent="0.2">
      <c r="A411" s="25">
        <v>2013</v>
      </c>
      <c r="B411" s="27">
        <v>7</v>
      </c>
      <c r="C411" s="30">
        <f>DATE(TripTable[[#This Row],[Year]],TripTable[[#This Row],[Month]],1)</f>
        <v>41456</v>
      </c>
      <c r="D411" s="27" t="s">
        <v>77</v>
      </c>
      <c r="E411" s="27" t="s">
        <v>49</v>
      </c>
      <c r="F411" s="28" t="s">
        <v>282</v>
      </c>
    </row>
    <row r="412" spans="1:7" x14ac:dyDescent="0.2">
      <c r="A412" s="25">
        <v>2013</v>
      </c>
      <c r="B412" s="27">
        <v>7</v>
      </c>
      <c r="C412" s="30">
        <f>DATE(TripTable[[#This Row],[Year]],TripTable[[#This Row],[Month]],1)</f>
        <v>41456</v>
      </c>
      <c r="D412" s="27" t="s">
        <v>77</v>
      </c>
      <c r="E412" s="27" t="s">
        <v>49</v>
      </c>
      <c r="F412" s="28" t="s">
        <v>283</v>
      </c>
    </row>
    <row r="413" spans="1:7" x14ac:dyDescent="0.2">
      <c r="A413" s="25">
        <v>2013</v>
      </c>
      <c r="B413" s="27">
        <v>7</v>
      </c>
      <c r="C413" s="30">
        <f>DATE(TripTable[[#This Row],[Year]],TripTable[[#This Row],[Month]],1)</f>
        <v>41456</v>
      </c>
      <c r="D413" s="27" t="s">
        <v>77</v>
      </c>
      <c r="E413" s="25" t="s">
        <v>78</v>
      </c>
      <c r="F413" s="28" t="s">
        <v>78</v>
      </c>
    </row>
    <row r="414" spans="1:7" x14ac:dyDescent="0.2">
      <c r="A414" s="25">
        <v>2013</v>
      </c>
      <c r="B414" s="27">
        <v>7</v>
      </c>
      <c r="C414" s="30">
        <f>DATE(TripTable[[#This Row],[Year]],TripTable[[#This Row],[Month]],1)</f>
        <v>41456</v>
      </c>
      <c r="D414" s="27" t="s">
        <v>77</v>
      </c>
      <c r="E414" s="27" t="s">
        <v>49</v>
      </c>
      <c r="F414" s="28" t="s">
        <v>285</v>
      </c>
    </row>
    <row r="415" spans="1:7" x14ac:dyDescent="0.2">
      <c r="A415" s="25">
        <v>2013</v>
      </c>
      <c r="B415" s="27">
        <v>7</v>
      </c>
      <c r="C415" s="30">
        <f>DATE(TripTable[[#This Row],[Year]],TripTable[[#This Row],[Month]],1)</f>
        <v>41456</v>
      </c>
      <c r="D415" s="27" t="s">
        <v>77</v>
      </c>
      <c r="E415" s="27" t="s">
        <v>49</v>
      </c>
      <c r="F415" s="28" t="s">
        <v>286</v>
      </c>
    </row>
    <row r="416" spans="1:7" x14ac:dyDescent="0.2">
      <c r="A416" s="25">
        <v>2013</v>
      </c>
      <c r="B416" s="27">
        <v>7</v>
      </c>
      <c r="C416" s="30">
        <f>DATE(TripTable[[#This Row],[Year]],TripTable[[#This Row],[Month]],1)</f>
        <v>41456</v>
      </c>
      <c r="D416" s="27" t="s">
        <v>77</v>
      </c>
      <c r="E416" s="27" t="s">
        <v>49</v>
      </c>
      <c r="F416" s="28" t="s">
        <v>288</v>
      </c>
    </row>
    <row r="417" spans="1:6" x14ac:dyDescent="0.2">
      <c r="A417" s="25">
        <v>2013</v>
      </c>
      <c r="B417" s="27">
        <v>7</v>
      </c>
      <c r="C417" s="30">
        <f>DATE(TripTable[[#This Row],[Year]],TripTable[[#This Row],[Month]],1)</f>
        <v>41456</v>
      </c>
      <c r="D417" s="27" t="s">
        <v>77</v>
      </c>
      <c r="E417" s="27" t="s">
        <v>49</v>
      </c>
      <c r="F417" s="28" t="s">
        <v>289</v>
      </c>
    </row>
    <row r="418" spans="1:6" x14ac:dyDescent="0.2">
      <c r="A418" s="25">
        <v>2019</v>
      </c>
      <c r="B418" s="27">
        <v>8</v>
      </c>
      <c r="C418" s="30">
        <f>DATE(TripTable[[#This Row],[Year]],TripTable[[#This Row],[Month]],1)</f>
        <v>43678</v>
      </c>
      <c r="D418" s="27" t="s">
        <v>1217</v>
      </c>
      <c r="E418" s="27" t="s">
        <v>14</v>
      </c>
      <c r="F418" s="28" t="s">
        <v>1040</v>
      </c>
    </row>
    <row r="419" spans="1:6" x14ac:dyDescent="0.2">
      <c r="A419" s="25">
        <v>2026</v>
      </c>
      <c r="B419" s="27">
        <v>8</v>
      </c>
      <c r="C419" s="30">
        <f>DATE(TripTable[[#This Row],[Year]],TripTable[[#This Row],[Month]],1)</f>
        <v>46235</v>
      </c>
      <c r="D419" s="25" t="s">
        <v>1317</v>
      </c>
      <c r="E419" s="27" t="s">
        <v>14</v>
      </c>
      <c r="F419" s="28" t="s">
        <v>1040</v>
      </c>
    </row>
    <row r="420" spans="1:6" x14ac:dyDescent="0.2">
      <c r="A420" s="25">
        <v>2019</v>
      </c>
      <c r="B420" s="27">
        <v>1</v>
      </c>
      <c r="C420" s="30">
        <f>DATE(TripTable[[#This Row],[Year]],TripTable[[#This Row],[Month]],1)</f>
        <v>43466</v>
      </c>
      <c r="D420" s="25" t="s">
        <v>1325</v>
      </c>
      <c r="E420" s="27" t="s">
        <v>12</v>
      </c>
      <c r="F420" s="28" t="s">
        <v>1047</v>
      </c>
    </row>
    <row r="421" spans="1:6" x14ac:dyDescent="0.2">
      <c r="A421" s="25">
        <v>2019</v>
      </c>
      <c r="B421" s="27">
        <v>1</v>
      </c>
      <c r="C421" s="30">
        <f>DATE(TripTable[[#This Row],[Year]],TripTable[[#This Row],[Month]],1)</f>
        <v>43466</v>
      </c>
      <c r="D421" s="25" t="s">
        <v>1325</v>
      </c>
      <c r="E421" s="27" t="s">
        <v>12</v>
      </c>
      <c r="F421" s="28" t="s">
        <v>66</v>
      </c>
    </row>
    <row r="422" spans="1:6" x14ac:dyDescent="0.2">
      <c r="A422" s="25">
        <v>2019</v>
      </c>
      <c r="B422" s="27">
        <v>1</v>
      </c>
      <c r="C422" s="30">
        <f>DATE(TripTable[[#This Row],[Year]],TripTable[[#This Row],[Month]],1)</f>
        <v>43466</v>
      </c>
      <c r="D422" s="25" t="s">
        <v>1325</v>
      </c>
      <c r="E422" s="27" t="s">
        <v>12</v>
      </c>
      <c r="F422" s="28" t="s">
        <v>1046</v>
      </c>
    </row>
    <row r="423" spans="1:6" x14ac:dyDescent="0.2">
      <c r="A423" s="25">
        <v>2019</v>
      </c>
      <c r="B423" s="27">
        <v>2</v>
      </c>
      <c r="C423" s="30">
        <f>DATE(TripTable[[#This Row],[Year]],TripTable[[#This Row],[Month]],1)</f>
        <v>43497</v>
      </c>
      <c r="D423" s="25" t="s">
        <v>1326</v>
      </c>
      <c r="E423" s="27" t="s">
        <v>12</v>
      </c>
      <c r="F423" s="28" t="s">
        <v>1047</v>
      </c>
    </row>
    <row r="424" spans="1:6" x14ac:dyDescent="0.2">
      <c r="A424" s="25">
        <v>2019</v>
      </c>
      <c r="B424" s="27">
        <v>2</v>
      </c>
      <c r="C424" s="30">
        <f>DATE(TripTable[[#This Row],[Year]],TripTable[[#This Row],[Month]],1)</f>
        <v>43497</v>
      </c>
      <c r="D424" s="25" t="s">
        <v>1326</v>
      </c>
      <c r="E424" s="27" t="s">
        <v>12</v>
      </c>
      <c r="F424" s="28" t="s">
        <v>66</v>
      </c>
    </row>
    <row r="425" spans="1:6" x14ac:dyDescent="0.2">
      <c r="A425" s="25">
        <v>2019</v>
      </c>
      <c r="B425" s="27">
        <v>2</v>
      </c>
      <c r="C425" s="30">
        <f>DATE(TripTable[[#This Row],[Year]],TripTable[[#This Row],[Month]],1)</f>
        <v>43497</v>
      </c>
      <c r="D425" s="25" t="s">
        <v>1326</v>
      </c>
      <c r="E425" s="27" t="s">
        <v>12</v>
      </c>
      <c r="F425" s="28" t="s">
        <v>1046</v>
      </c>
    </row>
    <row r="426" spans="1:6" x14ac:dyDescent="0.2">
      <c r="A426" s="25">
        <v>2018</v>
      </c>
      <c r="B426" s="27">
        <v>3</v>
      </c>
      <c r="C426" s="30">
        <f>DATE(TripTable[[#This Row],[Year]],TripTable[[#This Row],[Month]],1)</f>
        <v>43160</v>
      </c>
      <c r="D426" s="25" t="s">
        <v>1333</v>
      </c>
      <c r="E426" s="27" t="s">
        <v>12</v>
      </c>
      <c r="F426" s="28" t="s">
        <v>1047</v>
      </c>
    </row>
    <row r="427" spans="1:6" x14ac:dyDescent="0.2">
      <c r="A427" s="25">
        <v>2018</v>
      </c>
      <c r="B427" s="27">
        <v>3</v>
      </c>
      <c r="C427" s="30">
        <f>DATE(TripTable[[#This Row],[Year]],TripTable[[#This Row],[Month]],1)</f>
        <v>43160</v>
      </c>
      <c r="D427" s="25" t="s">
        <v>1333</v>
      </c>
      <c r="E427" s="27" t="s">
        <v>12</v>
      </c>
      <c r="F427" s="28" t="s">
        <v>66</v>
      </c>
    </row>
    <row r="428" spans="1:6" x14ac:dyDescent="0.2">
      <c r="A428" s="25">
        <v>2018</v>
      </c>
      <c r="B428" s="27">
        <v>3</v>
      </c>
      <c r="C428" s="30">
        <f>DATE(TripTable[[#This Row],[Year]],TripTable[[#This Row],[Month]],1)</f>
        <v>43160</v>
      </c>
      <c r="D428" s="25" t="s">
        <v>1333</v>
      </c>
      <c r="E428" s="27" t="s">
        <v>12</v>
      </c>
      <c r="F428" s="28" t="s">
        <v>1046</v>
      </c>
    </row>
    <row r="429" spans="1:6" x14ac:dyDescent="0.2">
      <c r="A429" s="25">
        <v>2018</v>
      </c>
      <c r="B429" s="27">
        <v>3</v>
      </c>
      <c r="C429" s="30">
        <f>DATE(TripTable[[#This Row],[Year]],TripTable[[#This Row],[Month]],1)</f>
        <v>43160</v>
      </c>
      <c r="D429" s="25" t="s">
        <v>1334</v>
      </c>
      <c r="E429" s="27" t="s">
        <v>12</v>
      </c>
      <c r="F429" s="28" t="s">
        <v>1047</v>
      </c>
    </row>
    <row r="430" spans="1:6" x14ac:dyDescent="0.2">
      <c r="A430" s="25">
        <v>2018</v>
      </c>
      <c r="B430" s="27">
        <v>3</v>
      </c>
      <c r="C430" s="30">
        <f>DATE(TripTable[[#This Row],[Year]],TripTable[[#This Row],[Month]],1)</f>
        <v>43160</v>
      </c>
      <c r="D430" s="25" t="s">
        <v>1334</v>
      </c>
      <c r="E430" s="27" t="s">
        <v>12</v>
      </c>
      <c r="F430" s="28" t="s">
        <v>66</v>
      </c>
    </row>
    <row r="431" spans="1:6" x14ac:dyDescent="0.2">
      <c r="A431" s="25">
        <v>2018</v>
      </c>
      <c r="B431" s="27">
        <v>3</v>
      </c>
      <c r="C431" s="30">
        <f>DATE(TripTable[[#This Row],[Year]],TripTable[[#This Row],[Month]],1)</f>
        <v>43160</v>
      </c>
      <c r="D431" s="25" t="s">
        <v>1334</v>
      </c>
      <c r="E431" s="27" t="s">
        <v>12</v>
      </c>
      <c r="F431" s="28" t="s">
        <v>1046</v>
      </c>
    </row>
    <row r="432" spans="1:6" x14ac:dyDescent="0.2">
      <c r="A432" s="25">
        <v>2019</v>
      </c>
      <c r="B432" s="27">
        <v>3</v>
      </c>
      <c r="C432" s="30">
        <f>DATE(TripTable[[#This Row],[Year]],TripTable[[#This Row],[Month]],1)</f>
        <v>43525</v>
      </c>
      <c r="D432" s="25" t="s">
        <v>1327</v>
      </c>
      <c r="E432" s="27" t="s">
        <v>12</v>
      </c>
      <c r="F432" s="28" t="s">
        <v>1047</v>
      </c>
    </row>
    <row r="433" spans="1:6" x14ac:dyDescent="0.2">
      <c r="A433" s="25">
        <v>2019</v>
      </c>
      <c r="B433" s="27">
        <v>3</v>
      </c>
      <c r="C433" s="30">
        <f>DATE(TripTable[[#This Row],[Year]],TripTable[[#This Row],[Month]],1)</f>
        <v>43525</v>
      </c>
      <c r="D433" s="25" t="s">
        <v>1327</v>
      </c>
      <c r="E433" s="27" t="s">
        <v>12</v>
      </c>
      <c r="F433" s="28" t="s">
        <v>66</v>
      </c>
    </row>
    <row r="434" spans="1:6" x14ac:dyDescent="0.2">
      <c r="A434" s="25">
        <v>2019</v>
      </c>
      <c r="B434" s="27">
        <v>3</v>
      </c>
      <c r="C434" s="30">
        <f>DATE(TripTable[[#This Row],[Year]],TripTable[[#This Row],[Month]],1)</f>
        <v>43525</v>
      </c>
      <c r="D434" s="25" t="s">
        <v>1327</v>
      </c>
      <c r="E434" s="27" t="s">
        <v>12</v>
      </c>
      <c r="F434" s="28" t="s">
        <v>1046</v>
      </c>
    </row>
    <row r="435" spans="1:6" x14ac:dyDescent="0.2">
      <c r="A435" s="25">
        <v>2019</v>
      </c>
      <c r="B435" s="27">
        <v>4</v>
      </c>
      <c r="C435" s="30">
        <f>DATE(TripTable[[#This Row],[Year]],TripTable[[#This Row],[Month]],1)</f>
        <v>43556</v>
      </c>
      <c r="D435" s="25" t="s">
        <v>1335</v>
      </c>
      <c r="E435" s="27" t="s">
        <v>12</v>
      </c>
      <c r="F435" s="28" t="s">
        <v>1047</v>
      </c>
    </row>
    <row r="436" spans="1:6" x14ac:dyDescent="0.2">
      <c r="A436" s="25">
        <v>2019</v>
      </c>
      <c r="B436" s="27">
        <v>4</v>
      </c>
      <c r="C436" s="30">
        <f>DATE(TripTable[[#This Row],[Year]],TripTable[[#This Row],[Month]],1)</f>
        <v>43556</v>
      </c>
      <c r="D436" s="25" t="s">
        <v>1335</v>
      </c>
      <c r="E436" s="27" t="s">
        <v>12</v>
      </c>
      <c r="F436" s="28" t="s">
        <v>66</v>
      </c>
    </row>
    <row r="437" spans="1:6" x14ac:dyDescent="0.2">
      <c r="A437" s="25">
        <v>2019</v>
      </c>
      <c r="B437" s="27">
        <v>4</v>
      </c>
      <c r="C437" s="30">
        <f>DATE(TripTable[[#This Row],[Year]],TripTable[[#This Row],[Month]],1)</f>
        <v>43556</v>
      </c>
      <c r="D437" s="25" t="s">
        <v>1335</v>
      </c>
      <c r="E437" s="27" t="s">
        <v>12</v>
      </c>
      <c r="F437" s="28" t="s">
        <v>1046</v>
      </c>
    </row>
    <row r="438" spans="1:6" x14ac:dyDescent="0.2">
      <c r="A438" s="25">
        <v>2019</v>
      </c>
      <c r="B438" s="27">
        <v>4</v>
      </c>
      <c r="C438" s="30">
        <f>DATE(TripTable[[#This Row],[Year]],TripTable[[#This Row],[Month]],1)</f>
        <v>43556</v>
      </c>
      <c r="D438" s="25" t="s">
        <v>1336</v>
      </c>
      <c r="E438" s="27" t="s">
        <v>12</v>
      </c>
      <c r="F438" s="28" t="s">
        <v>1047</v>
      </c>
    </row>
    <row r="439" spans="1:6" x14ac:dyDescent="0.2">
      <c r="A439" s="25">
        <v>2019</v>
      </c>
      <c r="B439" s="27">
        <v>4</v>
      </c>
      <c r="C439" s="30">
        <f>DATE(TripTable[[#This Row],[Year]],TripTable[[#This Row],[Month]],1)</f>
        <v>43556</v>
      </c>
      <c r="D439" s="25" t="s">
        <v>1336</v>
      </c>
      <c r="E439" s="27" t="s">
        <v>12</v>
      </c>
      <c r="F439" s="28" t="s">
        <v>66</v>
      </c>
    </row>
    <row r="440" spans="1:6" x14ac:dyDescent="0.2">
      <c r="A440" s="25">
        <v>2019</v>
      </c>
      <c r="B440" s="27">
        <v>4</v>
      </c>
      <c r="C440" s="30">
        <f>DATE(TripTable[[#This Row],[Year]],TripTable[[#This Row],[Month]],1)</f>
        <v>43556</v>
      </c>
      <c r="D440" s="25" t="s">
        <v>1336</v>
      </c>
      <c r="E440" s="27" t="s">
        <v>12</v>
      </c>
      <c r="F440" s="28" t="s">
        <v>1046</v>
      </c>
    </row>
    <row r="441" spans="1:6" x14ac:dyDescent="0.2">
      <c r="A441" s="25">
        <v>2020</v>
      </c>
      <c r="B441" s="27">
        <v>4</v>
      </c>
      <c r="C441" s="30">
        <f>DATE(TripTable[[#This Row],[Year]],TripTable[[#This Row],[Month]],1)</f>
        <v>43922</v>
      </c>
      <c r="D441" s="25" t="s">
        <v>1328</v>
      </c>
      <c r="E441" s="27" t="s">
        <v>12</v>
      </c>
      <c r="F441" s="28" t="s">
        <v>1047</v>
      </c>
    </row>
    <row r="442" spans="1:6" x14ac:dyDescent="0.2">
      <c r="A442" s="25">
        <v>2020</v>
      </c>
      <c r="B442" s="27">
        <v>4</v>
      </c>
      <c r="C442" s="30">
        <f>DATE(TripTable[[#This Row],[Year]],TripTable[[#This Row],[Month]],1)</f>
        <v>43922</v>
      </c>
      <c r="D442" s="25" t="s">
        <v>1328</v>
      </c>
      <c r="E442" s="27" t="s">
        <v>12</v>
      </c>
      <c r="F442" s="28" t="s">
        <v>66</v>
      </c>
    </row>
    <row r="443" spans="1:6" x14ac:dyDescent="0.2">
      <c r="A443" s="25">
        <v>2020</v>
      </c>
      <c r="B443" s="27">
        <v>4</v>
      </c>
      <c r="C443" s="30">
        <f>DATE(TripTable[[#This Row],[Year]],TripTable[[#This Row],[Month]],1)</f>
        <v>43922</v>
      </c>
      <c r="D443" s="25" t="s">
        <v>1328</v>
      </c>
      <c r="E443" s="27" t="s">
        <v>12</v>
      </c>
      <c r="F443" s="28" t="s">
        <v>1046</v>
      </c>
    </row>
    <row r="444" spans="1:6" x14ac:dyDescent="0.2">
      <c r="A444" s="25">
        <v>2016</v>
      </c>
      <c r="B444" s="27">
        <v>5</v>
      </c>
      <c r="C444" s="30">
        <f>DATE(TripTable[[#This Row],[Year]],TripTable[[#This Row],[Month]],1)</f>
        <v>42491</v>
      </c>
      <c r="D444" s="25" t="s">
        <v>1324</v>
      </c>
      <c r="E444" s="27" t="s">
        <v>12</v>
      </c>
      <c r="F444" s="28" t="s">
        <v>66</v>
      </c>
    </row>
    <row r="445" spans="1:6" x14ac:dyDescent="0.2">
      <c r="A445" s="25">
        <v>2017</v>
      </c>
      <c r="B445" s="27">
        <v>10</v>
      </c>
      <c r="C445" s="30">
        <f>DATE(TripTable[[#This Row],[Year]],TripTable[[#This Row],[Month]],1)</f>
        <v>43009</v>
      </c>
      <c r="D445" s="25" t="s">
        <v>1329</v>
      </c>
      <c r="E445" s="27" t="s">
        <v>14</v>
      </c>
      <c r="F445" s="28" t="s">
        <v>1009</v>
      </c>
    </row>
    <row r="446" spans="1:6" x14ac:dyDescent="0.2">
      <c r="A446" s="25">
        <v>2017</v>
      </c>
      <c r="B446" s="27">
        <v>10</v>
      </c>
      <c r="C446" s="30">
        <f>DATE(TripTable[[#This Row],[Year]],TripTable[[#This Row],[Month]],1)</f>
        <v>43009</v>
      </c>
      <c r="D446" s="25" t="s">
        <v>1329</v>
      </c>
      <c r="E446" s="27" t="s">
        <v>12</v>
      </c>
      <c r="F446" s="28" t="s">
        <v>66</v>
      </c>
    </row>
    <row r="447" spans="1:6" x14ac:dyDescent="0.2">
      <c r="A447" s="25">
        <v>2018</v>
      </c>
      <c r="B447" s="27">
        <v>10</v>
      </c>
      <c r="C447" s="30">
        <f>DATE(TripTable[[#This Row],[Year]],TripTable[[#This Row],[Month]],1)</f>
        <v>43374</v>
      </c>
      <c r="D447" s="25" t="s">
        <v>1332</v>
      </c>
      <c r="E447" s="27" t="s">
        <v>12</v>
      </c>
      <c r="F447" s="28" t="s">
        <v>1047</v>
      </c>
    </row>
    <row r="448" spans="1:6" x14ac:dyDescent="0.2">
      <c r="A448" s="25">
        <v>2018</v>
      </c>
      <c r="B448" s="27">
        <v>10</v>
      </c>
      <c r="C448" s="30">
        <f>DATE(TripTable[[#This Row],[Year]],TripTable[[#This Row],[Month]],1)</f>
        <v>43374</v>
      </c>
      <c r="D448" s="25" t="s">
        <v>1332</v>
      </c>
      <c r="E448" s="27" t="s">
        <v>12</v>
      </c>
      <c r="F448" s="28" t="s">
        <v>66</v>
      </c>
    </row>
    <row r="449" spans="1:7" x14ac:dyDescent="0.2">
      <c r="A449" s="25">
        <v>2018</v>
      </c>
      <c r="B449" s="27">
        <v>10</v>
      </c>
      <c r="C449" s="30">
        <f>DATE(TripTable[[#This Row],[Year]],TripTable[[#This Row],[Month]],1)</f>
        <v>43374</v>
      </c>
      <c r="D449" s="25" t="s">
        <v>1332</v>
      </c>
      <c r="E449" s="27" t="s">
        <v>12</v>
      </c>
      <c r="F449" s="28" t="s">
        <v>1046</v>
      </c>
    </row>
    <row r="450" spans="1:7" x14ac:dyDescent="0.2">
      <c r="A450" s="25">
        <v>2017</v>
      </c>
      <c r="B450" s="27">
        <v>11</v>
      </c>
      <c r="C450" s="30">
        <f>DATE(TripTable[[#This Row],[Year]],TripTable[[#This Row],[Month]],1)</f>
        <v>43040</v>
      </c>
      <c r="D450" s="25" t="s">
        <v>1330</v>
      </c>
      <c r="E450" s="27" t="s">
        <v>12</v>
      </c>
      <c r="F450" s="28" t="s">
        <v>1047</v>
      </c>
    </row>
    <row r="451" spans="1:7" x14ac:dyDescent="0.2">
      <c r="A451" s="25">
        <v>2017</v>
      </c>
      <c r="B451" s="27">
        <v>11</v>
      </c>
      <c r="C451" s="30">
        <f>DATE(TripTable[[#This Row],[Year]],TripTable[[#This Row],[Month]],1)</f>
        <v>43040</v>
      </c>
      <c r="D451" s="25" t="s">
        <v>1330</v>
      </c>
      <c r="E451" s="27" t="s">
        <v>12</v>
      </c>
      <c r="F451" s="28" t="s">
        <v>66</v>
      </c>
    </row>
    <row r="452" spans="1:7" x14ac:dyDescent="0.2">
      <c r="A452" s="25">
        <v>2017</v>
      </c>
      <c r="B452" s="27">
        <v>11</v>
      </c>
      <c r="C452" s="30">
        <f>DATE(TripTable[[#This Row],[Year]],TripTable[[#This Row],[Month]],1)</f>
        <v>43040</v>
      </c>
      <c r="D452" s="25" t="s">
        <v>1330</v>
      </c>
      <c r="E452" s="27" t="s">
        <v>12</v>
      </c>
      <c r="F452" s="28" t="s">
        <v>1046</v>
      </c>
    </row>
    <row r="453" spans="1:7" x14ac:dyDescent="0.2">
      <c r="A453" s="25">
        <v>2018</v>
      </c>
      <c r="B453" s="27">
        <v>11</v>
      </c>
      <c r="C453" s="30">
        <f>DATE(TripTable[[#This Row],[Year]],TripTable[[#This Row],[Month]],1)</f>
        <v>43405</v>
      </c>
      <c r="D453" s="25" t="s">
        <v>1331</v>
      </c>
      <c r="E453" s="27" t="s">
        <v>12</v>
      </c>
      <c r="F453" s="28" t="s">
        <v>1047</v>
      </c>
    </row>
    <row r="454" spans="1:7" x14ac:dyDescent="0.2">
      <c r="A454" s="25">
        <v>2018</v>
      </c>
      <c r="B454" s="27">
        <v>11</v>
      </c>
      <c r="C454" s="30">
        <f>DATE(TripTable[[#This Row],[Year]],TripTable[[#This Row],[Month]],1)</f>
        <v>43405</v>
      </c>
      <c r="D454" s="25" t="s">
        <v>1331</v>
      </c>
      <c r="E454" s="27" t="s">
        <v>12</v>
      </c>
      <c r="F454" s="28" t="s">
        <v>66</v>
      </c>
    </row>
    <row r="455" spans="1:7" x14ac:dyDescent="0.2">
      <c r="A455" s="25">
        <v>2018</v>
      </c>
      <c r="B455" s="27">
        <v>11</v>
      </c>
      <c r="C455" s="30">
        <f>DATE(TripTable[[#This Row],[Year]],TripTable[[#This Row],[Month]],1)</f>
        <v>43405</v>
      </c>
      <c r="D455" s="25" t="s">
        <v>1331</v>
      </c>
      <c r="E455" s="27" t="s">
        <v>12</v>
      </c>
      <c r="F455" s="28" t="s">
        <v>1046</v>
      </c>
    </row>
    <row r="456" spans="1:7" x14ac:dyDescent="0.2">
      <c r="A456" s="25">
        <v>2005</v>
      </c>
      <c r="B456" s="27">
        <v>3</v>
      </c>
      <c r="C456" s="30">
        <f>DATE(TripTable[[#This Row],[Year]],TripTable[[#This Row],[Month]],1)</f>
        <v>38412</v>
      </c>
      <c r="D456" s="27" t="s">
        <v>1252</v>
      </c>
      <c r="E456" s="25" t="s">
        <v>12</v>
      </c>
      <c r="F456" s="25" t="s">
        <v>66</v>
      </c>
      <c r="G456" s="26" t="s">
        <v>1137</v>
      </c>
    </row>
    <row r="457" spans="1:7" x14ac:dyDescent="0.2">
      <c r="A457" s="25">
        <v>2008</v>
      </c>
      <c r="B457" s="27">
        <v>6</v>
      </c>
      <c r="C457" s="30">
        <f>DATE(TripTable[[#This Row],[Year]],TripTable[[#This Row],[Month]],1)</f>
        <v>39600</v>
      </c>
      <c r="D457" s="27" t="s">
        <v>1253</v>
      </c>
      <c r="E457" s="27" t="s">
        <v>12</v>
      </c>
      <c r="F457" s="28" t="s">
        <v>66</v>
      </c>
    </row>
    <row r="458" spans="1:7" x14ac:dyDescent="0.2">
      <c r="A458" s="25">
        <v>2004</v>
      </c>
      <c r="B458" s="27">
        <v>10</v>
      </c>
      <c r="C458" s="30">
        <f>DATE(TripTable[[#This Row],[Year]],TripTable[[#This Row],[Month]],1)</f>
        <v>38261</v>
      </c>
      <c r="D458" s="25" t="s">
        <v>60</v>
      </c>
      <c r="E458" s="25" t="s">
        <v>14</v>
      </c>
      <c r="F458" s="26" t="s">
        <v>60</v>
      </c>
      <c r="G458" s="26" t="s">
        <v>1137</v>
      </c>
    </row>
    <row r="459" spans="1:7" x14ac:dyDescent="0.2">
      <c r="A459" s="25">
        <v>2024</v>
      </c>
      <c r="B459" s="27">
        <v>7</v>
      </c>
      <c r="C459" s="30">
        <f>DATE(TripTable[[#This Row],[Year]],TripTable[[#This Row],[Month]],1)</f>
        <v>45474</v>
      </c>
      <c r="D459" s="27" t="s">
        <v>140</v>
      </c>
      <c r="E459" s="27" t="s">
        <v>21</v>
      </c>
      <c r="F459" s="28" t="s">
        <v>335</v>
      </c>
    </row>
    <row r="460" spans="1:7" x14ac:dyDescent="0.2">
      <c r="A460" s="25">
        <v>2024</v>
      </c>
      <c r="B460" s="27">
        <v>7</v>
      </c>
      <c r="C460" s="30">
        <f>DATE(TripTable[[#This Row],[Year]],TripTable[[#This Row],[Month]],1)</f>
        <v>45474</v>
      </c>
      <c r="D460" s="27" t="s">
        <v>140</v>
      </c>
      <c r="E460" s="27" t="s">
        <v>21</v>
      </c>
      <c r="F460" s="28" t="s">
        <v>1154</v>
      </c>
    </row>
    <row r="461" spans="1:7" x14ac:dyDescent="0.2">
      <c r="A461" s="25">
        <v>2024</v>
      </c>
      <c r="B461" s="27">
        <v>7</v>
      </c>
      <c r="C461" s="30">
        <f>DATE(TripTable[[#This Row],[Year]],TripTable[[#This Row],[Month]],1)</f>
        <v>45474</v>
      </c>
      <c r="D461" s="27" t="s">
        <v>140</v>
      </c>
      <c r="E461" s="27" t="s">
        <v>21</v>
      </c>
      <c r="F461" s="28" t="s">
        <v>1200</v>
      </c>
    </row>
    <row r="462" spans="1:7" x14ac:dyDescent="0.2">
      <c r="A462" s="25">
        <v>2024</v>
      </c>
      <c r="B462" s="27">
        <v>7</v>
      </c>
      <c r="C462" s="30">
        <f>DATE(TripTable[[#This Row],[Year]],TripTable[[#This Row],[Month]],1)</f>
        <v>45474</v>
      </c>
      <c r="D462" s="27" t="s">
        <v>140</v>
      </c>
      <c r="E462" s="27" t="s">
        <v>21</v>
      </c>
      <c r="F462" s="28" t="s">
        <v>1199</v>
      </c>
    </row>
    <row r="463" spans="1:7" x14ac:dyDescent="0.2">
      <c r="A463" s="25">
        <v>2024</v>
      </c>
      <c r="B463" s="27">
        <v>7</v>
      </c>
      <c r="C463" s="30">
        <f>DATE(TripTable[[#This Row],[Year]],TripTable[[#This Row],[Month]],1)</f>
        <v>45474</v>
      </c>
      <c r="D463" s="27" t="s">
        <v>140</v>
      </c>
      <c r="E463" s="27" t="s">
        <v>21</v>
      </c>
      <c r="F463" s="28" t="s">
        <v>1201</v>
      </c>
    </row>
    <row r="464" spans="1:7" x14ac:dyDescent="0.2">
      <c r="A464" s="25">
        <v>2025</v>
      </c>
      <c r="B464" s="27">
        <v>8</v>
      </c>
      <c r="C464" s="30">
        <f>DATE(TripTable[[#This Row],[Year]],TripTable[[#This Row],[Month]],1)</f>
        <v>45870</v>
      </c>
      <c r="D464" s="27" t="s">
        <v>1202</v>
      </c>
      <c r="E464" s="27" t="s">
        <v>21</v>
      </c>
      <c r="F464" s="28" t="s">
        <v>1154</v>
      </c>
    </row>
    <row r="465" spans="1:7" x14ac:dyDescent="0.2">
      <c r="A465" s="25">
        <v>2025</v>
      </c>
      <c r="B465" s="27">
        <v>8</v>
      </c>
      <c r="C465" s="30">
        <f>DATE(TripTable[[#This Row],[Year]],TripTable[[#This Row],[Month]],1)</f>
        <v>45870</v>
      </c>
      <c r="D465" s="27" t="s">
        <v>1202</v>
      </c>
      <c r="E465" s="27" t="s">
        <v>21</v>
      </c>
      <c r="F465" s="28" t="s">
        <v>1205</v>
      </c>
    </row>
    <row r="466" spans="1:7" x14ac:dyDescent="0.2">
      <c r="A466" s="25">
        <v>2025</v>
      </c>
      <c r="B466" s="27">
        <v>8</v>
      </c>
      <c r="C466" s="30">
        <f>DATE(TripTable[[#This Row],[Year]],TripTable[[#This Row],[Month]],1)</f>
        <v>45870</v>
      </c>
      <c r="D466" s="27" t="s">
        <v>1202</v>
      </c>
      <c r="E466" s="27" t="s">
        <v>21</v>
      </c>
      <c r="F466" s="28" t="s">
        <v>1203</v>
      </c>
    </row>
    <row r="467" spans="1:7" x14ac:dyDescent="0.2">
      <c r="A467" s="25">
        <v>2025</v>
      </c>
      <c r="B467" s="27">
        <v>8</v>
      </c>
      <c r="C467" s="30">
        <f>DATE(TripTable[[#This Row],[Year]],TripTable[[#This Row],[Month]],1)</f>
        <v>45870</v>
      </c>
      <c r="D467" s="27" t="s">
        <v>1202</v>
      </c>
      <c r="E467" s="27" t="s">
        <v>21</v>
      </c>
      <c r="F467" s="28" t="s">
        <v>1204</v>
      </c>
    </row>
    <row r="468" spans="1:7" x14ac:dyDescent="0.2">
      <c r="A468" s="25">
        <v>2018</v>
      </c>
      <c r="B468" s="27">
        <v>4</v>
      </c>
      <c r="C468" s="30">
        <f>DATE(TripTable[[#This Row],[Year]],TripTable[[#This Row],[Month]],1)</f>
        <v>43191</v>
      </c>
      <c r="D468" s="25" t="s">
        <v>1293</v>
      </c>
      <c r="E468" s="25" t="s">
        <v>6</v>
      </c>
      <c r="F468" s="26" t="s">
        <v>110</v>
      </c>
      <c r="G468" s="26" t="s">
        <v>1290</v>
      </c>
    </row>
    <row r="469" spans="1:7" x14ac:dyDescent="0.2">
      <c r="A469" s="25">
        <v>2018</v>
      </c>
      <c r="B469" s="27">
        <v>4</v>
      </c>
      <c r="C469" s="30">
        <f>DATE(TripTable[[#This Row],[Year]],TripTable[[#This Row],[Month]],1)</f>
        <v>43191</v>
      </c>
      <c r="D469" s="25" t="s">
        <v>1293</v>
      </c>
      <c r="E469" s="25" t="s">
        <v>6</v>
      </c>
      <c r="F469" s="26" t="s">
        <v>179</v>
      </c>
      <c r="G469" s="26" t="s">
        <v>1290</v>
      </c>
    </row>
    <row r="470" spans="1:7" x14ac:dyDescent="0.2">
      <c r="A470" s="25">
        <v>2018</v>
      </c>
      <c r="B470" s="27">
        <v>4</v>
      </c>
      <c r="C470" s="30">
        <f>DATE(TripTable[[#This Row],[Year]],TripTable[[#This Row],[Month]],1)</f>
        <v>43191</v>
      </c>
      <c r="D470" s="25" t="s">
        <v>1293</v>
      </c>
      <c r="E470" s="25" t="s">
        <v>6</v>
      </c>
      <c r="F470" s="26" t="s">
        <v>180</v>
      </c>
      <c r="G470" s="26" t="s">
        <v>1290</v>
      </c>
    </row>
    <row r="471" spans="1:7" x14ac:dyDescent="0.2">
      <c r="A471" s="25">
        <v>2016</v>
      </c>
      <c r="B471" s="27">
        <v>6</v>
      </c>
      <c r="C471" s="30">
        <f>DATE(TripTable[[#This Row],[Year]],TripTable[[#This Row],[Month]],1)</f>
        <v>42522</v>
      </c>
      <c r="D471" s="25" t="s">
        <v>1291</v>
      </c>
      <c r="E471" s="25" t="s">
        <v>6</v>
      </c>
      <c r="F471" s="26" t="s">
        <v>110</v>
      </c>
      <c r="G471" s="26" t="s">
        <v>1290</v>
      </c>
    </row>
    <row r="472" spans="1:7" x14ac:dyDescent="0.2">
      <c r="A472" s="25">
        <v>2016</v>
      </c>
      <c r="B472" s="27">
        <v>6</v>
      </c>
      <c r="C472" s="30">
        <f>DATE(TripTable[[#This Row],[Year]],TripTable[[#This Row],[Month]],1)</f>
        <v>42522</v>
      </c>
      <c r="D472" s="25" t="s">
        <v>1291</v>
      </c>
      <c r="E472" s="25" t="s">
        <v>6</v>
      </c>
      <c r="F472" s="26" t="s">
        <v>179</v>
      </c>
      <c r="G472" s="26" t="s">
        <v>1290</v>
      </c>
    </row>
    <row r="473" spans="1:7" x14ac:dyDescent="0.2">
      <c r="A473" s="25">
        <v>2017</v>
      </c>
      <c r="B473" s="27">
        <v>8</v>
      </c>
      <c r="C473" s="30">
        <f>DATE(TripTable[[#This Row],[Year]],TripTable[[#This Row],[Month]],1)</f>
        <v>42948</v>
      </c>
      <c r="D473" s="25" t="s">
        <v>1292</v>
      </c>
      <c r="E473" s="25" t="s">
        <v>6</v>
      </c>
      <c r="F473" s="26" t="s">
        <v>110</v>
      </c>
      <c r="G473" s="26" t="s">
        <v>1290</v>
      </c>
    </row>
    <row r="474" spans="1:7" x14ac:dyDescent="0.2">
      <c r="A474" s="25">
        <v>2017</v>
      </c>
      <c r="B474" s="27">
        <v>8</v>
      </c>
      <c r="C474" s="30">
        <f>DATE(TripTable[[#This Row],[Year]],TripTable[[#This Row],[Month]],1)</f>
        <v>42948</v>
      </c>
      <c r="D474" s="25" t="s">
        <v>1292</v>
      </c>
      <c r="E474" s="25" t="s">
        <v>6</v>
      </c>
      <c r="F474" s="26" t="s">
        <v>179</v>
      </c>
      <c r="G474" s="26" t="s">
        <v>1290</v>
      </c>
    </row>
    <row r="475" spans="1:7" x14ac:dyDescent="0.2">
      <c r="A475" s="25">
        <v>2016</v>
      </c>
      <c r="B475" s="27">
        <v>9</v>
      </c>
      <c r="C475" s="30">
        <f>DATE(TripTable[[#This Row],[Year]],TripTable[[#This Row],[Month]],1)</f>
        <v>42614</v>
      </c>
      <c r="D475" s="27" t="s">
        <v>92</v>
      </c>
      <c r="E475" s="27" t="s">
        <v>53</v>
      </c>
      <c r="F475" s="28" t="s">
        <v>302</v>
      </c>
    </row>
    <row r="476" spans="1:7" x14ac:dyDescent="0.2">
      <c r="A476" s="25">
        <v>2016</v>
      </c>
      <c r="B476" s="27">
        <v>9</v>
      </c>
      <c r="C476" s="30">
        <f>DATE(TripTable[[#This Row],[Year]],TripTable[[#This Row],[Month]],1)</f>
        <v>42614</v>
      </c>
      <c r="D476" s="27" t="s">
        <v>92</v>
      </c>
      <c r="E476" s="27" t="s">
        <v>53</v>
      </c>
      <c r="F476" s="28" t="s">
        <v>1206</v>
      </c>
    </row>
    <row r="477" spans="1:7" x14ac:dyDescent="0.2">
      <c r="A477" s="25">
        <v>2016</v>
      </c>
      <c r="B477" s="27">
        <v>9</v>
      </c>
      <c r="C477" s="30">
        <f>DATE(TripTable[[#This Row],[Year]],TripTable[[#This Row],[Month]],1)</f>
        <v>42614</v>
      </c>
      <c r="D477" s="27" t="s">
        <v>92</v>
      </c>
      <c r="E477" s="27" t="s">
        <v>53</v>
      </c>
      <c r="F477" s="28" t="s">
        <v>798</v>
      </c>
    </row>
    <row r="478" spans="1:7" x14ac:dyDescent="0.2">
      <c r="A478" s="25">
        <v>2016</v>
      </c>
      <c r="B478" s="27">
        <v>9</v>
      </c>
      <c r="C478" s="30">
        <f>DATE(TripTable[[#This Row],[Year]],TripTable[[#This Row],[Month]],1)</f>
        <v>42614</v>
      </c>
      <c r="D478" s="27" t="s">
        <v>92</v>
      </c>
      <c r="E478" s="27" t="s">
        <v>4</v>
      </c>
      <c r="F478" s="28" t="s">
        <v>162</v>
      </c>
    </row>
    <row r="479" spans="1:7" x14ac:dyDescent="0.2">
      <c r="A479" s="25">
        <v>2016</v>
      </c>
      <c r="B479" s="27">
        <v>9</v>
      </c>
      <c r="C479" s="30">
        <f>DATE(TripTable[[#This Row],[Year]],TripTable[[#This Row],[Month]],1)</f>
        <v>42614</v>
      </c>
      <c r="D479" s="27" t="s">
        <v>92</v>
      </c>
      <c r="E479" s="27" t="s">
        <v>53</v>
      </c>
      <c r="F479" s="28" t="s">
        <v>303</v>
      </c>
    </row>
    <row r="480" spans="1:7" x14ac:dyDescent="0.2">
      <c r="A480" s="25">
        <v>2016</v>
      </c>
      <c r="B480" s="27">
        <v>9</v>
      </c>
      <c r="C480" s="30">
        <f>DATE(TripTable[[#This Row],[Year]],TripTable[[#This Row],[Month]],1)</f>
        <v>42614</v>
      </c>
      <c r="D480" s="27" t="s">
        <v>92</v>
      </c>
      <c r="E480" s="27" t="s">
        <v>4</v>
      </c>
      <c r="F480" s="28" t="s">
        <v>163</v>
      </c>
    </row>
    <row r="481" spans="1:7" x14ac:dyDescent="0.2">
      <c r="A481" s="25">
        <v>2009</v>
      </c>
      <c r="B481" s="27">
        <v>5</v>
      </c>
      <c r="C481" s="30">
        <f>DATE(TripTable[[#This Row],[Year]],TripTable[[#This Row],[Month]],1)</f>
        <v>39934</v>
      </c>
      <c r="D481" s="27" t="s">
        <v>1213</v>
      </c>
      <c r="E481" s="27" t="s">
        <v>14</v>
      </c>
      <c r="F481" s="28" t="s">
        <v>1001</v>
      </c>
    </row>
    <row r="482" spans="1:7" x14ac:dyDescent="0.2">
      <c r="A482" s="25">
        <v>2019</v>
      </c>
      <c r="B482" s="27">
        <v>11</v>
      </c>
      <c r="C482" s="30">
        <f>DATE(TripTable[[#This Row],[Year]],TripTable[[#This Row],[Month]],1)</f>
        <v>43770</v>
      </c>
      <c r="D482" s="27" t="s">
        <v>979</v>
      </c>
      <c r="E482" s="27" t="s">
        <v>10</v>
      </c>
      <c r="F482" s="28" t="s">
        <v>980</v>
      </c>
    </row>
    <row r="483" spans="1:7" x14ac:dyDescent="0.2">
      <c r="A483" s="25">
        <v>2019</v>
      </c>
      <c r="B483" s="27">
        <v>11</v>
      </c>
      <c r="C483" s="30">
        <f>DATE(TripTable[[#This Row],[Year]],TripTable[[#This Row],[Month]],1)</f>
        <v>43770</v>
      </c>
      <c r="D483" s="27" t="s">
        <v>979</v>
      </c>
      <c r="E483" s="27" t="s">
        <v>10</v>
      </c>
      <c r="F483" s="28" t="s">
        <v>981</v>
      </c>
    </row>
    <row r="484" spans="1:7" x14ac:dyDescent="0.2">
      <c r="A484" s="25">
        <v>2019</v>
      </c>
      <c r="B484" s="27">
        <v>11</v>
      </c>
      <c r="C484" s="30">
        <f>DATE(TripTable[[#This Row],[Year]],TripTable[[#This Row],[Month]],1)</f>
        <v>43770</v>
      </c>
      <c r="D484" s="27" t="s">
        <v>979</v>
      </c>
      <c r="E484" s="27" t="s">
        <v>10</v>
      </c>
      <c r="F484" s="28" t="s">
        <v>1207</v>
      </c>
    </row>
    <row r="485" spans="1:7" x14ac:dyDescent="0.2">
      <c r="A485" s="25">
        <v>2019</v>
      </c>
      <c r="B485" s="27">
        <v>11</v>
      </c>
      <c r="C485" s="30">
        <f>DATE(TripTable[[#This Row],[Year]],TripTable[[#This Row],[Month]],1)</f>
        <v>43770</v>
      </c>
      <c r="D485" s="27" t="s">
        <v>979</v>
      </c>
      <c r="E485" s="27" t="s">
        <v>10</v>
      </c>
      <c r="F485" s="28" t="s">
        <v>68</v>
      </c>
    </row>
    <row r="486" spans="1:7" x14ac:dyDescent="0.2">
      <c r="A486" s="25">
        <v>2004</v>
      </c>
      <c r="B486" s="27">
        <v>10</v>
      </c>
      <c r="C486" s="30">
        <f>DATE(TripTable[[#This Row],[Year]],TripTable[[#This Row],[Month]],1)</f>
        <v>38261</v>
      </c>
      <c r="D486" s="25" t="s">
        <v>554</v>
      </c>
      <c r="E486" s="25" t="s">
        <v>14</v>
      </c>
      <c r="F486" s="26" t="s">
        <v>210</v>
      </c>
      <c r="G486" s="26" t="s">
        <v>1137</v>
      </c>
    </row>
    <row r="487" spans="1:7" x14ac:dyDescent="0.2">
      <c r="A487" s="25">
        <v>2023</v>
      </c>
      <c r="B487" s="27">
        <v>3</v>
      </c>
      <c r="C487" s="30">
        <f>DATE(TripTable[[#This Row],[Year]],TripTable[[#This Row],[Month]],1)</f>
        <v>44986</v>
      </c>
      <c r="D487" s="25" t="s">
        <v>1283</v>
      </c>
      <c r="E487" s="25" t="s">
        <v>21</v>
      </c>
      <c r="F487" s="26" t="s">
        <v>1075</v>
      </c>
      <c r="G487" s="26" t="s">
        <v>1269</v>
      </c>
    </row>
    <row r="488" spans="1:7" x14ac:dyDescent="0.2">
      <c r="A488" s="25">
        <v>2018</v>
      </c>
      <c r="B488" s="27">
        <v>12</v>
      </c>
      <c r="C488" s="30">
        <f>DATE(TripTable[[#This Row],[Year]],TripTable[[#This Row],[Month]],1)</f>
        <v>43435</v>
      </c>
      <c r="D488" s="27" t="s">
        <v>109</v>
      </c>
      <c r="E488" s="27" t="s">
        <v>54</v>
      </c>
      <c r="F488" s="28" t="s">
        <v>305</v>
      </c>
    </row>
    <row r="489" spans="1:7" x14ac:dyDescent="0.2">
      <c r="A489" s="25">
        <v>2018</v>
      </c>
      <c r="B489" s="27">
        <v>12</v>
      </c>
      <c r="C489" s="30">
        <f>DATE(TripTable[[#This Row],[Year]],TripTable[[#This Row],[Month]],1)</f>
        <v>43435</v>
      </c>
      <c r="D489" s="27" t="s">
        <v>109</v>
      </c>
      <c r="E489" s="27" t="s">
        <v>54</v>
      </c>
      <c r="F489" s="28" t="s">
        <v>306</v>
      </c>
    </row>
    <row r="490" spans="1:7" x14ac:dyDescent="0.2">
      <c r="A490" s="25">
        <v>2004</v>
      </c>
      <c r="B490" s="27">
        <v>12</v>
      </c>
      <c r="C490" s="30">
        <f>DATE(TripTable[[#This Row],[Year]],TripTable[[#This Row],[Month]],1)</f>
        <v>38322</v>
      </c>
      <c r="D490" s="25" t="s">
        <v>1013</v>
      </c>
      <c r="E490" s="25" t="s">
        <v>14</v>
      </c>
      <c r="F490" s="26" t="s">
        <v>1013</v>
      </c>
      <c r="G490" s="26" t="s">
        <v>1137</v>
      </c>
    </row>
    <row r="491" spans="1:7" x14ac:dyDescent="0.2">
      <c r="A491" s="25">
        <v>2012</v>
      </c>
      <c r="B491" s="27">
        <v>4</v>
      </c>
      <c r="C491" s="30">
        <f>DATE(TripTable[[#This Row],[Year]],TripTable[[#This Row],[Month]],1)</f>
        <v>41000</v>
      </c>
      <c r="D491" s="27" t="s">
        <v>73</v>
      </c>
      <c r="E491" s="27" t="s">
        <v>57</v>
      </c>
      <c r="F491" s="28" t="s">
        <v>327</v>
      </c>
    </row>
    <row r="492" spans="1:7" x14ac:dyDescent="0.2">
      <c r="A492" s="25">
        <v>2012</v>
      </c>
      <c r="B492" s="27">
        <v>4</v>
      </c>
      <c r="C492" s="30">
        <f>DATE(TripTable[[#This Row],[Year]],TripTable[[#This Row],[Month]],1)</f>
        <v>41000</v>
      </c>
      <c r="D492" s="27" t="s">
        <v>73</v>
      </c>
      <c r="E492" s="27" t="s">
        <v>57</v>
      </c>
      <c r="F492" s="28" t="s">
        <v>329</v>
      </c>
    </row>
    <row r="493" spans="1:7" x14ac:dyDescent="0.2">
      <c r="A493" s="25">
        <v>2012</v>
      </c>
      <c r="B493" s="27">
        <v>4</v>
      </c>
      <c r="C493" s="30">
        <f>DATE(TripTable[[#This Row],[Year]],TripTable[[#This Row],[Month]],1)</f>
        <v>41000</v>
      </c>
      <c r="D493" s="27" t="s">
        <v>73</v>
      </c>
      <c r="E493" s="27" t="s">
        <v>57</v>
      </c>
      <c r="F493" s="28" t="s">
        <v>333</v>
      </c>
    </row>
    <row r="494" spans="1:7" x14ac:dyDescent="0.2">
      <c r="A494" s="25">
        <v>2012</v>
      </c>
      <c r="B494" s="27">
        <v>4</v>
      </c>
      <c r="C494" s="30">
        <f>DATE(TripTable[[#This Row],[Year]],TripTable[[#This Row],[Month]],1)</f>
        <v>41000</v>
      </c>
      <c r="D494" s="27" t="s">
        <v>73</v>
      </c>
      <c r="E494" s="27" t="s">
        <v>5</v>
      </c>
      <c r="F494" s="28" t="s">
        <v>74</v>
      </c>
    </row>
    <row r="495" spans="1:7" x14ac:dyDescent="0.2">
      <c r="A495" s="25">
        <v>2012</v>
      </c>
      <c r="B495" s="27">
        <v>4</v>
      </c>
      <c r="C495" s="30">
        <f>DATE(TripTable[[#This Row],[Year]],TripTable[[#This Row],[Month]],1)</f>
        <v>41000</v>
      </c>
      <c r="D495" s="27" t="s">
        <v>73</v>
      </c>
      <c r="E495" s="27" t="s">
        <v>57</v>
      </c>
      <c r="F495" s="28" t="s">
        <v>74</v>
      </c>
    </row>
    <row r="496" spans="1:7" x14ac:dyDescent="0.2">
      <c r="A496" s="25">
        <v>2012</v>
      </c>
      <c r="B496" s="27">
        <v>4</v>
      </c>
      <c r="C496" s="30">
        <f>DATE(TripTable[[#This Row],[Year]],TripTable[[#This Row],[Month]],1)</f>
        <v>41000</v>
      </c>
      <c r="D496" s="27" t="s">
        <v>73</v>
      </c>
      <c r="E496" s="27" t="s">
        <v>57</v>
      </c>
      <c r="F496" s="28" t="s">
        <v>1208</v>
      </c>
    </row>
    <row r="497" spans="1:7" x14ac:dyDescent="0.2">
      <c r="A497" s="25">
        <v>2012</v>
      </c>
      <c r="B497" s="27">
        <v>4</v>
      </c>
      <c r="C497" s="30">
        <f>DATE(TripTable[[#This Row],[Year]],TripTable[[#This Row],[Month]],1)</f>
        <v>41000</v>
      </c>
      <c r="D497" s="27" t="s">
        <v>73</v>
      </c>
      <c r="E497" s="27" t="s">
        <v>57</v>
      </c>
      <c r="F497" s="28" t="s">
        <v>334</v>
      </c>
    </row>
    <row r="498" spans="1:7" x14ac:dyDescent="0.2">
      <c r="A498" s="25">
        <v>2006</v>
      </c>
      <c r="B498" s="27">
        <v>7</v>
      </c>
      <c r="C498" s="30">
        <f>DATE(TripTable[[#This Row],[Year]],TripTable[[#This Row],[Month]],1)</f>
        <v>38899</v>
      </c>
      <c r="D498" s="25" t="s">
        <v>1247</v>
      </c>
      <c r="E498" s="25" t="s">
        <v>21</v>
      </c>
      <c r="F498" s="26" t="s">
        <v>226</v>
      </c>
      <c r="G498" s="26" t="s">
        <v>1137</v>
      </c>
    </row>
    <row r="499" spans="1:7" x14ac:dyDescent="0.2">
      <c r="A499" s="25">
        <v>2004</v>
      </c>
      <c r="B499" s="27">
        <v>12</v>
      </c>
      <c r="C499" s="30">
        <f>DATE(TripTable[[#This Row],[Year]],TripTable[[#This Row],[Month]],1)</f>
        <v>38322</v>
      </c>
      <c r="D499" s="25" t="s">
        <v>116</v>
      </c>
      <c r="E499" s="25" t="s">
        <v>2</v>
      </c>
      <c r="F499" s="26" t="s">
        <v>116</v>
      </c>
      <c r="G499" s="26" t="s">
        <v>1137</v>
      </c>
    </row>
    <row r="500" spans="1:7" x14ac:dyDescent="0.2">
      <c r="A500" s="25">
        <v>2017</v>
      </c>
      <c r="B500" s="27">
        <v>6</v>
      </c>
      <c r="C500" s="30">
        <f>DATE(TripTable[[#This Row],[Year]],TripTable[[#This Row],[Month]],1)</f>
        <v>42887</v>
      </c>
      <c r="D500" s="27" t="s">
        <v>97</v>
      </c>
      <c r="E500" s="27" t="s">
        <v>6</v>
      </c>
      <c r="F500" s="28" t="s">
        <v>96</v>
      </c>
    </row>
    <row r="501" spans="1:7" x14ac:dyDescent="0.2">
      <c r="A501" s="25">
        <v>2017</v>
      </c>
      <c r="B501" s="27">
        <v>6</v>
      </c>
      <c r="C501" s="30">
        <f>DATE(TripTable[[#This Row],[Year]],TripTable[[#This Row],[Month]],1)</f>
        <v>42887</v>
      </c>
      <c r="D501" s="27" t="s">
        <v>97</v>
      </c>
      <c r="E501" s="27" t="s">
        <v>6</v>
      </c>
      <c r="F501" s="28" t="s">
        <v>96</v>
      </c>
    </row>
    <row r="502" spans="1:7" x14ac:dyDescent="0.2">
      <c r="A502" s="25">
        <v>2017</v>
      </c>
      <c r="B502" s="27">
        <v>6</v>
      </c>
      <c r="C502" s="30">
        <f>DATE(TripTable[[#This Row],[Year]],TripTable[[#This Row],[Month]],1)</f>
        <v>42887</v>
      </c>
      <c r="D502" s="27" t="s">
        <v>97</v>
      </c>
      <c r="E502" s="27" t="s">
        <v>58</v>
      </c>
      <c r="F502" s="28" t="s">
        <v>786</v>
      </c>
    </row>
    <row r="503" spans="1:7" x14ac:dyDescent="0.2">
      <c r="A503" s="25">
        <v>2017</v>
      </c>
      <c r="B503" s="27">
        <v>6</v>
      </c>
      <c r="C503" s="30">
        <f>DATE(TripTable[[#This Row],[Year]],TripTable[[#This Row],[Month]],1)</f>
        <v>42887</v>
      </c>
      <c r="D503" s="27" t="s">
        <v>97</v>
      </c>
      <c r="E503" s="27" t="s">
        <v>58</v>
      </c>
      <c r="F503" s="28" t="s">
        <v>444</v>
      </c>
    </row>
    <row r="504" spans="1:7" x14ac:dyDescent="0.2">
      <c r="A504" s="25">
        <v>2017</v>
      </c>
      <c r="B504" s="27">
        <v>6</v>
      </c>
      <c r="C504" s="30">
        <f>DATE(TripTable[[#This Row],[Year]],TripTable[[#This Row],[Month]],1)</f>
        <v>42887</v>
      </c>
      <c r="D504" s="27" t="s">
        <v>97</v>
      </c>
      <c r="E504" s="27" t="s">
        <v>58</v>
      </c>
      <c r="F504" s="28" t="s">
        <v>446</v>
      </c>
    </row>
    <row r="505" spans="1:7" x14ac:dyDescent="0.2">
      <c r="A505" s="25">
        <v>2017</v>
      </c>
      <c r="B505" s="27">
        <v>6</v>
      </c>
      <c r="C505" s="30">
        <f>DATE(TripTable[[#This Row],[Year]],TripTable[[#This Row],[Month]],1)</f>
        <v>42887</v>
      </c>
      <c r="D505" s="27" t="s">
        <v>97</v>
      </c>
      <c r="E505" s="27" t="s">
        <v>58</v>
      </c>
      <c r="F505" s="28" t="s">
        <v>799</v>
      </c>
    </row>
    <row r="506" spans="1:7" x14ac:dyDescent="0.2">
      <c r="A506" s="25">
        <v>2023</v>
      </c>
      <c r="B506" s="27">
        <v>9</v>
      </c>
      <c r="C506" s="30">
        <f>DATE(TripTable[[#This Row],[Year]],TripTable[[#This Row],[Month]],1)</f>
        <v>45170</v>
      </c>
      <c r="D506" s="25" t="s">
        <v>1288</v>
      </c>
      <c r="E506" s="25" t="s">
        <v>14</v>
      </c>
      <c r="F506" s="26" t="s">
        <v>1234</v>
      </c>
      <c r="G506" s="26" t="s">
        <v>1269</v>
      </c>
    </row>
    <row r="507" spans="1:7" x14ac:dyDescent="0.2">
      <c r="A507" s="25">
        <v>2005</v>
      </c>
      <c r="B507" s="27">
        <v>9</v>
      </c>
      <c r="C507" s="30">
        <f>DATE(TripTable[[#This Row],[Year]],TripTable[[#This Row],[Month]],1)</f>
        <v>38596</v>
      </c>
      <c r="D507" s="25" t="s">
        <v>1003</v>
      </c>
      <c r="E507" s="25" t="s">
        <v>14</v>
      </c>
      <c r="F507" s="26" t="s">
        <v>1003</v>
      </c>
      <c r="G507" s="26" t="s">
        <v>1137</v>
      </c>
    </row>
    <row r="508" spans="1:7" x14ac:dyDescent="0.2">
      <c r="A508" s="25">
        <v>2015</v>
      </c>
      <c r="B508" s="27">
        <v>6</v>
      </c>
      <c r="C508" s="30">
        <f>DATE(TripTable[[#This Row],[Year]],TripTable[[#This Row],[Month]],1)</f>
        <v>42156</v>
      </c>
      <c r="D508" s="25" t="s">
        <v>1302</v>
      </c>
      <c r="E508" s="25" t="s">
        <v>14</v>
      </c>
      <c r="F508" s="26" t="s">
        <v>1236</v>
      </c>
      <c r="G508" s="26" t="s">
        <v>1263</v>
      </c>
    </row>
    <row r="509" spans="1:7" x14ac:dyDescent="0.2">
      <c r="A509" s="25">
        <v>2011</v>
      </c>
      <c r="B509" s="27">
        <v>11</v>
      </c>
      <c r="C509" s="30">
        <f>DATE(TripTable[[#This Row],[Year]],TripTable[[#This Row],[Month]],1)</f>
        <v>40848</v>
      </c>
      <c r="D509" s="25" t="s">
        <v>1238</v>
      </c>
      <c r="E509" s="25" t="s">
        <v>6</v>
      </c>
      <c r="F509" s="26" t="s">
        <v>1238</v>
      </c>
      <c r="G509" s="26" t="s">
        <v>1263</v>
      </c>
    </row>
    <row r="510" spans="1:7" x14ac:dyDescent="0.2">
      <c r="A510" s="25">
        <v>2025</v>
      </c>
      <c r="B510" s="27">
        <v>5</v>
      </c>
      <c r="C510" s="30">
        <f>DATE(TripTable[[#This Row],[Year]],TripTable[[#This Row],[Month]],1)</f>
        <v>45778</v>
      </c>
      <c r="D510" s="25" t="s">
        <v>1289</v>
      </c>
      <c r="E510" s="25" t="s">
        <v>6</v>
      </c>
      <c r="F510" s="26" t="s">
        <v>173</v>
      </c>
      <c r="G510" s="26" t="s">
        <v>1264</v>
      </c>
    </row>
    <row r="511" spans="1:7" x14ac:dyDescent="0.2">
      <c r="A511" s="25">
        <v>2025</v>
      </c>
      <c r="B511" s="27">
        <v>5</v>
      </c>
      <c r="C511" s="30">
        <f>DATE(TripTable[[#This Row],[Year]],TripTable[[#This Row],[Month]],1)</f>
        <v>45778</v>
      </c>
      <c r="D511" s="25" t="s">
        <v>1289</v>
      </c>
      <c r="E511" s="25" t="s">
        <v>6</v>
      </c>
      <c r="F511" s="26" t="s">
        <v>110</v>
      </c>
      <c r="G511" s="26" t="s">
        <v>1264</v>
      </c>
    </row>
    <row r="512" spans="1:7" x14ac:dyDescent="0.2">
      <c r="A512" s="25">
        <v>2025</v>
      </c>
      <c r="B512" s="27">
        <v>5</v>
      </c>
      <c r="C512" s="30">
        <f>DATE(TripTable[[#This Row],[Year]],TripTable[[#This Row],[Month]],1)</f>
        <v>45778</v>
      </c>
      <c r="D512" s="25" t="s">
        <v>1289</v>
      </c>
      <c r="E512" s="25" t="s">
        <v>6</v>
      </c>
      <c r="F512" s="26" t="s">
        <v>1054</v>
      </c>
      <c r="G512" s="26" t="s">
        <v>1264</v>
      </c>
    </row>
    <row r="513" spans="1:7" x14ac:dyDescent="0.2">
      <c r="A513" s="25">
        <v>2006</v>
      </c>
      <c r="B513" s="27">
        <v>2</v>
      </c>
      <c r="C513" s="30">
        <f>DATE(TripTable[[#This Row],[Year]],TripTable[[#This Row],[Month]],1)</f>
        <v>38749</v>
      </c>
      <c r="D513" s="25" t="s">
        <v>1248</v>
      </c>
      <c r="E513" s="25" t="s">
        <v>51</v>
      </c>
      <c r="F513" s="26" t="s">
        <v>296</v>
      </c>
      <c r="G513" s="26" t="s">
        <v>1137</v>
      </c>
    </row>
    <row r="514" spans="1:7" x14ac:dyDescent="0.2">
      <c r="A514" s="25">
        <v>2003</v>
      </c>
      <c r="B514" s="27">
        <v>1</v>
      </c>
      <c r="C514" s="30">
        <f>DATE(TripTable[[#This Row],[Year]],TripTable[[#This Row],[Month]],1)</f>
        <v>37622</v>
      </c>
      <c r="D514" s="25" t="s">
        <v>1306</v>
      </c>
      <c r="E514" s="25" t="s">
        <v>33</v>
      </c>
      <c r="F514" s="26" t="s">
        <v>243</v>
      </c>
      <c r="G514" s="26" t="s">
        <v>1137</v>
      </c>
    </row>
    <row r="515" spans="1:7" x14ac:dyDescent="0.2">
      <c r="A515" s="25">
        <v>2003</v>
      </c>
      <c r="B515" s="27">
        <v>1</v>
      </c>
      <c r="C515" s="30">
        <f>DATE(TripTable[[#This Row],[Year]],TripTable[[#This Row],[Month]],1)</f>
        <v>37622</v>
      </c>
      <c r="D515" s="25" t="s">
        <v>1306</v>
      </c>
      <c r="E515" s="25" t="s">
        <v>3</v>
      </c>
      <c r="F515" s="26" t="s">
        <v>82</v>
      </c>
      <c r="G515" s="26" t="s">
        <v>1137</v>
      </c>
    </row>
    <row r="516" spans="1:7" x14ac:dyDescent="0.2">
      <c r="A516" s="25">
        <v>2003</v>
      </c>
      <c r="B516" s="27">
        <v>1</v>
      </c>
      <c r="C516" s="30">
        <f>DATE(TripTable[[#This Row],[Year]],TripTable[[#This Row],[Month]],1)</f>
        <v>37622</v>
      </c>
      <c r="D516" s="25" t="s">
        <v>1306</v>
      </c>
      <c r="E516" s="25" t="s">
        <v>33</v>
      </c>
      <c r="F516" s="26" t="s">
        <v>244</v>
      </c>
      <c r="G516" s="26" t="s">
        <v>1137</v>
      </c>
    </row>
    <row r="517" spans="1:7" x14ac:dyDescent="0.2">
      <c r="A517" s="25">
        <v>2008</v>
      </c>
      <c r="B517" s="27">
        <v>8</v>
      </c>
      <c r="C517" s="30">
        <f>DATE(TripTable[[#This Row],[Year]],TripTable[[#This Row],[Month]],1)</f>
        <v>39661</v>
      </c>
      <c r="E517" s="25" t="s">
        <v>14</v>
      </c>
      <c r="F517" s="26" t="s">
        <v>992</v>
      </c>
      <c r="G517" s="26" t="s">
        <v>1137</v>
      </c>
    </row>
    <row r="518" spans="1:7" x14ac:dyDescent="0.2">
      <c r="A518" s="25">
        <v>2009</v>
      </c>
      <c r="B518" s="27">
        <v>9</v>
      </c>
      <c r="C518" s="30">
        <f>DATE(TripTable[[#This Row],[Year]],TripTable[[#This Row],[Month]],1)</f>
        <v>40057</v>
      </c>
      <c r="D518" s="25"/>
      <c r="E518" s="25" t="s">
        <v>14</v>
      </c>
      <c r="F518" s="26" t="s">
        <v>1026</v>
      </c>
      <c r="G518" s="26" t="s">
        <v>1137</v>
      </c>
    </row>
    <row r="519" spans="1:7" x14ac:dyDescent="0.2">
      <c r="A519" s="25">
        <v>2011</v>
      </c>
      <c r="B519" s="27">
        <v>6</v>
      </c>
      <c r="C519" s="30">
        <f>DATE(TripTable[[#This Row],[Year]],TripTable[[#This Row],[Month]],1)</f>
        <v>40695</v>
      </c>
      <c r="E519" s="25" t="s">
        <v>14</v>
      </c>
      <c r="F519" s="26" t="s">
        <v>1240</v>
      </c>
      <c r="G519" s="26" t="s">
        <v>1263</v>
      </c>
    </row>
    <row r="520" spans="1:7" x14ac:dyDescent="0.2">
      <c r="A520" s="25">
        <v>2013</v>
      </c>
      <c r="B520" s="27">
        <v>5</v>
      </c>
      <c r="C520" s="30">
        <f>DATE(TripTable[[#This Row],[Year]],TripTable[[#This Row],[Month]],1)</f>
        <v>41395</v>
      </c>
      <c r="E520" s="25" t="s">
        <v>6</v>
      </c>
      <c r="F520" s="26" t="s">
        <v>1055</v>
      </c>
      <c r="G520" s="26" t="s">
        <v>1137</v>
      </c>
    </row>
    <row r="521" spans="1:7" x14ac:dyDescent="0.2">
      <c r="A521" s="25">
        <v>2015</v>
      </c>
      <c r="B521" s="27">
        <v>3</v>
      </c>
      <c r="C521" s="30">
        <f>DATE(TripTable[[#This Row],[Year]],TripTable[[#This Row],[Month]],1)</f>
        <v>42064</v>
      </c>
      <c r="E521" s="25" t="s">
        <v>14</v>
      </c>
      <c r="F521" s="26" t="s">
        <v>1320</v>
      </c>
      <c r="G521" s="26" t="s">
        <v>1137</v>
      </c>
    </row>
    <row r="522" spans="1:7" x14ac:dyDescent="0.2">
      <c r="A522" s="25">
        <v>2015</v>
      </c>
      <c r="B522" s="27">
        <v>12</v>
      </c>
      <c r="C522" s="30">
        <f>DATE(TripTable[[#This Row],[Year]],TripTable[[#This Row],[Month]],1)</f>
        <v>42339</v>
      </c>
      <c r="E522" s="25" t="s">
        <v>14</v>
      </c>
      <c r="F522" s="26" t="s">
        <v>1321</v>
      </c>
      <c r="G522" s="26" t="s">
        <v>1137</v>
      </c>
    </row>
    <row r="523" spans="1:7" x14ac:dyDescent="0.2">
      <c r="A523" s="25">
        <v>2019</v>
      </c>
      <c r="B523" s="27">
        <v>10</v>
      </c>
      <c r="C523" s="30">
        <f>DATE(TripTable[[#This Row],[Year]],TripTable[[#This Row],[Month]],1)</f>
        <v>43739</v>
      </c>
      <c r="E523" s="25" t="s">
        <v>14</v>
      </c>
      <c r="F523" s="26" t="s">
        <v>992</v>
      </c>
      <c r="G523" s="26" t="s">
        <v>1269</v>
      </c>
    </row>
    <row r="524" spans="1:7" x14ac:dyDescent="0.2">
      <c r="A524" s="25">
        <v>2019</v>
      </c>
      <c r="B524" s="27">
        <v>10</v>
      </c>
      <c r="C524" s="30">
        <f>DATE(TripTable[[#This Row],[Year]],TripTable[[#This Row],[Month]],1)</f>
        <v>43739</v>
      </c>
      <c r="E524" s="25" t="s">
        <v>14</v>
      </c>
      <c r="F524" s="26" t="s">
        <v>1051</v>
      </c>
      <c r="G524" s="26" t="s">
        <v>1137</v>
      </c>
    </row>
    <row r="525" spans="1:7" x14ac:dyDescent="0.2">
      <c r="A525" s="25">
        <v>2024</v>
      </c>
      <c r="B525" s="27">
        <v>10</v>
      </c>
      <c r="C525" s="30">
        <f>DATE(TripTable[[#This Row],[Year]],TripTable[[#This Row],[Month]],1)</f>
        <v>45566</v>
      </c>
      <c r="E525" s="25" t="s">
        <v>14</v>
      </c>
      <c r="F525" s="26" t="s">
        <v>1237</v>
      </c>
      <c r="G525" s="26" t="s">
        <v>1264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9.28515625" style="7" bestFit="1" customWidth="1"/>
    <col min="2" max="2" width="15.28515625" style="7" bestFit="1" customWidth="1"/>
    <col min="3" max="3" width="19.42578125" style="7" bestFit="1" customWidth="1"/>
    <col min="4" max="4" width="32.5703125" style="27" customWidth="1"/>
    <col min="5" max="5" width="32.42578125" style="28" customWidth="1"/>
  </cols>
  <sheetData>
    <row r="1" spans="1:5" x14ac:dyDescent="0.2">
      <c r="A1" s="8" t="s">
        <v>527</v>
      </c>
      <c r="B1" s="8" t="s">
        <v>970</v>
      </c>
      <c r="C1" s="8" t="s">
        <v>972</v>
      </c>
      <c r="D1" s="25" t="s">
        <v>971</v>
      </c>
      <c r="E1" s="26" t="s">
        <v>969</v>
      </c>
    </row>
    <row r="2" spans="1:5" x14ac:dyDescent="0.2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3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5" s="28" t="str" cm="1">
        <f t="array" ref="D5">IFERROR(_xlfn.TEXTJOIN("; ", TRUE, _xlfn.UNIQUE(_xlfn._xlws.FILTER(TripTable[Country], (TripTable[Year]=ByYearTable[[#This Row],[Year]])*(TripTable[Country]&lt;&gt;"")))),"-")</f>
        <v>Germany; Netherlands; Belgium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Germany; Netherlands; Belgium</v>
      </c>
    </row>
    <row r="6" spans="1:5" x14ac:dyDescent="0.2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Switzerland; Germany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Germany; Switzerland;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.5" x14ac:dyDescent="0.2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China; France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.5" x14ac:dyDescent="0.2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United Kingdom; Netherlands; Czechia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United Kingdom; Czechia</v>
      </c>
    </row>
    <row r="12" spans="1:5" x14ac:dyDescent="0.2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China; Germany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38.25" x14ac:dyDescent="0.2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China; Germany; South Korea; Malaysia; Singapore; United States; Canada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Malaysia; Singapore; United States; Canada</v>
      </c>
    </row>
    <row r="15" spans="1:5" x14ac:dyDescent="0.2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Spain; Gibraltar; China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Spain; Gibraltar</v>
      </c>
    </row>
    <row r="16" spans="1:5" ht="25.5" x14ac:dyDescent="0.2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6" s="28" t="str" cm="1">
        <f t="array" ref="D16">IFERROR(_xlfn.TEXTJOIN("; ", TRUE, _xlfn.UNIQUE(_xlfn._xlws.FILTER(TripTable[Country], (TripTable[Year]=ByYearTable[[#This Row],[Year]])*(TripTable[Country]&lt;&gt;"")))),"-")</f>
        <v>Belgium; Netherlands; Iceland; Portugal; China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Iceland; Portugal</v>
      </c>
    </row>
    <row r="17" spans="1:5" ht="38.25" x14ac:dyDescent="0.2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China; Taiwan; Japan; Hong Kong; Macau; South Korea; United Arab Emirates; Italy; Vatican; Germany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Taiwan; Japan; Hong Kong; Macau; United Arab Emirates; Vatican</v>
      </c>
    </row>
    <row r="18" spans="1:5" ht="38.25" x14ac:dyDescent="0.2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Germany; China; Switzerland; France; Austria; Liechtenstein; Thailand; Cambodia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.5" x14ac:dyDescent="0.2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Russia; Poland; New Zealand; China; Germany; France; Vietnam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Russia; Poland; New Zealand; Vietnam</v>
      </c>
    </row>
    <row r="20" spans="1:5" ht="63.75" x14ac:dyDescent="0.2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Spain; France; Germany; Switzerland; Cyprus; Greece; Northern Cyprus; South Korea; United Kingdom; China; Taiwan; Japan; Turkey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1" x14ac:dyDescent="0.2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Slovakia; Austria; Hungary; China; Philippines; Italy; France; Switzerland; Monaco; Finland; Germany; Slovenia; Croatia; Czechia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Slovakia; Hungary; Philippines; Monaco; Finland; Slovenia; Croatia</v>
      </c>
    </row>
    <row r="22" spans="1:5" ht="25.5" x14ac:dyDescent="0.2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China; Germany; Croatia; Montenegro; Austria; France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8.25" x14ac:dyDescent="0.2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7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Austria; Germany; Serbia; Croatia; Bosnia and Herzegovina; Poland; Slovakia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.5" x14ac:dyDescent="0.2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Germany; Italy; San Marino; Slovenia; Mexico; Norway; Sweden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Mexico; Norway</v>
      </c>
    </row>
    <row r="25" spans="1:5" ht="63.75" x14ac:dyDescent="0.2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15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United Kingdom; Belgium; France; United States; Canada; Germany; Italy; Japan; Hungary; Austria; Romania; Moldova; Serbia; Poland; Slovakia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1" x14ac:dyDescent="0.2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China; Italy; Georgia; Belgium; Netherlands; Malaysia; Indonesia; Singapore; Germany; Austria; Serbia; Poland; Slovakia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.5" x14ac:dyDescent="0.2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Spain; Hungary; China; Taiwan; Italy; Japan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.5" x14ac:dyDescent="0.2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Germany; Italy; Spain; Austria; Costa Rica; Panama; Sweden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1"/>
  <sheetViews>
    <sheetView showOutlineSymbols="0" showWhiteSpace="0"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18.85546875" style="7" bestFit="1" customWidth="1"/>
    <col min="2" max="2" width="40.85546875" style="7" customWidth="1"/>
    <col min="3" max="3" width="9.85546875" style="7" bestFit="1" customWidth="1"/>
    <col min="4" max="4" width="15.140625" style="7" bestFit="1" customWidth="1"/>
    <col min="5" max="5" width="8.42578125" style="13" bestFit="1" customWidth="1"/>
    <col min="6" max="6" width="9" style="13" bestFit="1" customWidth="1"/>
    <col min="7" max="7" width="15.42578125" style="7" bestFit="1" customWidth="1"/>
    <col min="8" max="8" width="12.42578125" style="7" bestFit="1" customWidth="1"/>
    <col min="9" max="9" width="63.85546875" style="15" bestFit="1" customWidth="1"/>
  </cols>
  <sheetData>
    <row r="1" spans="1:9" x14ac:dyDescent="0.2">
      <c r="A1" s="8" t="s">
        <v>146</v>
      </c>
      <c r="B1" s="8" t="s">
        <v>147</v>
      </c>
      <c r="C1" s="8" t="s">
        <v>550</v>
      </c>
      <c r="D1" s="8" t="s">
        <v>634</v>
      </c>
      <c r="E1" s="12" t="s">
        <v>357</v>
      </c>
      <c r="F1" s="12" t="s">
        <v>450</v>
      </c>
      <c r="G1" s="8" t="s">
        <v>907</v>
      </c>
      <c r="H1" s="8" t="s">
        <v>908</v>
      </c>
      <c r="I1" s="6" t="s">
        <v>456</v>
      </c>
    </row>
    <row r="2" spans="1:9" x14ac:dyDescent="0.2">
      <c r="A2" s="8" t="s">
        <v>166</v>
      </c>
      <c r="B2" s="8" t="s">
        <v>638</v>
      </c>
      <c r="C2" s="8" t="s">
        <v>165</v>
      </c>
      <c r="D2" s="8" t="s">
        <v>358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721</v>
      </c>
    </row>
    <row r="3" spans="1:9" x14ac:dyDescent="0.2">
      <c r="A3" s="8" t="s">
        <v>167</v>
      </c>
      <c r="B3" s="7" t="s">
        <v>639</v>
      </c>
      <c r="C3" s="8" t="s">
        <v>165</v>
      </c>
      <c r="D3" s="8" t="s">
        <v>359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723</v>
      </c>
    </row>
    <row r="4" spans="1:9" x14ac:dyDescent="0.2">
      <c r="A4" s="8" t="s">
        <v>168</v>
      </c>
      <c r="B4" s="8" t="s">
        <v>725</v>
      </c>
      <c r="C4" s="8" t="s">
        <v>165</v>
      </c>
      <c r="D4" s="8" t="s">
        <v>360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724</v>
      </c>
    </row>
    <row r="5" spans="1:9" x14ac:dyDescent="0.2">
      <c r="A5" s="8" t="s">
        <v>361</v>
      </c>
      <c r="B5" s="8" t="s">
        <v>726</v>
      </c>
      <c r="C5" s="8" t="s">
        <v>165</v>
      </c>
      <c r="D5" s="8" t="s">
        <v>362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727</v>
      </c>
    </row>
    <row r="6" spans="1:9" x14ac:dyDescent="0.2">
      <c r="A6" s="8" t="s">
        <v>172</v>
      </c>
      <c r="B6" s="7" t="s">
        <v>640</v>
      </c>
      <c r="C6" s="7" t="s">
        <v>165</v>
      </c>
      <c r="D6" s="7" t="s">
        <v>363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728</v>
      </c>
    </row>
    <row r="7" spans="1:9" x14ac:dyDescent="0.2">
      <c r="A7" s="8" t="s">
        <v>174</v>
      </c>
      <c r="B7" s="7" t="s">
        <v>641</v>
      </c>
      <c r="C7" s="7" t="s">
        <v>165</v>
      </c>
      <c r="D7" s="7" t="s">
        <v>364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729</v>
      </c>
    </row>
    <row r="8" spans="1:9" x14ac:dyDescent="0.2">
      <c r="A8" s="8" t="s">
        <v>175</v>
      </c>
      <c r="B8" s="8" t="s">
        <v>769</v>
      </c>
      <c r="C8" s="7" t="s">
        <v>165</v>
      </c>
      <c r="D8" s="7" t="s">
        <v>365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770</v>
      </c>
    </row>
    <row r="9" spans="1:9" x14ac:dyDescent="0.2">
      <c r="A9" s="8" t="s">
        <v>96</v>
      </c>
      <c r="B9" s="7" t="s">
        <v>642</v>
      </c>
      <c r="C9" s="7" t="s">
        <v>165</v>
      </c>
      <c r="D9" s="7" t="s">
        <v>367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730</v>
      </c>
    </row>
    <row r="10" spans="1:9" x14ac:dyDescent="0.2">
      <c r="A10" s="8" t="s">
        <v>96</v>
      </c>
      <c r="B10" s="7" t="s">
        <v>643</v>
      </c>
      <c r="C10" s="7" t="s">
        <v>165</v>
      </c>
      <c r="D10" s="7" t="s">
        <v>368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731</v>
      </c>
    </row>
    <row r="11" spans="1:9" x14ac:dyDescent="0.2">
      <c r="A11" s="8" t="s">
        <v>110</v>
      </c>
      <c r="B11" s="7" t="s">
        <v>644</v>
      </c>
      <c r="C11" s="7" t="s">
        <v>165</v>
      </c>
      <c r="D11" s="7" t="s">
        <v>369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732</v>
      </c>
    </row>
    <row r="12" spans="1:9" x14ac:dyDescent="0.2">
      <c r="A12" s="8" t="s">
        <v>110</v>
      </c>
      <c r="B12" s="7" t="s">
        <v>645</v>
      </c>
      <c r="C12" s="7" t="s">
        <v>165</v>
      </c>
      <c r="D12" s="7" t="s">
        <v>370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733</v>
      </c>
    </row>
    <row r="13" spans="1:9" x14ac:dyDescent="0.2">
      <c r="A13" s="8" t="s">
        <v>178</v>
      </c>
      <c r="B13" s="7" t="s">
        <v>646</v>
      </c>
      <c r="C13" s="7" t="s">
        <v>165</v>
      </c>
      <c r="D13" s="7" t="s">
        <v>371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722</v>
      </c>
    </row>
    <row r="14" spans="1:9" x14ac:dyDescent="0.2">
      <c r="A14" s="8" t="s">
        <v>711</v>
      </c>
      <c r="B14" s="7" t="s">
        <v>647</v>
      </c>
      <c r="C14" s="7" t="s">
        <v>165</v>
      </c>
      <c r="D14" s="7" t="s">
        <v>372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775</v>
      </c>
    </row>
    <row r="15" spans="1:9" x14ac:dyDescent="0.2">
      <c r="A15" s="8" t="s">
        <v>184</v>
      </c>
      <c r="B15" s="7" t="s">
        <v>648</v>
      </c>
      <c r="C15" s="7" t="s">
        <v>165</v>
      </c>
      <c r="D15" s="7" t="s">
        <v>373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776</v>
      </c>
    </row>
    <row r="16" spans="1:9" x14ac:dyDescent="0.2">
      <c r="A16" s="8" t="s">
        <v>200</v>
      </c>
      <c r="B16" s="7" t="s">
        <v>649</v>
      </c>
      <c r="C16" s="7" t="s">
        <v>197</v>
      </c>
      <c r="D16" s="7" t="s">
        <v>374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777</v>
      </c>
    </row>
    <row r="17" spans="1:9" x14ac:dyDescent="0.2">
      <c r="A17" s="8" t="s">
        <v>205</v>
      </c>
      <c r="B17" s="7" t="s">
        <v>650</v>
      </c>
      <c r="C17" s="7" t="s">
        <v>201</v>
      </c>
      <c r="D17" s="7" t="s">
        <v>375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734</v>
      </c>
    </row>
    <row r="18" spans="1:9" x14ac:dyDescent="0.2">
      <c r="A18" s="8" t="s">
        <v>376</v>
      </c>
      <c r="B18" s="7" t="s">
        <v>651</v>
      </c>
      <c r="C18" s="7" t="s">
        <v>206</v>
      </c>
      <c r="D18" s="7" t="s">
        <v>377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780</v>
      </c>
    </row>
    <row r="19" spans="1:9" x14ac:dyDescent="0.2">
      <c r="A19" s="8" t="s">
        <v>378</v>
      </c>
      <c r="B19" s="7" t="s">
        <v>652</v>
      </c>
      <c r="C19" s="7" t="s">
        <v>206</v>
      </c>
      <c r="D19" s="7" t="s">
        <v>379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735</v>
      </c>
    </row>
    <row r="20" spans="1:9" x14ac:dyDescent="0.2">
      <c r="A20" s="8" t="s">
        <v>712</v>
      </c>
      <c r="B20" s="7" t="s">
        <v>653</v>
      </c>
      <c r="C20" s="7" t="s">
        <v>206</v>
      </c>
      <c r="D20" s="7" t="s">
        <v>380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781</v>
      </c>
    </row>
    <row r="21" spans="1:9" x14ac:dyDescent="0.2">
      <c r="A21" s="8" t="s">
        <v>207</v>
      </c>
      <c r="B21" s="7" t="s">
        <v>654</v>
      </c>
      <c r="C21" s="7" t="s">
        <v>206</v>
      </c>
      <c r="D21" s="7" t="s">
        <v>381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771</v>
      </c>
    </row>
    <row r="22" spans="1:9" x14ac:dyDescent="0.2">
      <c r="A22" s="8" t="s">
        <v>713</v>
      </c>
      <c r="B22" s="7" t="s">
        <v>655</v>
      </c>
      <c r="C22" s="7" t="s">
        <v>206</v>
      </c>
      <c r="D22" s="7" t="s">
        <v>382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782</v>
      </c>
    </row>
    <row r="23" spans="1:9" x14ac:dyDescent="0.2">
      <c r="A23" s="8" t="s">
        <v>383</v>
      </c>
      <c r="B23" s="8" t="s">
        <v>784</v>
      </c>
      <c r="C23" s="7" t="s">
        <v>206</v>
      </c>
      <c r="D23" s="7" t="s">
        <v>384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783</v>
      </c>
    </row>
    <row r="24" spans="1:9" x14ac:dyDescent="0.2">
      <c r="A24" s="8" t="s">
        <v>208</v>
      </c>
      <c r="B24" s="7" t="s">
        <v>656</v>
      </c>
      <c r="C24" s="7" t="s">
        <v>206</v>
      </c>
      <c r="D24" s="7" t="s">
        <v>385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785</v>
      </c>
    </row>
    <row r="25" spans="1:9" x14ac:dyDescent="0.2">
      <c r="A25" s="8" t="s">
        <v>60</v>
      </c>
      <c r="B25" s="7" t="s">
        <v>657</v>
      </c>
      <c r="C25" s="7" t="s">
        <v>206</v>
      </c>
      <c r="D25" s="7" t="s">
        <v>386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736</v>
      </c>
    </row>
    <row r="26" spans="1:9" x14ac:dyDescent="0.2">
      <c r="A26" s="8" t="s">
        <v>102</v>
      </c>
      <c r="B26" s="7" t="s">
        <v>658</v>
      </c>
      <c r="C26" s="7" t="s">
        <v>354</v>
      </c>
      <c r="D26" s="7" t="s">
        <v>387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816</v>
      </c>
    </row>
    <row r="27" spans="1:9" x14ac:dyDescent="0.2">
      <c r="A27" s="8" t="s">
        <v>525</v>
      </c>
      <c r="B27" s="7" t="s">
        <v>659</v>
      </c>
      <c r="C27" s="7" t="s">
        <v>457</v>
      </c>
      <c r="D27" s="7" t="s">
        <v>388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817</v>
      </c>
    </row>
    <row r="28" spans="1:9" x14ac:dyDescent="0.2">
      <c r="A28" s="8" t="s">
        <v>142</v>
      </c>
      <c r="B28" s="7" t="s">
        <v>660</v>
      </c>
      <c r="C28" s="7" t="s">
        <v>214</v>
      </c>
      <c r="D28" s="7" t="s">
        <v>389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820</v>
      </c>
    </row>
    <row r="29" spans="1:9" x14ac:dyDescent="0.2">
      <c r="A29" s="8" t="s">
        <v>76</v>
      </c>
      <c r="B29" s="7" t="s">
        <v>661</v>
      </c>
      <c r="C29" s="7" t="s">
        <v>217</v>
      </c>
      <c r="D29" s="7" t="s">
        <v>390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737</v>
      </c>
    </row>
    <row r="30" spans="1:9" x14ac:dyDescent="0.2">
      <c r="A30" s="8" t="s">
        <v>80</v>
      </c>
      <c r="B30" s="7" t="s">
        <v>662</v>
      </c>
      <c r="C30" s="7" t="s">
        <v>212</v>
      </c>
      <c r="D30" s="7" t="s">
        <v>391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818</v>
      </c>
    </row>
    <row r="31" spans="1:9" x14ac:dyDescent="0.2">
      <c r="A31" s="8" t="s">
        <v>231</v>
      </c>
      <c r="B31" s="7" t="s">
        <v>663</v>
      </c>
      <c r="C31" s="7" t="s">
        <v>228</v>
      </c>
      <c r="D31" s="7" t="s">
        <v>392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738</v>
      </c>
    </row>
    <row r="32" spans="1:9" x14ac:dyDescent="0.2">
      <c r="A32" s="8" t="s">
        <v>145</v>
      </c>
      <c r="B32" s="7" t="s">
        <v>664</v>
      </c>
      <c r="C32" s="7" t="s">
        <v>228</v>
      </c>
      <c r="D32" s="7" t="s">
        <v>393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739</v>
      </c>
    </row>
    <row r="33" spans="1:9" x14ac:dyDescent="0.2">
      <c r="A33" s="8" t="s">
        <v>86</v>
      </c>
      <c r="B33" s="7" t="s">
        <v>665</v>
      </c>
      <c r="C33" s="7" t="s">
        <v>228</v>
      </c>
      <c r="D33" s="7" t="s">
        <v>394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740</v>
      </c>
    </row>
    <row r="34" spans="1:9" x14ac:dyDescent="0.2">
      <c r="A34" s="8" t="s">
        <v>162</v>
      </c>
      <c r="B34" s="7" t="s">
        <v>666</v>
      </c>
      <c r="C34" s="7" t="s">
        <v>161</v>
      </c>
      <c r="D34" s="7" t="s">
        <v>395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741</v>
      </c>
    </row>
    <row r="35" spans="1:9" x14ac:dyDescent="0.2">
      <c r="A35" s="8" t="s">
        <v>163</v>
      </c>
      <c r="B35" s="7" t="s">
        <v>667</v>
      </c>
      <c r="C35" s="7" t="s">
        <v>161</v>
      </c>
      <c r="D35" s="7" t="s">
        <v>396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819</v>
      </c>
    </row>
    <row r="36" spans="1:9" x14ac:dyDescent="0.2">
      <c r="A36" s="8" t="s">
        <v>135</v>
      </c>
      <c r="B36" s="7" t="s">
        <v>668</v>
      </c>
      <c r="C36" s="7" t="s">
        <v>164</v>
      </c>
      <c r="D36" s="7" t="s">
        <v>397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821</v>
      </c>
    </row>
    <row r="37" spans="1:9" x14ac:dyDescent="0.2">
      <c r="A37" s="8" t="s">
        <v>234</v>
      </c>
      <c r="B37" s="7" t="s">
        <v>669</v>
      </c>
      <c r="C37" s="7" t="s">
        <v>233</v>
      </c>
      <c r="D37" s="7" t="s">
        <v>398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742</v>
      </c>
    </row>
    <row r="38" spans="1:9" x14ac:dyDescent="0.2">
      <c r="A38" s="8" t="s">
        <v>235</v>
      </c>
      <c r="B38" s="7" t="s">
        <v>670</v>
      </c>
      <c r="C38" s="7" t="s">
        <v>233</v>
      </c>
      <c r="D38" s="7" t="s">
        <v>399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743</v>
      </c>
    </row>
    <row r="39" spans="1:9" x14ac:dyDescent="0.2">
      <c r="A39" s="8" t="s">
        <v>400</v>
      </c>
      <c r="B39" s="7" t="s">
        <v>671</v>
      </c>
      <c r="C39" s="7" t="s">
        <v>233</v>
      </c>
      <c r="D39" s="7" t="s">
        <v>401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744</v>
      </c>
    </row>
    <row r="40" spans="1:9" x14ac:dyDescent="0.2">
      <c r="A40" s="8" t="s">
        <v>714</v>
      </c>
      <c r="B40" s="7" t="s">
        <v>672</v>
      </c>
      <c r="C40" s="7" t="s">
        <v>463</v>
      </c>
      <c r="D40" s="7" t="s">
        <v>402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827</v>
      </c>
    </row>
    <row r="41" spans="1:9" x14ac:dyDescent="0.2">
      <c r="A41" s="8" t="s">
        <v>237</v>
      </c>
      <c r="B41" s="7" t="s">
        <v>673</v>
      </c>
      <c r="C41" s="7" t="s">
        <v>236</v>
      </c>
      <c r="D41" s="7" t="s">
        <v>403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828</v>
      </c>
    </row>
    <row r="42" spans="1:9" x14ac:dyDescent="0.2">
      <c r="A42" s="8" t="s">
        <v>238</v>
      </c>
      <c r="B42" s="7" t="s">
        <v>674</v>
      </c>
      <c r="C42" s="7" t="s">
        <v>236</v>
      </c>
      <c r="D42" s="7" t="s">
        <v>404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829</v>
      </c>
    </row>
    <row r="43" spans="1:9" x14ac:dyDescent="0.2">
      <c r="A43" s="8" t="s">
        <v>247</v>
      </c>
      <c r="B43" s="7" t="s">
        <v>675</v>
      </c>
      <c r="C43" s="7" t="s">
        <v>246</v>
      </c>
      <c r="D43" s="7" t="s">
        <v>405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830</v>
      </c>
    </row>
    <row r="44" spans="1:9" x14ac:dyDescent="0.2">
      <c r="A44" s="8" t="s">
        <v>248</v>
      </c>
      <c r="B44" s="7" t="s">
        <v>676</v>
      </c>
      <c r="C44" s="7" t="s">
        <v>246</v>
      </c>
      <c r="D44" s="7" t="s">
        <v>406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831</v>
      </c>
    </row>
    <row r="45" spans="1:9" x14ac:dyDescent="0.2">
      <c r="A45" s="8" t="s">
        <v>249</v>
      </c>
      <c r="B45" s="7" t="s">
        <v>677</v>
      </c>
      <c r="C45" s="7" t="s">
        <v>246</v>
      </c>
      <c r="D45" s="7" t="s">
        <v>407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745</v>
      </c>
    </row>
    <row r="46" spans="1:9" x14ac:dyDescent="0.2">
      <c r="A46" s="8" t="s">
        <v>253</v>
      </c>
      <c r="B46" s="7" t="s">
        <v>678</v>
      </c>
      <c r="C46" s="7" t="s">
        <v>246</v>
      </c>
      <c r="D46" s="7" t="s">
        <v>408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832</v>
      </c>
    </row>
    <row r="47" spans="1:9" x14ac:dyDescent="0.2">
      <c r="A47" s="8" t="s">
        <v>243</v>
      </c>
      <c r="B47" s="7" t="s">
        <v>679</v>
      </c>
      <c r="C47" s="7" t="s">
        <v>242</v>
      </c>
      <c r="D47" s="7" t="s">
        <v>409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746</v>
      </c>
    </row>
    <row r="48" spans="1:9" x14ac:dyDescent="0.2">
      <c r="A48" s="8" t="s">
        <v>116</v>
      </c>
      <c r="B48" s="7" t="s">
        <v>680</v>
      </c>
      <c r="C48" s="7" t="s">
        <v>152</v>
      </c>
      <c r="D48" s="7" t="s">
        <v>411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747</v>
      </c>
    </row>
    <row r="49" spans="1:9" x14ac:dyDescent="0.2">
      <c r="A49" s="8" t="s">
        <v>412</v>
      </c>
      <c r="B49" s="7" t="s">
        <v>681</v>
      </c>
      <c r="C49" s="7" t="s">
        <v>465</v>
      </c>
      <c r="D49" s="7" t="s">
        <v>413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748</v>
      </c>
    </row>
    <row r="50" spans="1:9" x14ac:dyDescent="0.2">
      <c r="A50" s="8" t="s">
        <v>100</v>
      </c>
      <c r="B50" s="7" t="s">
        <v>682</v>
      </c>
      <c r="C50" s="7" t="s">
        <v>258</v>
      </c>
      <c r="D50" s="7" t="s">
        <v>414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749</v>
      </c>
    </row>
    <row r="51" spans="1:9" x14ac:dyDescent="0.2">
      <c r="A51" s="8" t="s">
        <v>260</v>
      </c>
      <c r="B51" s="7" t="s">
        <v>683</v>
      </c>
      <c r="C51" s="7" t="s">
        <v>259</v>
      </c>
      <c r="D51" s="7" t="s">
        <v>415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842</v>
      </c>
    </row>
    <row r="52" spans="1:9" x14ac:dyDescent="0.2">
      <c r="A52" s="8" t="s">
        <v>98</v>
      </c>
      <c r="B52" s="7" t="s">
        <v>684</v>
      </c>
      <c r="C52" s="7" t="s">
        <v>268</v>
      </c>
      <c r="D52" s="7" t="s">
        <v>416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750</v>
      </c>
    </row>
    <row r="53" spans="1:9" x14ac:dyDescent="0.2">
      <c r="A53" s="8" t="s">
        <v>296</v>
      </c>
      <c r="B53" s="7" t="s">
        <v>685</v>
      </c>
      <c r="C53" s="7" t="s">
        <v>292</v>
      </c>
      <c r="D53" s="7" t="s">
        <v>417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751</v>
      </c>
    </row>
    <row r="54" spans="1:9" x14ac:dyDescent="0.2">
      <c r="A54" s="8" t="s">
        <v>45</v>
      </c>
      <c r="B54" s="7" t="s">
        <v>686</v>
      </c>
      <c r="C54" s="7" t="s">
        <v>272</v>
      </c>
      <c r="D54" s="7" t="s">
        <v>418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843</v>
      </c>
    </row>
    <row r="55" spans="1:9" x14ac:dyDescent="0.2">
      <c r="A55" s="8" t="s">
        <v>419</v>
      </c>
      <c r="B55" s="7" t="s">
        <v>687</v>
      </c>
      <c r="C55" s="7" t="s">
        <v>281</v>
      </c>
      <c r="D55" s="7" t="s">
        <v>420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844</v>
      </c>
    </row>
    <row r="56" spans="1:9" x14ac:dyDescent="0.2">
      <c r="A56" s="8" t="s">
        <v>715</v>
      </c>
      <c r="B56" s="7" t="s">
        <v>688</v>
      </c>
      <c r="C56" s="7" t="s">
        <v>281</v>
      </c>
      <c r="D56" s="7" t="s">
        <v>421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752</v>
      </c>
    </row>
    <row r="57" spans="1:9" x14ac:dyDescent="0.2">
      <c r="A57" s="8" t="s">
        <v>716</v>
      </c>
      <c r="B57" s="7" t="s">
        <v>689</v>
      </c>
      <c r="C57" s="7" t="s">
        <v>281</v>
      </c>
      <c r="D57" s="7" t="s">
        <v>422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753</v>
      </c>
    </row>
    <row r="58" spans="1:9" x14ac:dyDescent="0.2">
      <c r="A58" s="8" t="s">
        <v>717</v>
      </c>
      <c r="B58" s="7" t="s">
        <v>690</v>
      </c>
      <c r="C58" s="7" t="s">
        <v>281</v>
      </c>
      <c r="D58" s="7" t="s">
        <v>423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754</v>
      </c>
    </row>
    <row r="59" spans="1:9" x14ac:dyDescent="0.2">
      <c r="A59" s="8" t="s">
        <v>285</v>
      </c>
      <c r="B59" s="7" t="s">
        <v>691</v>
      </c>
      <c r="C59" s="7" t="s">
        <v>281</v>
      </c>
      <c r="D59" s="7" t="s">
        <v>424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845</v>
      </c>
    </row>
    <row r="60" spans="1:9" x14ac:dyDescent="0.2">
      <c r="A60" s="8" t="s">
        <v>286</v>
      </c>
      <c r="B60" s="7" t="s">
        <v>692</v>
      </c>
      <c r="C60" s="7" t="s">
        <v>281</v>
      </c>
      <c r="D60" s="7" t="s">
        <v>425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846</v>
      </c>
    </row>
    <row r="61" spans="1:9" x14ac:dyDescent="0.2">
      <c r="A61" s="8" t="s">
        <v>718</v>
      </c>
      <c r="B61" s="7" t="s">
        <v>693</v>
      </c>
      <c r="C61" s="7" t="s">
        <v>281</v>
      </c>
      <c r="D61" s="7" t="s">
        <v>426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755</v>
      </c>
    </row>
    <row r="62" spans="1:9" x14ac:dyDescent="0.2">
      <c r="A62" s="8" t="s">
        <v>280</v>
      </c>
      <c r="B62" s="7" t="s">
        <v>694</v>
      </c>
      <c r="C62" s="7" t="s">
        <v>278</v>
      </c>
      <c r="D62" s="7" t="s">
        <v>427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756</v>
      </c>
    </row>
    <row r="63" spans="1:9" x14ac:dyDescent="0.2">
      <c r="A63" s="8" t="s">
        <v>719</v>
      </c>
      <c r="B63" s="7" t="s">
        <v>695</v>
      </c>
      <c r="C63" s="7" t="s">
        <v>297</v>
      </c>
      <c r="D63" s="7" t="s">
        <v>428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757</v>
      </c>
    </row>
    <row r="64" spans="1:9" x14ac:dyDescent="0.2">
      <c r="A64" s="8" t="s">
        <v>300</v>
      </c>
      <c r="B64" s="7" t="s">
        <v>696</v>
      </c>
      <c r="C64" s="7" t="s">
        <v>297</v>
      </c>
      <c r="D64" s="7" t="s">
        <v>429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847</v>
      </c>
    </row>
    <row r="65" spans="1:9" x14ac:dyDescent="0.2">
      <c r="A65" s="8" t="s">
        <v>302</v>
      </c>
      <c r="B65" s="7" t="s">
        <v>697</v>
      </c>
      <c r="C65" s="7" t="s">
        <v>301</v>
      </c>
      <c r="D65" s="7" t="s">
        <v>430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758</v>
      </c>
    </row>
    <row r="66" spans="1:9" x14ac:dyDescent="0.2">
      <c r="A66" s="8" t="s">
        <v>302</v>
      </c>
      <c r="B66" s="7" t="s">
        <v>698</v>
      </c>
      <c r="C66" s="7" t="s">
        <v>301</v>
      </c>
      <c r="D66" s="7" t="s">
        <v>431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759</v>
      </c>
    </row>
    <row r="67" spans="1:9" x14ac:dyDescent="0.2">
      <c r="A67" s="8" t="s">
        <v>303</v>
      </c>
      <c r="B67" s="7" t="s">
        <v>699</v>
      </c>
      <c r="C67" s="7" t="s">
        <v>301</v>
      </c>
      <c r="D67" s="7" t="s">
        <v>432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760</v>
      </c>
    </row>
    <row r="68" spans="1:9" x14ac:dyDescent="0.2">
      <c r="A68" s="8" t="s">
        <v>909</v>
      </c>
      <c r="B68" s="8" t="s">
        <v>910</v>
      </c>
      <c r="C68" s="7" t="s">
        <v>304</v>
      </c>
      <c r="D68" s="8" t="s">
        <v>469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858</v>
      </c>
    </row>
    <row r="69" spans="1:9" x14ac:dyDescent="0.2">
      <c r="A69" s="8" t="s">
        <v>433</v>
      </c>
      <c r="B69" s="7" t="s">
        <v>700</v>
      </c>
      <c r="C69" s="7" t="s">
        <v>304</v>
      </c>
      <c r="D69" s="7" t="s">
        <v>434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761</v>
      </c>
    </row>
    <row r="70" spans="1:9" x14ac:dyDescent="0.2">
      <c r="A70" s="8" t="s">
        <v>314</v>
      </c>
      <c r="B70" s="7" t="s">
        <v>701</v>
      </c>
      <c r="C70" s="7" t="s">
        <v>309</v>
      </c>
      <c r="D70" s="7" t="s">
        <v>435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762</v>
      </c>
    </row>
    <row r="71" spans="1:9" x14ac:dyDescent="0.2">
      <c r="A71" s="8" t="s">
        <v>105</v>
      </c>
      <c r="B71" s="7" t="s">
        <v>702</v>
      </c>
      <c r="C71" s="7" t="s">
        <v>309</v>
      </c>
      <c r="D71" s="7" t="s">
        <v>436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763</v>
      </c>
    </row>
    <row r="72" spans="1:9" x14ac:dyDescent="0.2">
      <c r="A72" s="8" t="s">
        <v>438</v>
      </c>
      <c r="B72" s="7" t="s">
        <v>703</v>
      </c>
      <c r="C72" s="7" t="s">
        <v>326</v>
      </c>
      <c r="D72" s="7" t="s">
        <v>439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859</v>
      </c>
    </row>
    <row r="73" spans="1:9" x14ac:dyDescent="0.2">
      <c r="A73" s="8" t="s">
        <v>440</v>
      </c>
      <c r="B73" s="7" t="s">
        <v>704</v>
      </c>
      <c r="C73" s="7" t="s">
        <v>326</v>
      </c>
      <c r="D73" s="7" t="s">
        <v>441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860</v>
      </c>
    </row>
    <row r="74" spans="1:9" x14ac:dyDescent="0.2">
      <c r="A74" s="8" t="s">
        <v>442</v>
      </c>
      <c r="B74" s="7" t="s">
        <v>705</v>
      </c>
      <c r="C74" s="7" t="s">
        <v>326</v>
      </c>
      <c r="D74" s="7" t="s">
        <v>443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764</v>
      </c>
    </row>
    <row r="75" spans="1:9" x14ac:dyDescent="0.2">
      <c r="A75" s="8" t="s">
        <v>444</v>
      </c>
      <c r="B75" s="7" t="s">
        <v>706</v>
      </c>
      <c r="C75" s="7" t="s">
        <v>466</v>
      </c>
      <c r="D75" s="7" t="s">
        <v>445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765</v>
      </c>
    </row>
    <row r="76" spans="1:9" x14ac:dyDescent="0.2">
      <c r="A76" s="8" t="s">
        <v>446</v>
      </c>
      <c r="B76" s="7" t="s">
        <v>707</v>
      </c>
      <c r="C76" s="7" t="s">
        <v>466</v>
      </c>
      <c r="D76" s="7" t="s">
        <v>447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766</v>
      </c>
    </row>
    <row r="77" spans="1:9" x14ac:dyDescent="0.2">
      <c r="A77" s="8" t="s">
        <v>720</v>
      </c>
      <c r="B77" s="7" t="s">
        <v>708</v>
      </c>
      <c r="C77" s="7" t="s">
        <v>189</v>
      </c>
      <c r="D77" s="7" t="s">
        <v>448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767</v>
      </c>
    </row>
    <row r="78" spans="1:9" x14ac:dyDescent="0.2">
      <c r="A78" s="8" t="s">
        <v>636</v>
      </c>
      <c r="B78" s="7" t="s">
        <v>709</v>
      </c>
      <c r="C78" s="7" t="s">
        <v>452</v>
      </c>
      <c r="D78" s="7" t="s">
        <v>635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768</v>
      </c>
    </row>
    <row r="79" spans="1:9" x14ac:dyDescent="0.2">
      <c r="A79" s="8" t="s">
        <v>454</v>
      </c>
      <c r="B79" s="7" t="s">
        <v>710</v>
      </c>
      <c r="C79" s="7" t="s">
        <v>453</v>
      </c>
      <c r="D79" s="7" t="s">
        <v>637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861</v>
      </c>
    </row>
    <row r="80" spans="1:9" x14ac:dyDescent="0.2">
      <c r="A80" s="8" t="s">
        <v>1060</v>
      </c>
      <c r="B80" s="7" t="s">
        <v>1066</v>
      </c>
      <c r="C80" s="7" t="s">
        <v>290</v>
      </c>
      <c r="D80" s="8" t="s">
        <v>1065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1111</v>
      </c>
    </row>
    <row r="81" spans="1:9" x14ac:dyDescent="0.2">
      <c r="A81" s="8" t="s">
        <v>567</v>
      </c>
      <c r="B81" s="7" t="s">
        <v>1062</v>
      </c>
      <c r="C81" s="7" t="s">
        <v>290</v>
      </c>
      <c r="D81" s="8" t="s">
        <v>1061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1112</v>
      </c>
    </row>
    <row r="82" spans="1:9" x14ac:dyDescent="0.2">
      <c r="A82" s="8" t="s">
        <v>569</v>
      </c>
      <c r="B82" s="7" t="s">
        <v>1064</v>
      </c>
      <c r="C82" s="7" t="s">
        <v>307</v>
      </c>
      <c r="D82" s="8" t="s">
        <v>1063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1113</v>
      </c>
    </row>
    <row r="83" spans="1:9" x14ac:dyDescent="0.2">
      <c r="A83" s="8" t="s">
        <v>169</v>
      </c>
      <c r="B83" s="7" t="s">
        <v>1067</v>
      </c>
      <c r="C83" s="7" t="s">
        <v>165</v>
      </c>
      <c r="D83" s="8" t="s">
        <v>468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1114</v>
      </c>
    </row>
    <row r="84" spans="1:9" x14ac:dyDescent="0.2">
      <c r="A84" s="8" t="s">
        <v>1054</v>
      </c>
      <c r="B84" s="7" t="s">
        <v>1069</v>
      </c>
      <c r="C84" s="7" t="s">
        <v>165</v>
      </c>
      <c r="D84" s="8" t="s">
        <v>1068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1115</v>
      </c>
    </row>
    <row r="85" spans="1:9" x14ac:dyDescent="0.2">
      <c r="A85" s="8" t="s">
        <v>1056</v>
      </c>
      <c r="B85" s="7" t="s">
        <v>1072</v>
      </c>
      <c r="C85" s="7" t="s">
        <v>165</v>
      </c>
      <c r="D85" s="8" t="s">
        <v>1071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1116</v>
      </c>
    </row>
    <row r="86" spans="1:9" x14ac:dyDescent="0.2">
      <c r="A86" s="8" t="s">
        <v>280</v>
      </c>
      <c r="B86" s="7" t="s">
        <v>1074</v>
      </c>
      <c r="C86" s="7" t="s">
        <v>278</v>
      </c>
      <c r="D86" s="8" t="s">
        <v>1073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1117</v>
      </c>
    </row>
    <row r="87" spans="1:9" x14ac:dyDescent="0.2">
      <c r="A87" s="8" t="s">
        <v>1050</v>
      </c>
      <c r="B87" s="7" t="s">
        <v>1077</v>
      </c>
      <c r="C87" s="7" t="s">
        <v>1057</v>
      </c>
      <c r="D87" s="8" t="s">
        <v>1076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1118</v>
      </c>
    </row>
    <row r="88" spans="1:9" x14ac:dyDescent="0.2">
      <c r="A88" s="8" t="s">
        <v>200</v>
      </c>
      <c r="B88" s="7" t="s">
        <v>1079</v>
      </c>
      <c r="C88" s="7" t="s">
        <v>197</v>
      </c>
      <c r="D88" s="8" t="s">
        <v>1078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1119</v>
      </c>
    </row>
    <row r="89" spans="1:9" x14ac:dyDescent="0.2">
      <c r="A89" s="8" t="s">
        <v>1082</v>
      </c>
      <c r="B89" s="7" t="s">
        <v>1081</v>
      </c>
      <c r="C89" s="7" t="s">
        <v>218</v>
      </c>
      <c r="D89" s="8" t="s">
        <v>1080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1120</v>
      </c>
    </row>
    <row r="90" spans="1:9" x14ac:dyDescent="0.2">
      <c r="A90" s="8" t="s">
        <v>1052</v>
      </c>
      <c r="B90" s="7" t="s">
        <v>1084</v>
      </c>
      <c r="C90" s="7" t="s">
        <v>258</v>
      </c>
      <c r="D90" s="8" t="s">
        <v>1083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1121</v>
      </c>
    </row>
    <row r="91" spans="1:9" x14ac:dyDescent="0.2">
      <c r="A91" s="8" t="s">
        <v>1087</v>
      </c>
      <c r="B91" s="7" t="s">
        <v>1086</v>
      </c>
      <c r="C91" s="7" t="s">
        <v>218</v>
      </c>
      <c r="D91" s="8" t="s">
        <v>1085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1122</v>
      </c>
    </row>
    <row r="92" spans="1:9" x14ac:dyDescent="0.2">
      <c r="A92" s="8" t="s">
        <v>223</v>
      </c>
      <c r="B92" s="7" t="s">
        <v>1089</v>
      </c>
      <c r="C92" s="7" t="s">
        <v>218</v>
      </c>
      <c r="D92" s="8" t="s">
        <v>1088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1123</v>
      </c>
    </row>
    <row r="93" spans="1:9" x14ac:dyDescent="0.2">
      <c r="A93" s="8" t="s">
        <v>562</v>
      </c>
      <c r="B93" s="7" t="s">
        <v>1091</v>
      </c>
      <c r="C93" s="7" t="s">
        <v>218</v>
      </c>
      <c r="D93" s="8" t="s">
        <v>1090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1124</v>
      </c>
    </row>
    <row r="94" spans="1:9" x14ac:dyDescent="0.2">
      <c r="A94" s="8" t="s">
        <v>1094</v>
      </c>
      <c r="B94" s="7" t="s">
        <v>1093</v>
      </c>
      <c r="C94" s="7" t="s">
        <v>206</v>
      </c>
      <c r="D94" s="8" t="s">
        <v>1092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1125</v>
      </c>
    </row>
    <row r="95" spans="1:9" x14ac:dyDescent="0.2">
      <c r="A95" s="8" t="s">
        <v>996</v>
      </c>
      <c r="B95" s="7" t="s">
        <v>1096</v>
      </c>
      <c r="C95" s="7" t="s">
        <v>206</v>
      </c>
      <c r="D95" s="8" t="s">
        <v>1095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1126</v>
      </c>
    </row>
    <row r="96" spans="1:9" x14ac:dyDescent="0.2">
      <c r="A96" s="8" t="s">
        <v>1099</v>
      </c>
      <c r="B96" s="7" t="s">
        <v>1098</v>
      </c>
      <c r="C96" s="7" t="s">
        <v>270</v>
      </c>
      <c r="D96" s="8" t="s">
        <v>1097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1127</v>
      </c>
    </row>
    <row r="97" spans="1:9" x14ac:dyDescent="0.2">
      <c r="A97" s="8" t="s">
        <v>107</v>
      </c>
      <c r="B97" s="7" t="s">
        <v>1102</v>
      </c>
      <c r="C97" s="7" t="s">
        <v>281</v>
      </c>
      <c r="D97" s="8" t="s">
        <v>1101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1128</v>
      </c>
    </row>
    <row r="98" spans="1:9" x14ac:dyDescent="0.2">
      <c r="A98" s="8" t="s">
        <v>86</v>
      </c>
      <c r="B98" s="7" t="s">
        <v>1104</v>
      </c>
      <c r="C98" s="7" t="s">
        <v>228</v>
      </c>
      <c r="D98" s="8" t="s">
        <v>1103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1129</v>
      </c>
    </row>
    <row r="99" spans="1:9" x14ac:dyDescent="0.2">
      <c r="A99" s="8" t="s">
        <v>1107</v>
      </c>
      <c r="B99" s="7" t="s">
        <v>1106</v>
      </c>
      <c r="C99" s="7" t="s">
        <v>228</v>
      </c>
      <c r="D99" s="8" t="s">
        <v>1105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1130</v>
      </c>
    </row>
    <row r="100" spans="1:9" x14ac:dyDescent="0.2">
      <c r="A100" s="8" t="s">
        <v>227</v>
      </c>
      <c r="B100" s="7" t="s">
        <v>1110</v>
      </c>
      <c r="C100" s="7" t="s">
        <v>218</v>
      </c>
      <c r="D100" s="8" t="s">
        <v>1109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1131</v>
      </c>
    </row>
    <row r="101" spans="1:9" x14ac:dyDescent="0.2">
      <c r="A101" s="8" t="str" cm="1">
        <f t="array" ref="A101">GetAirportField(AirportTable[[#This Row],[IATA Code]],"city")</f>
        <v>Dubai</v>
      </c>
      <c r="B101" s="7" t="str" cm="1">
        <f t="array" ref="B101">GetAirportField(AirportTable[[#This Row],[IATA Code]],"name")</f>
        <v>Dubai International Airport</v>
      </c>
      <c r="C101" s="7" t="str" cm="1">
        <f t="array" ref="C101">GetAirportField(AirportTable[[#This Row],[IATA Code]],"country")</f>
        <v>AE</v>
      </c>
      <c r="D101" s="8" t="s">
        <v>2016</v>
      </c>
      <c r="E101" s="13" cm="1">
        <f t="array" ref="E101">GetAirportField(AirportTable[[#This Row],[IATA Code]],"lat")</f>
        <v>25.2527999878</v>
      </c>
      <c r="F101" s="13" cm="1">
        <f t="array" ref="F101">GetAirportField(AirportTable[[#This Row],[IATA Code]],"lon")</f>
        <v>55.364398956300001</v>
      </c>
      <c r="G101" s="7">
        <f>COUNTIF(Flights!D:D,AirportTable[[#This Row],[IATA Code]])</f>
        <v>0</v>
      </c>
      <c r="H101" s="7">
        <f>COUNTIF(Flights!E:E,AirportTable[[#This Row],[IATA Code]])</f>
        <v>0</v>
      </c>
      <c r="I101" s="14" t="s">
        <v>2018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  <hyperlink ref="I101" r:id="rId100" xr:uid="{4485E587-D74E-4E06-83D5-CD4E49CB7697}"/>
  </hyperlinks>
  <pageMargins left="0.7" right="0.7" top="0.78740157499999996" bottom="0.78740157499999996" header="0.3" footer="0.3"/>
  <tableParts count="1">
    <tablePart r:id="rId10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10.85546875" style="17"/>
    <col min="2" max="2" width="7.42578125" bestFit="1" customWidth="1"/>
    <col min="3" max="3" width="8.85546875" bestFit="1" customWidth="1"/>
    <col min="4" max="4" width="13.7109375" bestFit="1" customWidth="1"/>
    <col min="5" max="5" width="18.42578125" bestFit="1" customWidth="1"/>
    <col min="6" max="6" width="15.7109375" bestFit="1" customWidth="1"/>
    <col min="7" max="7" width="16.7109375" bestFit="1" customWidth="1"/>
    <col min="8" max="8" width="17.85546875" bestFit="1" customWidth="1"/>
    <col min="9" max="9" width="21.140625" bestFit="1" customWidth="1"/>
    <col min="10" max="10" width="16" bestFit="1" customWidth="1"/>
    <col min="11" max="11" width="11.42578125" customWidth="1"/>
    <col min="12" max="12" width="31" customWidth="1"/>
  </cols>
  <sheetData>
    <row r="1" spans="1:12" x14ac:dyDescent="0.2">
      <c r="A1" s="16" t="s">
        <v>789</v>
      </c>
      <c r="B1" s="3" t="s">
        <v>527</v>
      </c>
      <c r="C1" s="3" t="s">
        <v>59</v>
      </c>
      <c r="D1" s="3" t="s">
        <v>628</v>
      </c>
      <c r="E1" s="3" t="s">
        <v>629</v>
      </c>
      <c r="F1" s="3" t="s">
        <v>630</v>
      </c>
      <c r="G1" s="3" t="s">
        <v>631</v>
      </c>
      <c r="H1" s="3" t="s">
        <v>632</v>
      </c>
      <c r="I1" s="3" t="s">
        <v>633</v>
      </c>
      <c r="J1" s="3" t="s">
        <v>772</v>
      </c>
      <c r="K1" s="3" t="s">
        <v>800</v>
      </c>
      <c r="L1" s="3" t="s">
        <v>528</v>
      </c>
    </row>
    <row r="2" spans="1:12" x14ac:dyDescent="0.2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386</v>
      </c>
      <c r="E2" s="3" t="s">
        <v>385</v>
      </c>
      <c r="F2" s="3" t="s">
        <v>60</v>
      </c>
      <c r="G2" s="3" t="s">
        <v>208</v>
      </c>
      <c r="H2" s="3" t="s">
        <v>14</v>
      </c>
      <c r="I2" s="3" t="s">
        <v>14</v>
      </c>
      <c r="J2" s="3" t="s">
        <v>778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385</v>
      </c>
      <c r="E3" s="3" t="s">
        <v>367</v>
      </c>
      <c r="F3" s="3" t="s">
        <v>208</v>
      </c>
      <c r="G3" s="3" t="s">
        <v>96</v>
      </c>
      <c r="H3" s="3" t="s">
        <v>14</v>
      </c>
      <c r="I3" s="3" t="s">
        <v>6</v>
      </c>
      <c r="J3" s="3" t="s">
        <v>778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369</v>
      </c>
      <c r="E4" s="3" t="s">
        <v>385</v>
      </c>
      <c r="F4" s="3" t="s">
        <v>110</v>
      </c>
      <c r="G4" s="3" t="s">
        <v>208</v>
      </c>
      <c r="H4" s="3" t="s">
        <v>6</v>
      </c>
      <c r="I4" s="3" t="s">
        <v>14</v>
      </c>
      <c r="J4" s="3" t="s">
        <v>778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385</v>
      </c>
      <c r="E5" s="3" t="s">
        <v>386</v>
      </c>
      <c r="F5" s="3" t="s">
        <v>208</v>
      </c>
      <c r="G5" s="3" t="s">
        <v>60</v>
      </c>
      <c r="H5" s="3" t="s">
        <v>14</v>
      </c>
      <c r="I5" s="3" t="s">
        <v>14</v>
      </c>
      <c r="J5" s="3" t="s">
        <v>778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386</v>
      </c>
      <c r="E6" s="3" t="s">
        <v>379</v>
      </c>
      <c r="F6" s="3" t="s">
        <v>60</v>
      </c>
      <c r="G6" s="3" t="s">
        <v>378</v>
      </c>
      <c r="H6" s="3" t="s">
        <v>14</v>
      </c>
      <c r="I6" s="3" t="s">
        <v>14</v>
      </c>
      <c r="J6" s="3" t="s">
        <v>852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379</v>
      </c>
      <c r="E7" s="3" t="s">
        <v>386</v>
      </c>
      <c r="F7" s="3" t="s">
        <v>378</v>
      </c>
      <c r="G7" s="3" t="s">
        <v>60</v>
      </c>
      <c r="H7" s="3" t="s">
        <v>14</v>
      </c>
      <c r="I7" s="3" t="s">
        <v>14</v>
      </c>
      <c r="J7" s="3" t="s">
        <v>852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386</v>
      </c>
      <c r="E8" s="3" t="s">
        <v>436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852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436</v>
      </c>
      <c r="E9" s="3" t="s">
        <v>386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852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381</v>
      </c>
      <c r="E10" s="3" t="s">
        <v>369</v>
      </c>
      <c r="F10" s="3" t="s">
        <v>207</v>
      </c>
      <c r="G10" s="3" t="s">
        <v>110</v>
      </c>
      <c r="H10" s="3" t="s">
        <v>14</v>
      </c>
      <c r="I10" s="3" t="s">
        <v>6</v>
      </c>
      <c r="J10" s="3" t="s">
        <v>778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369</v>
      </c>
      <c r="E11" s="3" t="s">
        <v>381</v>
      </c>
      <c r="F11" s="3" t="s">
        <v>110</v>
      </c>
      <c r="G11" s="3" t="s">
        <v>207</v>
      </c>
      <c r="H11" s="3" t="s">
        <v>6</v>
      </c>
      <c r="I11" s="3" t="s">
        <v>14</v>
      </c>
      <c r="J11" s="3" t="s">
        <v>778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381</v>
      </c>
      <c r="E12" s="3" t="s">
        <v>402</v>
      </c>
      <c r="F12" s="3" t="s">
        <v>207</v>
      </c>
      <c r="G12" s="3" t="s">
        <v>714</v>
      </c>
      <c r="H12" s="3" t="s">
        <v>14</v>
      </c>
      <c r="I12" s="3" t="s">
        <v>28</v>
      </c>
      <c r="J12" s="3" t="s">
        <v>872</v>
      </c>
      <c r="K12" s="3" t="str">
        <f>_xlfn.XLOOKUP(FlightTable[[#This Row],[Airline]], AirlineTable[Name], AirlineTable[ICAO], "")</f>
        <v>AMC</v>
      </c>
      <c r="L12" s="3" t="s">
        <v>912</v>
      </c>
    </row>
    <row r="13" spans="1:12" x14ac:dyDescent="0.2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402</v>
      </c>
      <c r="E13" s="3" t="s">
        <v>381</v>
      </c>
      <c r="F13" s="3" t="s">
        <v>714</v>
      </c>
      <c r="G13" s="3" t="s">
        <v>207</v>
      </c>
      <c r="H13" s="3" t="s">
        <v>28</v>
      </c>
      <c r="I13" s="3" t="s">
        <v>14</v>
      </c>
      <c r="J13" s="3" t="s">
        <v>808</v>
      </c>
      <c r="K13" s="3" t="str">
        <f>_xlfn.XLOOKUP(FlightTable[[#This Row],[Airline]], AirlineTable[Name], AirlineTable[ICAO], "")</f>
        <v>AUA</v>
      </c>
      <c r="L13" s="3" t="s">
        <v>912</v>
      </c>
    </row>
    <row r="14" spans="1:12" x14ac:dyDescent="0.2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381</v>
      </c>
      <c r="E14" s="3" t="s">
        <v>443</v>
      </c>
      <c r="F14" s="3" t="s">
        <v>207</v>
      </c>
      <c r="G14" s="3" t="s">
        <v>442</v>
      </c>
      <c r="H14" s="3" t="s">
        <v>14</v>
      </c>
      <c r="I14" s="3" t="s">
        <v>57</v>
      </c>
      <c r="J14" s="3" t="s">
        <v>862</v>
      </c>
      <c r="K14" s="3" t="str">
        <f>_xlfn.XLOOKUP(FlightTable[[#This Row],[Airline]], AirlineTable[Name], AirlineTable[ICAO], "")</f>
        <v>UAL</v>
      </c>
      <c r="L14" s="3" t="s">
        <v>913</v>
      </c>
    </row>
    <row r="15" spans="1:12" x14ac:dyDescent="0.2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443</v>
      </c>
      <c r="E15" s="3" t="s">
        <v>381</v>
      </c>
      <c r="F15" s="3" t="s">
        <v>442</v>
      </c>
      <c r="G15" s="3" t="s">
        <v>207</v>
      </c>
      <c r="H15" s="3" t="s">
        <v>57</v>
      </c>
      <c r="I15" s="3" t="s">
        <v>14</v>
      </c>
      <c r="J15" s="3" t="s">
        <v>862</v>
      </c>
      <c r="K15" s="3" t="str">
        <f>_xlfn.XLOOKUP(FlightTable[[#This Row],[Airline]], AirlineTable[Name], AirlineTable[ICAO], "")</f>
        <v>UAL</v>
      </c>
      <c r="L15" s="3" t="s">
        <v>913</v>
      </c>
    </row>
    <row r="16" spans="1:12" x14ac:dyDescent="0.2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399</v>
      </c>
      <c r="E16" s="3" t="s">
        <v>398</v>
      </c>
      <c r="F16" s="3" t="s">
        <v>235</v>
      </c>
      <c r="G16" s="3" t="s">
        <v>234</v>
      </c>
      <c r="H16" s="3" t="s">
        <v>27</v>
      </c>
      <c r="I16" s="3" t="s">
        <v>27</v>
      </c>
      <c r="J16" s="3" t="s">
        <v>867</v>
      </c>
      <c r="K16" s="3" t="str">
        <f>_xlfn.XLOOKUP(FlightTable[[#This Row],[Airline]], AirlineTable[Name], AirlineTable[ICAO], "")</f>
        <v>AXM</v>
      </c>
    </row>
    <row r="17" spans="1:12" x14ac:dyDescent="0.2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398</v>
      </c>
      <c r="E17" s="3" t="s">
        <v>418</v>
      </c>
      <c r="F17" s="3" t="s">
        <v>234</v>
      </c>
      <c r="G17" s="3" t="s">
        <v>45</v>
      </c>
      <c r="H17" s="3" t="s">
        <v>27</v>
      </c>
      <c r="I17" s="3" t="s">
        <v>45</v>
      </c>
      <c r="J17" s="3" t="s">
        <v>867</v>
      </c>
      <c r="K17" s="3" t="str">
        <f>_xlfn.XLOOKUP(FlightTable[[#This Row],[Airline]], AirlineTable[Name], AirlineTable[ICAO], "")</f>
        <v>AXM</v>
      </c>
    </row>
    <row r="18" spans="1:12" x14ac:dyDescent="0.2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381</v>
      </c>
      <c r="E18" s="3" t="s">
        <v>418</v>
      </c>
      <c r="F18" s="3" t="s">
        <v>207</v>
      </c>
      <c r="G18" s="3" t="s">
        <v>45</v>
      </c>
      <c r="H18" s="3" t="s">
        <v>14</v>
      </c>
      <c r="I18" s="3" t="s">
        <v>45</v>
      </c>
      <c r="J18" s="3" t="s">
        <v>778</v>
      </c>
      <c r="K18" s="3" t="str">
        <f>_xlfn.XLOOKUP(FlightTable[[#This Row],[Airline]], AirlineTable[Name], AirlineTable[ICAO], "")</f>
        <v>DLH</v>
      </c>
    </row>
    <row r="19" spans="1:12" x14ac:dyDescent="0.2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418</v>
      </c>
      <c r="E19" s="3" t="s">
        <v>399</v>
      </c>
      <c r="F19" s="3" t="s">
        <v>45</v>
      </c>
      <c r="G19" s="3" t="s">
        <v>235</v>
      </c>
      <c r="H19" s="3" t="s">
        <v>45</v>
      </c>
      <c r="I19" s="3" t="s">
        <v>27</v>
      </c>
      <c r="J19" s="3" t="s">
        <v>865</v>
      </c>
      <c r="K19" s="3" t="str">
        <f>_xlfn.XLOOKUP(FlightTable[[#This Row],[Airline]], AirlineTable[Name], AirlineTable[ICAO], "")</f>
        <v>TGW</v>
      </c>
    </row>
    <row r="20" spans="1:12" x14ac:dyDescent="0.2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418</v>
      </c>
      <c r="E20" s="3" t="s">
        <v>381</v>
      </c>
      <c r="F20" s="3" t="s">
        <v>45</v>
      </c>
      <c r="G20" s="3" t="s">
        <v>207</v>
      </c>
      <c r="H20" s="3" t="s">
        <v>45</v>
      </c>
      <c r="I20" s="3" t="s">
        <v>14</v>
      </c>
      <c r="J20" s="3" t="s">
        <v>778</v>
      </c>
      <c r="K20" s="3" t="str">
        <f>_xlfn.XLOOKUP(FlightTable[[#This Row],[Airline]], AirlineTable[Name], AirlineTable[ICAO], "")</f>
        <v>DLH</v>
      </c>
    </row>
    <row r="21" spans="1:12" x14ac:dyDescent="0.2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381</v>
      </c>
      <c r="E21" s="3" t="s">
        <v>390</v>
      </c>
      <c r="F21" s="3" t="s">
        <v>207</v>
      </c>
      <c r="G21" s="3" t="s">
        <v>76</v>
      </c>
      <c r="H21" s="3" t="s">
        <v>14</v>
      </c>
      <c r="I21" s="3" t="s">
        <v>20</v>
      </c>
      <c r="J21" s="3" t="s">
        <v>778</v>
      </c>
      <c r="K21" s="3" t="str">
        <f>_xlfn.XLOOKUP(FlightTable[[#This Row],[Airline]], AirlineTable[Name], AirlineTable[ICAO], "")</f>
        <v>DLH</v>
      </c>
      <c r="L21" s="3" t="s">
        <v>915</v>
      </c>
    </row>
    <row r="22" spans="1:12" x14ac:dyDescent="0.2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390</v>
      </c>
      <c r="E22" s="3" t="s">
        <v>381</v>
      </c>
      <c r="F22" s="3" t="s">
        <v>76</v>
      </c>
      <c r="G22" s="3" t="s">
        <v>207</v>
      </c>
      <c r="H22" s="3" t="s">
        <v>20</v>
      </c>
      <c r="I22" s="3" t="s">
        <v>14</v>
      </c>
      <c r="J22" s="3" t="s">
        <v>778</v>
      </c>
      <c r="K22" s="3" t="str">
        <f>_xlfn.XLOOKUP(FlightTable[[#This Row],[Airline]], AirlineTable[Name], AirlineTable[ICAO], "")</f>
        <v>DLH</v>
      </c>
      <c r="L22" s="3" t="s">
        <v>915</v>
      </c>
    </row>
    <row r="23" spans="1:12" x14ac:dyDescent="0.2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381</v>
      </c>
      <c r="E23" s="3" t="s">
        <v>424</v>
      </c>
      <c r="F23" s="3" t="s">
        <v>207</v>
      </c>
      <c r="G23" s="3" t="s">
        <v>285</v>
      </c>
      <c r="H23" s="3" t="s">
        <v>14</v>
      </c>
      <c r="I23" s="3" t="s">
        <v>49</v>
      </c>
      <c r="J23" s="3" t="s">
        <v>873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425</v>
      </c>
      <c r="E24" s="3" t="s">
        <v>424</v>
      </c>
      <c r="F24" s="3" t="s">
        <v>286</v>
      </c>
      <c r="G24" s="3" t="s">
        <v>285</v>
      </c>
      <c r="H24" s="3" t="s">
        <v>49</v>
      </c>
      <c r="I24" s="3" t="s">
        <v>49</v>
      </c>
      <c r="J24" s="3" t="s">
        <v>873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424</v>
      </c>
      <c r="E25" s="3" t="s">
        <v>381</v>
      </c>
      <c r="F25" s="3" t="s">
        <v>285</v>
      </c>
      <c r="G25" s="3" t="s">
        <v>207</v>
      </c>
      <c r="H25" s="3" t="s">
        <v>49</v>
      </c>
      <c r="I25" s="3" t="s">
        <v>14</v>
      </c>
      <c r="J25" s="3" t="s">
        <v>873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381</v>
      </c>
      <c r="E26" s="3" t="s">
        <v>421</v>
      </c>
      <c r="F26" s="3" t="s">
        <v>207</v>
      </c>
      <c r="G26" s="3" t="s">
        <v>854</v>
      </c>
      <c r="H26" s="3" t="s">
        <v>14</v>
      </c>
      <c r="I26" s="3" t="s">
        <v>49</v>
      </c>
      <c r="J26" s="3" t="s">
        <v>883</v>
      </c>
      <c r="K26" s="3" t="str">
        <f>_xlfn.XLOOKUP(FlightTable[[#This Row],[Airline]], AirlineTable[Name], AirlineTable[ICAO], "")</f>
        <v>SXS</v>
      </c>
    </row>
    <row r="27" spans="1:12" x14ac:dyDescent="0.2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421</v>
      </c>
      <c r="E27" s="3" t="s">
        <v>422</v>
      </c>
      <c r="F27" s="3" t="s">
        <v>854</v>
      </c>
      <c r="G27" s="3" t="s">
        <v>855</v>
      </c>
      <c r="H27" s="3" t="s">
        <v>49</v>
      </c>
      <c r="I27" s="3" t="s">
        <v>49</v>
      </c>
      <c r="J27" s="3" t="s">
        <v>883</v>
      </c>
      <c r="K27" s="3" t="str">
        <f>_xlfn.XLOOKUP(FlightTable[[#This Row],[Airline]], AirlineTable[Name], AirlineTable[ICAO], "")</f>
        <v>SXS</v>
      </c>
    </row>
    <row r="28" spans="1:12" x14ac:dyDescent="0.2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422</v>
      </c>
      <c r="E28" s="3" t="s">
        <v>423</v>
      </c>
      <c r="F28" s="3" t="s">
        <v>855</v>
      </c>
      <c r="G28" s="3" t="s">
        <v>856</v>
      </c>
      <c r="H28" s="3" t="s">
        <v>49</v>
      </c>
      <c r="I28" s="3" t="s">
        <v>49</v>
      </c>
      <c r="J28" s="3" t="s">
        <v>883</v>
      </c>
      <c r="K28" s="3" t="str">
        <f>_xlfn.XLOOKUP(FlightTable[[#This Row],[Airline]], AirlineTable[Name], AirlineTable[ICAO], "")</f>
        <v>SXS</v>
      </c>
    </row>
    <row r="29" spans="1:12" x14ac:dyDescent="0.2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423</v>
      </c>
      <c r="E29" s="3" t="s">
        <v>381</v>
      </c>
      <c r="F29" s="3" t="s">
        <v>856</v>
      </c>
      <c r="G29" s="3" t="s">
        <v>207</v>
      </c>
      <c r="H29" s="3" t="s">
        <v>49</v>
      </c>
      <c r="I29" s="3" t="s">
        <v>14</v>
      </c>
      <c r="J29" s="3" t="s">
        <v>883</v>
      </c>
      <c r="K29" s="3" t="str">
        <f>_xlfn.XLOOKUP(FlightTable[[#This Row],[Airline]], AirlineTable[Name], AirlineTable[ICAO], "")</f>
        <v>SXS</v>
      </c>
    </row>
    <row r="30" spans="1:12" x14ac:dyDescent="0.2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381</v>
      </c>
      <c r="E30" s="3" t="s">
        <v>415</v>
      </c>
      <c r="F30" s="3" t="s">
        <v>207</v>
      </c>
      <c r="G30" s="3" t="s">
        <v>260</v>
      </c>
      <c r="H30" s="3" t="s">
        <v>14</v>
      </c>
      <c r="I30" s="3" t="s">
        <v>40</v>
      </c>
      <c r="J30" s="3" t="s">
        <v>876</v>
      </c>
      <c r="K30" s="3" t="str">
        <f>_xlfn.XLOOKUP(FlightTable[[#This Row],[Airline]], AirlineTable[Name], AirlineTable[ICAO], "")</f>
        <v>TAP</v>
      </c>
    </row>
    <row r="31" spans="1:12" x14ac:dyDescent="0.2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415</v>
      </c>
      <c r="E31" s="3" t="s">
        <v>381</v>
      </c>
      <c r="F31" s="3" t="s">
        <v>260</v>
      </c>
      <c r="G31" s="3" t="s">
        <v>207</v>
      </c>
      <c r="H31" s="3" t="s">
        <v>40</v>
      </c>
      <c r="I31" s="3" t="s">
        <v>14</v>
      </c>
      <c r="J31" s="3" t="s">
        <v>876</v>
      </c>
      <c r="K31" s="3" t="str">
        <f>_xlfn.XLOOKUP(FlightTable[[#This Row],[Airline]], AirlineTable[Name], AirlineTable[ICAO], "")</f>
        <v>TAP</v>
      </c>
    </row>
    <row r="32" spans="1:12" x14ac:dyDescent="0.2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380</v>
      </c>
      <c r="E32" s="3" t="s">
        <v>391</v>
      </c>
      <c r="F32" s="3" t="s">
        <v>712</v>
      </c>
      <c r="G32" s="3" t="s">
        <v>80</v>
      </c>
      <c r="H32" s="3" t="s">
        <v>14</v>
      </c>
      <c r="I32" s="3" t="s">
        <v>18</v>
      </c>
      <c r="J32" s="3" t="s">
        <v>879</v>
      </c>
      <c r="K32" s="3" t="str">
        <f>_xlfn.XLOOKUP(FlightTable[[#This Row],[Airline]], AirlineTable[Name], AirlineTable[ICAO], "")</f>
        <v>WOW</v>
      </c>
    </row>
    <row r="33" spans="1:12" x14ac:dyDescent="0.2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391</v>
      </c>
      <c r="E33" s="3" t="s">
        <v>380</v>
      </c>
      <c r="F33" s="3" t="s">
        <v>80</v>
      </c>
      <c r="G33" s="3" t="s">
        <v>712</v>
      </c>
      <c r="H33" s="3" t="s">
        <v>18</v>
      </c>
      <c r="I33" s="3" t="s">
        <v>14</v>
      </c>
      <c r="J33" s="3" t="s">
        <v>879</v>
      </c>
      <c r="K33" s="3" t="str">
        <f>_xlfn.XLOOKUP(FlightTable[[#This Row],[Airline]], AirlineTable[Name], AirlineTable[ICAO], "")</f>
        <v>WOW</v>
      </c>
    </row>
    <row r="34" spans="1:12" x14ac:dyDescent="0.2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381</v>
      </c>
      <c r="E34" s="3" t="s">
        <v>358</v>
      </c>
      <c r="F34" s="3" t="s">
        <v>207</v>
      </c>
      <c r="G34" s="3" t="s">
        <v>166</v>
      </c>
      <c r="H34" s="3" t="s">
        <v>14</v>
      </c>
      <c r="I34" s="3" t="s">
        <v>6</v>
      </c>
      <c r="J34" s="3" t="s">
        <v>805</v>
      </c>
      <c r="K34" s="3" t="str">
        <f>_xlfn.XLOOKUP(FlightTable[[#This Row],[Airline]], AirlineTable[Name], AirlineTable[ICAO], "")</f>
        <v>CCA</v>
      </c>
    </row>
    <row r="35" spans="1:12" x14ac:dyDescent="0.2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358</v>
      </c>
      <c r="E35" s="3" t="s">
        <v>429</v>
      </c>
      <c r="F35" s="3" t="s">
        <v>166</v>
      </c>
      <c r="G35" s="3" t="s">
        <v>300</v>
      </c>
      <c r="H35" s="3" t="s">
        <v>6</v>
      </c>
      <c r="I35" s="3" t="s">
        <v>52</v>
      </c>
      <c r="J35" s="3" t="s">
        <v>805</v>
      </c>
      <c r="K35" s="3" t="str">
        <f>_xlfn.XLOOKUP(FlightTable[[#This Row],[Airline]], AirlineTable[Name], AirlineTable[ICAO], "")</f>
        <v>CCA</v>
      </c>
    </row>
    <row r="36" spans="1:12" x14ac:dyDescent="0.2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369</v>
      </c>
      <c r="E36" s="3" t="s">
        <v>381</v>
      </c>
      <c r="F36" s="3" t="s">
        <v>110</v>
      </c>
      <c r="G36" s="3" t="s">
        <v>207</v>
      </c>
      <c r="H36" s="3" t="s">
        <v>6</v>
      </c>
      <c r="I36" s="3" t="s">
        <v>14</v>
      </c>
      <c r="J36" s="3" t="s">
        <v>805</v>
      </c>
      <c r="K36" s="3" t="str">
        <f>_xlfn.XLOOKUP(FlightTable[[#This Row],[Airline]], AirlineTable[Name], AirlineTable[ICAO], "")</f>
        <v>CCA</v>
      </c>
    </row>
    <row r="37" spans="1:12" x14ac:dyDescent="0.2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429</v>
      </c>
      <c r="E37" s="3" t="s">
        <v>394</v>
      </c>
      <c r="F37" s="3" t="s">
        <v>300</v>
      </c>
      <c r="G37" s="3" t="s">
        <v>86</v>
      </c>
      <c r="H37" s="3" t="s">
        <v>52</v>
      </c>
      <c r="I37" s="3" t="s">
        <v>22</v>
      </c>
      <c r="J37" s="21" t="s">
        <v>917</v>
      </c>
      <c r="K37" s="21" t="str">
        <f>_xlfn.XLOOKUP(FlightTable[[#This Row],[Airline]], AirlineTable[Name], AirlineTable[ICAO], "")</f>
        <v>XXX</v>
      </c>
    </row>
    <row r="38" spans="1:12" x14ac:dyDescent="0.2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394</v>
      </c>
      <c r="E38" s="3" t="s">
        <v>388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917</v>
      </c>
      <c r="K38" s="21" t="str">
        <f>_xlfn.XLOOKUP(FlightTable[[#This Row],[Airline]], AirlineTable[Name], AirlineTable[ICAO], "")</f>
        <v>XXX</v>
      </c>
    </row>
    <row r="39" spans="1:12" x14ac:dyDescent="0.2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431</v>
      </c>
      <c r="E39" s="3" t="s">
        <v>432</v>
      </c>
      <c r="F39" s="3" t="s">
        <v>302</v>
      </c>
      <c r="G39" s="3" t="s">
        <v>303</v>
      </c>
      <c r="H39" s="3" t="s">
        <v>53</v>
      </c>
      <c r="I39" s="3" t="s">
        <v>53</v>
      </c>
      <c r="J39" s="21" t="s">
        <v>917</v>
      </c>
      <c r="K39" s="21" t="str">
        <f>_xlfn.XLOOKUP(FlightTable[[#This Row],[Airline]], AirlineTable[Name], AirlineTable[ICAO], "")</f>
        <v>XXX</v>
      </c>
    </row>
    <row r="40" spans="1:12" x14ac:dyDescent="0.2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432</v>
      </c>
      <c r="E40" s="3" t="s">
        <v>431</v>
      </c>
      <c r="F40" s="3" t="s">
        <v>303</v>
      </c>
      <c r="G40" s="3" t="s">
        <v>302</v>
      </c>
      <c r="H40" s="3" t="s">
        <v>53</v>
      </c>
      <c r="I40" s="3" t="s">
        <v>53</v>
      </c>
      <c r="J40" s="21" t="s">
        <v>917</v>
      </c>
      <c r="K40" s="21" t="str">
        <f>_xlfn.XLOOKUP(FlightTable[[#This Row],[Airline]], AirlineTable[Name], AirlineTable[ICAO], "")</f>
        <v>XXX</v>
      </c>
    </row>
    <row r="41" spans="1:12" x14ac:dyDescent="0.2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431</v>
      </c>
      <c r="E41" s="3" t="s">
        <v>396</v>
      </c>
      <c r="F41" s="3" t="s">
        <v>302</v>
      </c>
      <c r="G41" s="3" t="s">
        <v>163</v>
      </c>
      <c r="H41" s="3" t="s">
        <v>53</v>
      </c>
      <c r="I41" s="3" t="s">
        <v>4</v>
      </c>
      <c r="J41" s="21" t="s">
        <v>917</v>
      </c>
      <c r="K41" s="21" t="str">
        <f>_xlfn.XLOOKUP(FlightTable[[#This Row],[Airline]], AirlineTable[Name], AirlineTable[ICAO], "")</f>
        <v>XXX</v>
      </c>
    </row>
    <row r="42" spans="1:12" x14ac:dyDescent="0.2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395</v>
      </c>
      <c r="E42" s="3" t="s">
        <v>431</v>
      </c>
      <c r="F42" s="3" t="s">
        <v>162</v>
      </c>
      <c r="G42" s="3" t="s">
        <v>302</v>
      </c>
      <c r="H42" s="3" t="s">
        <v>4</v>
      </c>
      <c r="I42" s="3" t="s">
        <v>53</v>
      </c>
      <c r="J42" s="21" t="s">
        <v>917</v>
      </c>
      <c r="K42" s="21" t="str">
        <f>_xlfn.XLOOKUP(FlightTable[[#This Row],[Airline]], AirlineTable[Name], AirlineTable[ICAO], "")</f>
        <v>XXX</v>
      </c>
    </row>
    <row r="43" spans="1:12" x14ac:dyDescent="0.2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381</v>
      </c>
      <c r="E43" s="3" t="s">
        <v>409</v>
      </c>
      <c r="F43" s="3" t="s">
        <v>207</v>
      </c>
      <c r="G43" s="3" t="s">
        <v>243</v>
      </c>
      <c r="H43" s="3" t="s">
        <v>14</v>
      </c>
      <c r="I43" s="3" t="s">
        <v>33</v>
      </c>
      <c r="J43" s="3" t="s">
        <v>893</v>
      </c>
      <c r="K43" s="3" t="str">
        <f>_xlfn.XLOOKUP(FlightTable[[#This Row],[Airline]], AirlineTable[Name], AirlineTable[ICAO], "")</f>
        <v>KLM</v>
      </c>
    </row>
    <row r="44" spans="1:12" x14ac:dyDescent="0.2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409</v>
      </c>
      <c r="E44" s="3" t="s">
        <v>430</v>
      </c>
      <c r="F44" s="3" t="s">
        <v>243</v>
      </c>
      <c r="G44" s="3" t="s">
        <v>302</v>
      </c>
      <c r="H44" s="3" t="s">
        <v>33</v>
      </c>
      <c r="I44" s="3" t="s">
        <v>53</v>
      </c>
      <c r="J44" s="3" t="s">
        <v>893</v>
      </c>
      <c r="K44" s="3" t="str">
        <f>_xlfn.XLOOKUP(FlightTable[[#This Row],[Airline]], AirlineTable[Name], AirlineTable[ICAO], "")</f>
        <v>KLM</v>
      </c>
    </row>
    <row r="45" spans="1:12" x14ac:dyDescent="0.2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430</v>
      </c>
      <c r="E45" s="3" t="s">
        <v>374</v>
      </c>
      <c r="F45" s="3" t="s">
        <v>302</v>
      </c>
      <c r="G45" s="3" t="s">
        <v>200</v>
      </c>
      <c r="H45" s="3" t="s">
        <v>53</v>
      </c>
      <c r="I45" s="3" t="s">
        <v>12</v>
      </c>
      <c r="J45" s="3" t="s">
        <v>893</v>
      </c>
      <c r="K45" s="3" t="str">
        <f>_xlfn.XLOOKUP(FlightTable[[#This Row],[Airline]], AirlineTable[Name], AirlineTable[ICAO], "")</f>
        <v>KLM</v>
      </c>
    </row>
    <row r="46" spans="1:12" x14ac:dyDescent="0.2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374</v>
      </c>
      <c r="E46" s="3" t="s">
        <v>381</v>
      </c>
      <c r="F46" s="3" t="s">
        <v>200</v>
      </c>
      <c r="G46" s="3" t="s">
        <v>207</v>
      </c>
      <c r="H46" s="3" t="s">
        <v>12</v>
      </c>
      <c r="I46" s="3" t="s">
        <v>14</v>
      </c>
      <c r="J46" s="3" t="s">
        <v>893</v>
      </c>
      <c r="K46" s="3" t="str">
        <f>_xlfn.XLOOKUP(FlightTable[[#This Row],[Airline]], AirlineTable[Name], AirlineTable[ICAO], "")</f>
        <v>KLM</v>
      </c>
    </row>
    <row r="47" spans="1:12" x14ac:dyDescent="0.2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385</v>
      </c>
      <c r="E47" s="3" t="s">
        <v>369</v>
      </c>
      <c r="F47" s="3" t="s">
        <v>208</v>
      </c>
      <c r="G47" s="3" t="s">
        <v>110</v>
      </c>
      <c r="H47" s="3" t="s">
        <v>14</v>
      </c>
      <c r="I47" s="3" t="s">
        <v>6</v>
      </c>
      <c r="J47" s="3" t="s">
        <v>805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369</v>
      </c>
      <c r="E48" s="3" t="s">
        <v>359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917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358</v>
      </c>
      <c r="E49" s="3" t="s">
        <v>373</v>
      </c>
      <c r="F49" s="3" t="s">
        <v>184</v>
      </c>
      <c r="G49" s="3" t="s">
        <v>110</v>
      </c>
      <c r="H49" s="3" t="s">
        <v>6</v>
      </c>
      <c r="I49" s="3" t="s">
        <v>6</v>
      </c>
      <c r="J49" s="21" t="s">
        <v>917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381</v>
      </c>
      <c r="E50" s="3" t="s">
        <v>385</v>
      </c>
      <c r="F50" s="3" t="s">
        <v>207</v>
      </c>
      <c r="G50" s="3" t="s">
        <v>208</v>
      </c>
      <c r="H50" s="3" t="s">
        <v>14</v>
      </c>
      <c r="I50" s="3" t="s">
        <v>14</v>
      </c>
      <c r="J50" s="3" t="s">
        <v>778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369</v>
      </c>
      <c r="E51" s="3" t="s">
        <v>381</v>
      </c>
      <c r="F51" s="3" t="s">
        <v>110</v>
      </c>
      <c r="G51" s="3" t="s">
        <v>207</v>
      </c>
      <c r="H51" s="3" t="s">
        <v>6</v>
      </c>
      <c r="I51" s="3" t="s">
        <v>14</v>
      </c>
      <c r="J51" s="3" t="s">
        <v>805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381</v>
      </c>
      <c r="E52" s="3" t="s">
        <v>367</v>
      </c>
      <c r="F52" s="3" t="s">
        <v>207</v>
      </c>
      <c r="G52" s="3" t="s">
        <v>96</v>
      </c>
      <c r="H52" s="3" t="s">
        <v>14</v>
      </c>
      <c r="I52" s="3" t="s">
        <v>6</v>
      </c>
      <c r="J52" s="3" t="s">
        <v>805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367</v>
      </c>
      <c r="E53" s="3" t="s">
        <v>447</v>
      </c>
      <c r="F53" s="3" t="s">
        <v>96</v>
      </c>
      <c r="G53" s="3" t="s">
        <v>446</v>
      </c>
      <c r="H53" s="3" t="s">
        <v>6</v>
      </c>
      <c r="I53" s="3" t="s">
        <v>58</v>
      </c>
      <c r="J53" s="3" t="s">
        <v>805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447</v>
      </c>
      <c r="E54" s="3" t="s">
        <v>367</v>
      </c>
      <c r="F54" s="3" t="s">
        <v>446</v>
      </c>
      <c r="G54" s="3" t="s">
        <v>96</v>
      </c>
      <c r="H54" s="3" t="s">
        <v>58</v>
      </c>
      <c r="I54" s="3" t="s">
        <v>6</v>
      </c>
      <c r="J54" s="3" t="s">
        <v>805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367</v>
      </c>
      <c r="E55" s="3" t="s">
        <v>381</v>
      </c>
      <c r="F55" s="3" t="s">
        <v>96</v>
      </c>
      <c r="G55" s="3" t="s">
        <v>207</v>
      </c>
      <c r="H55" s="3" t="s">
        <v>6</v>
      </c>
      <c r="I55" s="3" t="s">
        <v>14</v>
      </c>
      <c r="J55" s="3" t="s">
        <v>805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447</v>
      </c>
      <c r="E56" s="3" t="s">
        <v>445</v>
      </c>
      <c r="F56" s="3" t="s">
        <v>446</v>
      </c>
      <c r="G56" s="3" t="s">
        <v>444</v>
      </c>
      <c r="H56" s="3" t="s">
        <v>58</v>
      </c>
      <c r="I56" s="3" t="s">
        <v>58</v>
      </c>
      <c r="J56" s="3" t="s">
        <v>891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386</v>
      </c>
      <c r="E57" t="s">
        <v>414</v>
      </c>
      <c r="F57" t="s">
        <v>60</v>
      </c>
      <c r="G57" t="s">
        <v>100</v>
      </c>
      <c r="H57" t="s">
        <v>14</v>
      </c>
      <c r="I57" t="s">
        <v>39</v>
      </c>
      <c r="J57" s="3" t="s">
        <v>833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414</v>
      </c>
      <c r="E58" t="s">
        <v>416</v>
      </c>
      <c r="F58" t="s">
        <v>100</v>
      </c>
      <c r="G58" t="s">
        <v>98</v>
      </c>
      <c r="H58" t="s">
        <v>39</v>
      </c>
      <c r="I58" t="s">
        <v>42</v>
      </c>
      <c r="J58" s="3" t="s">
        <v>833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416</v>
      </c>
      <c r="E59" t="s">
        <v>414</v>
      </c>
      <c r="F59" t="s">
        <v>836</v>
      </c>
      <c r="G59" t="s">
        <v>100</v>
      </c>
      <c r="H59" t="s">
        <v>42</v>
      </c>
      <c r="I59" t="s">
        <v>39</v>
      </c>
      <c r="J59" s="3" t="s">
        <v>833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414</v>
      </c>
      <c r="E60" t="s">
        <v>386</v>
      </c>
      <c r="F60" t="s">
        <v>100</v>
      </c>
      <c r="G60" t="s">
        <v>60</v>
      </c>
      <c r="H60" t="s">
        <v>39</v>
      </c>
      <c r="I60" t="s">
        <v>14</v>
      </c>
      <c r="J60" s="3" t="s">
        <v>833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405</v>
      </c>
      <c r="E61" t="s">
        <v>406</v>
      </c>
      <c r="F61" t="s">
        <v>247</v>
      </c>
      <c r="G61" t="s">
        <v>248</v>
      </c>
      <c r="H61" t="s">
        <v>34</v>
      </c>
      <c r="I61" t="s">
        <v>34</v>
      </c>
      <c r="J61" s="3" t="s">
        <v>899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407</v>
      </c>
      <c r="E62" t="s">
        <v>408</v>
      </c>
      <c r="F62" t="s">
        <v>249</v>
      </c>
      <c r="G62" t="s">
        <v>253</v>
      </c>
      <c r="H62" t="s">
        <v>34</v>
      </c>
      <c r="I62" t="s">
        <v>34</v>
      </c>
      <c r="J62" s="3" t="s">
        <v>899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417</v>
      </c>
      <c r="E63" t="s">
        <v>367</v>
      </c>
      <c r="F63" t="s">
        <v>296</v>
      </c>
      <c r="G63" t="s">
        <v>96</v>
      </c>
      <c r="H63" t="s">
        <v>51</v>
      </c>
      <c r="I63" t="s">
        <v>6</v>
      </c>
      <c r="J63" s="3" t="s">
        <v>805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367</v>
      </c>
      <c r="E64" t="s">
        <v>405</v>
      </c>
      <c r="F64" t="s">
        <v>96</v>
      </c>
      <c r="G64" t="s">
        <v>247</v>
      </c>
      <c r="H64" t="s">
        <v>6</v>
      </c>
      <c r="I64" t="s">
        <v>34</v>
      </c>
      <c r="J64" s="3" t="s">
        <v>805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405</v>
      </c>
      <c r="E65" t="s">
        <v>367</v>
      </c>
      <c r="F65" t="s">
        <v>247</v>
      </c>
      <c r="G65" t="s">
        <v>96</v>
      </c>
      <c r="H65" t="s">
        <v>34</v>
      </c>
      <c r="I65" t="s">
        <v>6</v>
      </c>
      <c r="J65" s="3" t="s">
        <v>805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367</v>
      </c>
      <c r="E66" t="s">
        <v>381</v>
      </c>
      <c r="F66" t="s">
        <v>96</v>
      </c>
      <c r="G66" t="s">
        <v>207</v>
      </c>
      <c r="H66" t="s">
        <v>6</v>
      </c>
      <c r="I66" t="s">
        <v>14</v>
      </c>
      <c r="J66" s="3" t="s">
        <v>805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381</v>
      </c>
      <c r="E67" t="s">
        <v>417</v>
      </c>
      <c r="F67" t="s">
        <v>207</v>
      </c>
      <c r="G67" t="s">
        <v>296</v>
      </c>
      <c r="H67" t="s">
        <v>14</v>
      </c>
      <c r="I67" t="s">
        <v>51</v>
      </c>
      <c r="J67" s="3" t="s">
        <v>896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387</v>
      </c>
      <c r="E68" t="s">
        <v>448</v>
      </c>
      <c r="F68" t="s">
        <v>102</v>
      </c>
      <c r="G68" t="s">
        <v>857</v>
      </c>
      <c r="H68" t="s">
        <v>15</v>
      </c>
      <c r="I68" t="s">
        <v>9</v>
      </c>
      <c r="J68" s="3" t="s">
        <v>901</v>
      </c>
      <c r="K68" s="3" t="str">
        <f>_xlfn.XLOOKUP(FlightTable[[#This Row],[Airline]], AirlineTable[Name], AirlineTable[ICAO], "")</f>
        <v>BBG</v>
      </c>
    </row>
    <row r="69" spans="1:12" x14ac:dyDescent="0.2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448</v>
      </c>
      <c r="E69" t="s">
        <v>387</v>
      </c>
      <c r="F69" t="s">
        <v>857</v>
      </c>
      <c r="G69" t="s">
        <v>102</v>
      </c>
      <c r="H69" t="s">
        <v>9</v>
      </c>
      <c r="I69" t="s">
        <v>15</v>
      </c>
      <c r="J69" s="3" t="s">
        <v>901</v>
      </c>
      <c r="K69" s="3" t="str">
        <f>_xlfn.XLOOKUP(FlightTable[[#This Row],[Airline]], AirlineTable[Name], AirlineTable[ICAO], "")</f>
        <v>BBG</v>
      </c>
    </row>
    <row r="70" spans="1:12" x14ac:dyDescent="0.2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386</v>
      </c>
      <c r="E70" t="s">
        <v>387</v>
      </c>
      <c r="F70" t="s">
        <v>60</v>
      </c>
      <c r="G70" t="s">
        <v>102</v>
      </c>
      <c r="H70" t="s">
        <v>14</v>
      </c>
      <c r="I70" t="s">
        <v>15</v>
      </c>
      <c r="J70" s="3" t="s">
        <v>778</v>
      </c>
      <c r="K70" s="3" t="str">
        <f>_xlfn.XLOOKUP(FlightTable[[#This Row],[Airline]], AirlineTable[Name], AirlineTable[ICAO], "")</f>
        <v>DLH</v>
      </c>
    </row>
    <row r="71" spans="1:12" x14ac:dyDescent="0.2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387</v>
      </c>
      <c r="E71" t="s">
        <v>381</v>
      </c>
      <c r="F71" t="s">
        <v>102</v>
      </c>
      <c r="G71" t="s">
        <v>207</v>
      </c>
      <c r="H71" t="s">
        <v>15</v>
      </c>
      <c r="I71" t="s">
        <v>14</v>
      </c>
      <c r="J71" s="3" t="s">
        <v>778</v>
      </c>
      <c r="K71" s="3" t="str">
        <f>_xlfn.XLOOKUP(FlightTable[[#This Row],[Airline]], AirlineTable[Name], AirlineTable[ICAO], "")</f>
        <v>DLH</v>
      </c>
    </row>
    <row r="72" spans="1:12" x14ac:dyDescent="0.2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381</v>
      </c>
      <c r="E72" t="s">
        <v>386</v>
      </c>
      <c r="F72" t="s">
        <v>207</v>
      </c>
      <c r="G72" t="s">
        <v>60</v>
      </c>
      <c r="H72" t="s">
        <v>14</v>
      </c>
      <c r="I72" t="s">
        <v>14</v>
      </c>
      <c r="J72" s="3" t="s">
        <v>778</v>
      </c>
      <c r="K72" s="3" t="str">
        <f>_xlfn.XLOOKUP(FlightTable[[#This Row],[Airline]], AirlineTable[Name], AirlineTable[ICAO], "")</f>
        <v>DLH</v>
      </c>
    </row>
    <row r="73" spans="1:12" x14ac:dyDescent="0.2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382</v>
      </c>
      <c r="E73" s="3" t="s">
        <v>435</v>
      </c>
      <c r="F73" s="3" t="s">
        <v>713</v>
      </c>
      <c r="G73" s="3" t="s">
        <v>314</v>
      </c>
      <c r="H73" s="3" t="s">
        <v>14</v>
      </c>
      <c r="I73" s="3" t="s">
        <v>56</v>
      </c>
      <c r="J73" s="3" t="s">
        <v>822</v>
      </c>
      <c r="K73" s="3" t="str">
        <f>_xlfn.XLOOKUP(FlightTable[[#This Row],[Airline]], AirlineTable[Name], AirlineTable[ICAO], "")</f>
        <v>RYR</v>
      </c>
    </row>
    <row r="74" spans="1:12" x14ac:dyDescent="0.2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435</v>
      </c>
      <c r="E74" s="3" t="s">
        <v>382</v>
      </c>
      <c r="F74" s="3" t="s">
        <v>314</v>
      </c>
      <c r="G74" s="3" t="s">
        <v>713</v>
      </c>
      <c r="H74" s="3" t="s">
        <v>56</v>
      </c>
      <c r="I74" s="3" t="s">
        <v>14</v>
      </c>
      <c r="J74" s="3" t="s">
        <v>822</v>
      </c>
      <c r="K74" s="3" t="str">
        <f>_xlfn.XLOOKUP(FlightTable[[#This Row],[Airline]], AirlineTable[Name], AirlineTable[ICAO], "")</f>
        <v>RYR</v>
      </c>
    </row>
    <row r="75" spans="1:12" x14ac:dyDescent="0.2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382</v>
      </c>
      <c r="E75" s="3" t="s">
        <v>436</v>
      </c>
      <c r="F75" s="3" t="s">
        <v>713</v>
      </c>
      <c r="G75" s="3" t="s">
        <v>105</v>
      </c>
      <c r="H75" s="3" t="s">
        <v>14</v>
      </c>
      <c r="I75" s="3" t="s">
        <v>56</v>
      </c>
      <c r="J75" s="3" t="s">
        <v>822</v>
      </c>
      <c r="K75" s="3" t="str">
        <f>_xlfn.XLOOKUP(FlightTable[[#This Row],[Airline]], AirlineTable[Name], AirlineTable[ICAO], "")</f>
        <v>RYR</v>
      </c>
    </row>
    <row r="76" spans="1:12" x14ac:dyDescent="0.2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436</v>
      </c>
      <c r="E76" s="3" t="s">
        <v>382</v>
      </c>
      <c r="F76" s="3" t="s">
        <v>105</v>
      </c>
      <c r="G76" s="3" t="s">
        <v>713</v>
      </c>
      <c r="H76" s="3" t="s">
        <v>56</v>
      </c>
      <c r="I76" s="3" t="s">
        <v>14</v>
      </c>
      <c r="J76" s="3" t="s">
        <v>822</v>
      </c>
      <c r="K76" s="3" t="str">
        <f>_xlfn.XLOOKUP(FlightTable[[#This Row],[Airline]], AirlineTable[Name], AirlineTable[ICAO], "")</f>
        <v>RYR</v>
      </c>
    </row>
    <row r="77" spans="1:12" x14ac:dyDescent="0.2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382</v>
      </c>
      <c r="E77" s="3" t="s">
        <v>420</v>
      </c>
      <c r="F77" s="3" t="s">
        <v>713</v>
      </c>
      <c r="G77" s="3" t="s">
        <v>107</v>
      </c>
      <c r="H77" s="3" t="s">
        <v>14</v>
      </c>
      <c r="I77" s="3" t="s">
        <v>49</v>
      </c>
      <c r="J77" s="3" t="s">
        <v>822</v>
      </c>
      <c r="K77" s="3" t="str">
        <f>_xlfn.XLOOKUP(FlightTable[[#This Row],[Airline]], AirlineTable[Name], AirlineTable[ICAO], "")</f>
        <v>RYR</v>
      </c>
    </row>
    <row r="78" spans="1:12" x14ac:dyDescent="0.2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420</v>
      </c>
      <c r="E78" s="3" t="s">
        <v>382</v>
      </c>
      <c r="F78" s="3" t="s">
        <v>107</v>
      </c>
      <c r="G78" s="3" t="s">
        <v>713</v>
      </c>
      <c r="H78" s="3" t="s">
        <v>49</v>
      </c>
      <c r="I78" s="3" t="s">
        <v>14</v>
      </c>
      <c r="J78" s="3" t="s">
        <v>822</v>
      </c>
      <c r="K78" s="3" t="str">
        <f>_xlfn.XLOOKUP(FlightTable[[#This Row],[Airline]], AirlineTable[Name], AirlineTable[ICAO], "")</f>
        <v>RYR</v>
      </c>
    </row>
    <row r="79" spans="1:12" x14ac:dyDescent="0.2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381</v>
      </c>
      <c r="E79" s="3" t="s">
        <v>469</v>
      </c>
      <c r="F79" s="3" t="s">
        <v>207</v>
      </c>
      <c r="G79" s="3" t="s">
        <v>306</v>
      </c>
      <c r="H79" s="3" t="s">
        <v>14</v>
      </c>
      <c r="I79" s="3" t="s">
        <v>54</v>
      </c>
      <c r="J79" s="3" t="s">
        <v>778</v>
      </c>
      <c r="K79" s="3" t="str">
        <f>_xlfn.XLOOKUP(FlightTable[[#This Row],[Airline]], AirlineTable[Name], AirlineTable[ICAO], "")</f>
        <v>DLH</v>
      </c>
    </row>
    <row r="80" spans="1:12" x14ac:dyDescent="0.2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469</v>
      </c>
      <c r="E80" s="3" t="s">
        <v>381</v>
      </c>
      <c r="F80" s="3" t="s">
        <v>306</v>
      </c>
      <c r="G80" s="3" t="s">
        <v>207</v>
      </c>
      <c r="H80" s="3" t="s">
        <v>54</v>
      </c>
      <c r="I80" s="3" t="s">
        <v>14</v>
      </c>
      <c r="J80" s="3" t="s">
        <v>778</v>
      </c>
      <c r="K80" s="3" t="str">
        <f>_xlfn.XLOOKUP(FlightTable[[#This Row],[Airline]], AirlineTable[Name], AirlineTable[ICAO], "")</f>
        <v>DLH</v>
      </c>
    </row>
    <row r="81" spans="1:11" x14ac:dyDescent="0.2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469</v>
      </c>
      <c r="E81" s="3" t="s">
        <v>434</v>
      </c>
      <c r="F81" s="3" t="s">
        <v>306</v>
      </c>
      <c r="G81" s="3" t="s">
        <v>433</v>
      </c>
      <c r="H81" s="3" t="s">
        <v>54</v>
      </c>
      <c r="I81" s="3" t="s">
        <v>54</v>
      </c>
      <c r="J81" s="3" t="s">
        <v>951</v>
      </c>
      <c r="K81" s="3" t="str">
        <f>_xlfn.XLOOKUP(FlightTable[[#This Row],[Airline]], AirlineTable[Name], AirlineTable[ICAO], "")</f>
        <v>THY</v>
      </c>
    </row>
    <row r="82" spans="1:11" x14ac:dyDescent="0.2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434</v>
      </c>
      <c r="E82" s="3" t="s">
        <v>469</v>
      </c>
      <c r="F82" s="3" t="s">
        <v>433</v>
      </c>
      <c r="G82" s="3" t="s">
        <v>306</v>
      </c>
      <c r="H82" s="3" t="s">
        <v>54</v>
      </c>
      <c r="I82" s="3" t="s">
        <v>54</v>
      </c>
      <c r="J82" s="3" t="s">
        <v>951</v>
      </c>
      <c r="K82" s="3" t="str">
        <f>_xlfn.XLOOKUP(FlightTable[[#This Row],[Airline]], AirlineTable[Name], AirlineTable[ICAO], "")</f>
        <v>THY</v>
      </c>
    </row>
    <row r="83" spans="1:11" x14ac:dyDescent="0.2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385</v>
      </c>
      <c r="E83" s="3" t="s">
        <v>369</v>
      </c>
      <c r="F83" s="21" t="s">
        <v>208</v>
      </c>
      <c r="G83" s="3" t="s">
        <v>110</v>
      </c>
      <c r="H83" s="3" t="s">
        <v>14</v>
      </c>
      <c r="I83" s="3" t="s">
        <v>6</v>
      </c>
      <c r="J83" s="21" t="s">
        <v>917</v>
      </c>
      <c r="K83" s="21" t="str">
        <f>_xlfn.XLOOKUP(FlightTable[[#This Row],[Airline]], AirlineTable[Name], AirlineTable[ICAO], "")</f>
        <v>XXX</v>
      </c>
    </row>
    <row r="84" spans="1:11" x14ac:dyDescent="0.2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369</v>
      </c>
      <c r="E84" s="3" t="s">
        <v>429</v>
      </c>
      <c r="F84" s="3" t="s">
        <v>110</v>
      </c>
      <c r="G84" s="3" t="s">
        <v>300</v>
      </c>
      <c r="H84" s="3" t="s">
        <v>6</v>
      </c>
      <c r="I84" s="3" t="s">
        <v>52</v>
      </c>
      <c r="J84" s="21" t="s">
        <v>917</v>
      </c>
      <c r="K84" s="21" t="str">
        <f>_xlfn.XLOOKUP(FlightTable[[#This Row],[Airline]], AirlineTable[Name], AirlineTable[ICAO], "")</f>
        <v>XXX</v>
      </c>
    </row>
    <row r="85" spans="1:11" x14ac:dyDescent="0.2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429</v>
      </c>
      <c r="E85" s="3" t="s">
        <v>392</v>
      </c>
      <c r="F85" s="3" t="s">
        <v>300</v>
      </c>
      <c r="G85" s="3" t="s">
        <v>231</v>
      </c>
      <c r="H85" s="3" t="s">
        <v>52</v>
      </c>
      <c r="I85" s="3" t="s">
        <v>22</v>
      </c>
      <c r="J85" s="21" t="s">
        <v>917</v>
      </c>
      <c r="K85" s="21" t="str">
        <f>_xlfn.XLOOKUP(FlightTable[[#This Row],[Airline]], AirlineTable[Name], AirlineTable[ICAO], "")</f>
        <v>XXX</v>
      </c>
    </row>
    <row r="86" spans="1:11" x14ac:dyDescent="0.2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392</v>
      </c>
      <c r="E86" s="3" t="s">
        <v>428</v>
      </c>
      <c r="F86" s="3" t="s">
        <v>231</v>
      </c>
      <c r="G86" s="3" t="s">
        <v>299</v>
      </c>
      <c r="H86" s="3" t="s">
        <v>22</v>
      </c>
      <c r="I86" s="3" t="s">
        <v>52</v>
      </c>
      <c r="J86" s="21" t="s">
        <v>917</v>
      </c>
      <c r="K86" s="21" t="str">
        <f>_xlfn.XLOOKUP(FlightTable[[#This Row],[Airline]], AirlineTable[Name], AirlineTable[ICAO], "")</f>
        <v>XXX</v>
      </c>
    </row>
    <row r="87" spans="1:11" x14ac:dyDescent="0.2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429</v>
      </c>
      <c r="E87" s="3" t="s">
        <v>369</v>
      </c>
      <c r="F87" s="3" t="s">
        <v>300</v>
      </c>
      <c r="G87" s="3" t="s">
        <v>110</v>
      </c>
      <c r="H87" s="3" t="s">
        <v>52</v>
      </c>
      <c r="I87" s="3" t="s">
        <v>6</v>
      </c>
      <c r="J87" s="21" t="s">
        <v>917</v>
      </c>
      <c r="K87" s="21" t="str">
        <f>_xlfn.XLOOKUP(FlightTable[[#This Row],[Airline]], AirlineTable[Name], AirlineTable[ICAO], "")</f>
        <v>XXX</v>
      </c>
    </row>
    <row r="88" spans="1:11" x14ac:dyDescent="0.2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369</v>
      </c>
      <c r="E88" s="21" t="s">
        <v>385</v>
      </c>
      <c r="F88" s="3" t="s">
        <v>110</v>
      </c>
      <c r="G88" s="21" t="s">
        <v>208</v>
      </c>
      <c r="H88" s="3" t="s">
        <v>6</v>
      </c>
      <c r="I88" s="3" t="s">
        <v>14</v>
      </c>
      <c r="J88" s="21" t="s">
        <v>917</v>
      </c>
      <c r="K88" s="21" t="str">
        <f>_xlfn.XLOOKUP(FlightTable[[#This Row],[Airline]], AirlineTable[Name], AirlineTable[ICAO], "")</f>
        <v>XXX</v>
      </c>
    </row>
    <row r="89" spans="1:11" x14ac:dyDescent="0.2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385</v>
      </c>
      <c r="E89" s="3" t="s">
        <v>369</v>
      </c>
      <c r="F89" s="3" t="s">
        <v>208</v>
      </c>
      <c r="G89" s="3" t="s">
        <v>110</v>
      </c>
      <c r="H89" s="3" t="s">
        <v>14</v>
      </c>
      <c r="I89" s="3" t="s">
        <v>6</v>
      </c>
      <c r="J89" s="21" t="s">
        <v>917</v>
      </c>
      <c r="K89" s="21" t="str">
        <f>_xlfn.XLOOKUP(FlightTable[[#This Row],[Airline]], AirlineTable[Name], AirlineTable[ICAO], "")</f>
        <v>XXX</v>
      </c>
    </row>
    <row r="90" spans="1:11" x14ac:dyDescent="0.2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369</v>
      </c>
      <c r="E90" s="3" t="s">
        <v>413</v>
      </c>
      <c r="F90" s="3" t="s">
        <v>110</v>
      </c>
      <c r="G90" s="3" t="s">
        <v>412</v>
      </c>
      <c r="H90" s="3" t="s">
        <v>6</v>
      </c>
      <c r="I90" s="3" t="s">
        <v>38</v>
      </c>
      <c r="J90" s="21" t="s">
        <v>917</v>
      </c>
      <c r="K90" s="21" t="str">
        <f>_xlfn.XLOOKUP(FlightTable[[#This Row],[Airline]], AirlineTable[Name], AirlineTable[ICAO], "")</f>
        <v>XXX</v>
      </c>
    </row>
    <row r="91" spans="1:11" x14ac:dyDescent="0.2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413</v>
      </c>
      <c r="E91" s="3" t="s">
        <v>369</v>
      </c>
      <c r="F91" s="3" t="s">
        <v>412</v>
      </c>
      <c r="G91" s="3" t="s">
        <v>110</v>
      </c>
      <c r="H91" s="3" t="s">
        <v>38</v>
      </c>
      <c r="I91" s="3" t="s">
        <v>6</v>
      </c>
      <c r="J91" s="21" t="s">
        <v>917</v>
      </c>
      <c r="K91" s="21" t="str">
        <f>_xlfn.XLOOKUP(FlightTable[[#This Row],[Airline]], AirlineTable[Name], AirlineTable[ICAO], "")</f>
        <v>XXX</v>
      </c>
    </row>
    <row r="92" spans="1:11" x14ac:dyDescent="0.2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363</v>
      </c>
      <c r="E92" s="3" t="s">
        <v>362</v>
      </c>
      <c r="F92" s="3" t="s">
        <v>172</v>
      </c>
      <c r="G92" s="3" t="s">
        <v>361</v>
      </c>
      <c r="H92" s="3" t="s">
        <v>6</v>
      </c>
      <c r="I92" s="3" t="s">
        <v>6</v>
      </c>
      <c r="J92" s="21" t="s">
        <v>917</v>
      </c>
      <c r="K92" s="21" t="str">
        <f>_xlfn.XLOOKUP(FlightTable[[#This Row],[Airline]], AirlineTable[Name], AirlineTable[ICAO], "")</f>
        <v>XXX</v>
      </c>
    </row>
    <row r="93" spans="1:11" x14ac:dyDescent="0.2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362</v>
      </c>
      <c r="E93" s="3" t="s">
        <v>372</v>
      </c>
      <c r="F93" s="3" t="s">
        <v>361</v>
      </c>
      <c r="G93" s="3" t="s">
        <v>183</v>
      </c>
      <c r="H93" s="3" t="s">
        <v>6</v>
      </c>
      <c r="I93" s="3" t="s">
        <v>6</v>
      </c>
      <c r="J93" s="21" t="s">
        <v>917</v>
      </c>
      <c r="K93" s="21" t="str">
        <f>_xlfn.XLOOKUP(FlightTable[[#This Row],[Airline]], AirlineTable[Name], AirlineTable[ICAO], "")</f>
        <v>XXX</v>
      </c>
    </row>
    <row r="94" spans="1:11" x14ac:dyDescent="0.2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372</v>
      </c>
      <c r="E94" s="3" t="s">
        <v>364</v>
      </c>
      <c r="F94" s="3" t="s">
        <v>183</v>
      </c>
      <c r="G94" s="3" t="s">
        <v>174</v>
      </c>
      <c r="H94" s="3" t="s">
        <v>6</v>
      </c>
      <c r="I94" s="3" t="s">
        <v>6</v>
      </c>
      <c r="J94" s="21" t="s">
        <v>917</v>
      </c>
      <c r="K94" s="21" t="str">
        <f>_xlfn.XLOOKUP(FlightTable[[#This Row],[Airline]], AirlineTable[Name], AirlineTable[ICAO], "")</f>
        <v>XXX</v>
      </c>
    </row>
    <row r="95" spans="1:11" x14ac:dyDescent="0.2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364</v>
      </c>
      <c r="E95" s="3" t="s">
        <v>369</v>
      </c>
      <c r="F95" s="3" t="s">
        <v>174</v>
      </c>
      <c r="G95" s="3" t="s">
        <v>110</v>
      </c>
      <c r="H95" s="3" t="s">
        <v>6</v>
      </c>
      <c r="I95" s="3" t="s">
        <v>6</v>
      </c>
      <c r="J95" s="21" t="s">
        <v>917</v>
      </c>
      <c r="K95" s="21" t="str">
        <f>_xlfn.XLOOKUP(FlightTable[[#This Row],[Airline]], AirlineTable[Name], AirlineTable[ICAO], "")</f>
        <v>XXX</v>
      </c>
    </row>
    <row r="96" spans="1:11" x14ac:dyDescent="0.2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369</v>
      </c>
      <c r="E96" s="3" t="s">
        <v>385</v>
      </c>
      <c r="F96" s="3" t="s">
        <v>110</v>
      </c>
      <c r="G96" s="3" t="s">
        <v>208</v>
      </c>
      <c r="H96" s="3" t="s">
        <v>6</v>
      </c>
      <c r="I96" s="3" t="s">
        <v>14</v>
      </c>
      <c r="J96" s="21" t="s">
        <v>917</v>
      </c>
      <c r="K96" s="21" t="str">
        <f>_xlfn.XLOOKUP(FlightTable[[#This Row],[Airline]], AirlineTable[Name], AirlineTable[ICAO], "")</f>
        <v>XXX</v>
      </c>
    </row>
    <row r="97" spans="1:12" x14ac:dyDescent="0.2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385</v>
      </c>
      <c r="E97" s="3" t="s">
        <v>411</v>
      </c>
      <c r="F97" s="3" t="s">
        <v>208</v>
      </c>
      <c r="G97" s="3" t="s">
        <v>116</v>
      </c>
      <c r="H97" s="3" t="s">
        <v>14</v>
      </c>
      <c r="I97" s="3" t="s">
        <v>2</v>
      </c>
      <c r="J97" s="3" t="s">
        <v>808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411</v>
      </c>
      <c r="E98" s="3" t="s">
        <v>403</v>
      </c>
      <c r="F98" s="3" t="s">
        <v>116</v>
      </c>
      <c r="G98" s="3" t="s">
        <v>237</v>
      </c>
      <c r="H98" s="3" t="s">
        <v>2</v>
      </c>
      <c r="I98" s="3" t="s">
        <v>29</v>
      </c>
      <c r="J98" s="3" t="s">
        <v>808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403</v>
      </c>
      <c r="E99" s="3" t="s">
        <v>411</v>
      </c>
      <c r="F99" s="3" t="s">
        <v>237</v>
      </c>
      <c r="G99" s="3" t="s">
        <v>116</v>
      </c>
      <c r="H99" s="3" t="s">
        <v>29</v>
      </c>
      <c r="I99" s="3" t="s">
        <v>2</v>
      </c>
      <c r="J99" s="3" t="s">
        <v>808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411</v>
      </c>
      <c r="E100" s="3" t="s">
        <v>385</v>
      </c>
      <c r="F100" s="3" t="s">
        <v>116</v>
      </c>
      <c r="G100" s="3" t="s">
        <v>208</v>
      </c>
      <c r="H100" s="3" t="s">
        <v>2</v>
      </c>
      <c r="I100" s="3" t="s">
        <v>14</v>
      </c>
      <c r="J100" s="3" t="s">
        <v>808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403</v>
      </c>
      <c r="E101" s="3" t="s">
        <v>404</v>
      </c>
      <c r="F101" s="3" t="s">
        <v>237</v>
      </c>
      <c r="G101" s="3" t="s">
        <v>238</v>
      </c>
      <c r="H101" s="3" t="s">
        <v>29</v>
      </c>
      <c r="I101" s="3" t="s">
        <v>29</v>
      </c>
      <c r="J101" s="3" t="s">
        <v>779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404</v>
      </c>
      <c r="E102" s="3" t="s">
        <v>403</v>
      </c>
      <c r="F102" s="3" t="s">
        <v>238</v>
      </c>
      <c r="G102" s="3" t="s">
        <v>237</v>
      </c>
      <c r="H102" s="3" t="s">
        <v>29</v>
      </c>
      <c r="I102" s="3" t="s">
        <v>29</v>
      </c>
      <c r="J102" s="3" t="s">
        <v>779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443</v>
      </c>
      <c r="E103" s="3" t="s">
        <v>381</v>
      </c>
      <c r="F103" s="3" t="s">
        <v>442</v>
      </c>
      <c r="G103" s="3" t="s">
        <v>207</v>
      </c>
      <c r="H103" s="3" t="s">
        <v>57</v>
      </c>
      <c r="I103" s="3" t="s">
        <v>14</v>
      </c>
      <c r="J103" s="21" t="s">
        <v>917</v>
      </c>
      <c r="K103" s="21" t="str">
        <f>_xlfn.XLOOKUP(FlightTable[[#This Row],[Airline]], AirlineTable[Name], AirlineTable[ICAO], "")</f>
        <v>XXX</v>
      </c>
    </row>
    <row r="104" spans="1:12" x14ac:dyDescent="0.2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385</v>
      </c>
      <c r="E104" s="3" t="s">
        <v>443</v>
      </c>
      <c r="F104" s="3" t="s">
        <v>208</v>
      </c>
      <c r="G104" s="3" t="s">
        <v>442</v>
      </c>
      <c r="H104" s="3" t="s">
        <v>14</v>
      </c>
      <c r="I104" s="3" t="s">
        <v>57</v>
      </c>
      <c r="J104" s="21" t="s">
        <v>917</v>
      </c>
      <c r="K104" s="21" t="str">
        <f>_xlfn.XLOOKUP(FlightTable[[#This Row],[Airline]], AirlineTable[Name], AirlineTable[ICAO], "")</f>
        <v>XXX</v>
      </c>
    </row>
    <row r="105" spans="1:12" x14ac:dyDescent="0.2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443</v>
      </c>
      <c r="E105" s="3" t="s">
        <v>441</v>
      </c>
      <c r="F105" s="3" t="s">
        <v>442</v>
      </c>
      <c r="G105" s="3" t="s">
        <v>440</v>
      </c>
      <c r="H105" s="3" t="s">
        <v>57</v>
      </c>
      <c r="I105" s="3" t="s">
        <v>57</v>
      </c>
      <c r="J105" s="21" t="s">
        <v>917</v>
      </c>
      <c r="K105" s="21" t="str">
        <f>_xlfn.XLOOKUP(FlightTable[[#This Row],[Airline]], AirlineTable[Name], AirlineTable[ICAO], "")</f>
        <v>XXX</v>
      </c>
    </row>
    <row r="106" spans="1:12" x14ac:dyDescent="0.2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441</v>
      </c>
      <c r="E106" s="3" t="s">
        <v>397</v>
      </c>
      <c r="F106" s="3" t="s">
        <v>440</v>
      </c>
      <c r="G106" s="3" t="s">
        <v>135</v>
      </c>
      <c r="H106" s="3" t="s">
        <v>57</v>
      </c>
      <c r="I106" s="3" t="s">
        <v>5</v>
      </c>
      <c r="J106" s="21" t="s">
        <v>917</v>
      </c>
      <c r="K106" s="21" t="str">
        <f>_xlfn.XLOOKUP(FlightTable[[#This Row],[Airline]], AirlineTable[Name], AirlineTable[ICAO], "")</f>
        <v>XXX</v>
      </c>
    </row>
    <row r="107" spans="1:12" x14ac:dyDescent="0.2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397</v>
      </c>
      <c r="E107" s="3" t="s">
        <v>441</v>
      </c>
      <c r="F107" s="3" t="s">
        <v>135</v>
      </c>
      <c r="G107" s="3" t="s">
        <v>440</v>
      </c>
      <c r="H107" s="3" t="s">
        <v>5</v>
      </c>
      <c r="I107" s="3" t="s">
        <v>57</v>
      </c>
      <c r="J107" s="21" t="s">
        <v>917</v>
      </c>
      <c r="K107" s="21" t="str">
        <f>_xlfn.XLOOKUP(FlightTable[[#This Row],[Airline]], AirlineTable[Name], AirlineTable[ICAO], "")</f>
        <v>XXX</v>
      </c>
    </row>
    <row r="108" spans="1:12" x14ac:dyDescent="0.2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441</v>
      </c>
      <c r="E108" s="3" t="s">
        <v>439</v>
      </c>
      <c r="F108" s="3" t="s">
        <v>440</v>
      </c>
      <c r="G108" s="3" t="s">
        <v>438</v>
      </c>
      <c r="H108" s="3" t="s">
        <v>57</v>
      </c>
      <c r="I108" s="3" t="s">
        <v>57</v>
      </c>
      <c r="J108" s="21" t="s">
        <v>917</v>
      </c>
      <c r="K108" s="21" t="str">
        <f>_xlfn.XLOOKUP(FlightTable[[#This Row],[Airline]], AirlineTable[Name], AirlineTable[ICAO], "")</f>
        <v>XXX</v>
      </c>
    </row>
    <row r="109" spans="1:12" x14ac:dyDescent="0.2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439</v>
      </c>
      <c r="E109" s="3" t="s">
        <v>385</v>
      </c>
      <c r="F109" s="3" t="s">
        <v>438</v>
      </c>
      <c r="G109" s="3" t="s">
        <v>208</v>
      </c>
      <c r="H109" s="3" t="s">
        <v>57</v>
      </c>
      <c r="I109" s="3" t="s">
        <v>14</v>
      </c>
      <c r="J109" s="21" t="s">
        <v>917</v>
      </c>
      <c r="K109" s="21" t="str">
        <f>_xlfn.XLOOKUP(FlightTable[[#This Row],[Airline]], AirlineTable[Name], AirlineTable[ICAO], "")</f>
        <v>XXX</v>
      </c>
    </row>
    <row r="110" spans="1:12" x14ac:dyDescent="0.2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385</v>
      </c>
      <c r="E110" s="3" t="s">
        <v>375</v>
      </c>
      <c r="F110" s="3" t="s">
        <v>208</v>
      </c>
      <c r="G110" s="3" t="s">
        <v>205</v>
      </c>
      <c r="H110" s="3" t="s">
        <v>14</v>
      </c>
      <c r="I110" s="3" t="s">
        <v>13</v>
      </c>
      <c r="J110" s="3" t="s">
        <v>778</v>
      </c>
      <c r="K110" s="3" t="str">
        <f>_xlfn.XLOOKUP(FlightTable[[#This Row],[Airline]], AirlineTable[Name], AirlineTable[ICAO], "")</f>
        <v>DLH</v>
      </c>
    </row>
    <row r="111" spans="1:12" x14ac:dyDescent="0.2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375</v>
      </c>
      <c r="E111" s="3" t="s">
        <v>385</v>
      </c>
      <c r="F111" s="3" t="s">
        <v>205</v>
      </c>
      <c r="G111" s="3" t="s">
        <v>208</v>
      </c>
      <c r="H111" s="3" t="s">
        <v>13</v>
      </c>
      <c r="I111" s="3" t="s">
        <v>14</v>
      </c>
      <c r="J111" s="3" t="s">
        <v>778</v>
      </c>
      <c r="K111" s="3" t="str">
        <f>_xlfn.XLOOKUP(FlightTable[[#This Row],[Airline]], AirlineTable[Name], AirlineTable[ICAO], "")</f>
        <v>DLH</v>
      </c>
    </row>
    <row r="112" spans="1:12" x14ac:dyDescent="0.2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385</v>
      </c>
      <c r="E112" s="3" t="s">
        <v>369</v>
      </c>
      <c r="F112" s="3" t="s">
        <v>208</v>
      </c>
      <c r="G112" s="3" t="s">
        <v>110</v>
      </c>
      <c r="H112" s="3" t="s">
        <v>14</v>
      </c>
      <c r="I112" s="3" t="s">
        <v>6</v>
      </c>
      <c r="J112" s="3" t="s">
        <v>805</v>
      </c>
      <c r="K112" s="3" t="str">
        <f>_xlfn.XLOOKUP(FlightTable[[#This Row],[Airline]], AirlineTable[Name], AirlineTable[ICAO], "")</f>
        <v>CCA</v>
      </c>
      <c r="L112" s="3" t="s">
        <v>911</v>
      </c>
    </row>
    <row r="113" spans="1:12" x14ac:dyDescent="0.2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369</v>
      </c>
      <c r="E113" s="3" t="s">
        <v>385</v>
      </c>
      <c r="F113" s="3" t="s">
        <v>110</v>
      </c>
      <c r="G113" s="3" t="s">
        <v>208</v>
      </c>
      <c r="H113" s="3" t="s">
        <v>6</v>
      </c>
      <c r="I113" s="3" t="s">
        <v>14</v>
      </c>
      <c r="J113" s="3" t="s">
        <v>805</v>
      </c>
      <c r="K113" s="3" t="str">
        <f>_xlfn.XLOOKUP(FlightTable[[#This Row],[Airline]], AirlineTable[Name], AirlineTable[ICAO], "")</f>
        <v>CCA</v>
      </c>
      <c r="L113" s="3" t="s">
        <v>911</v>
      </c>
    </row>
    <row r="114" spans="1:12" x14ac:dyDescent="0.2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369</v>
      </c>
      <c r="E114" s="3" t="s">
        <v>365</v>
      </c>
      <c r="F114" s="3" t="s">
        <v>110</v>
      </c>
      <c r="G114" s="3" t="s">
        <v>175</v>
      </c>
      <c r="H114" s="3" t="s">
        <v>6</v>
      </c>
      <c r="I114" s="3" t="s">
        <v>6</v>
      </c>
      <c r="J114" s="21" t="s">
        <v>917</v>
      </c>
      <c r="K114" s="21" t="str">
        <f>_xlfn.XLOOKUP(FlightTable[[#This Row],[Airline]], AirlineTable[Name], AirlineTable[ICAO], "")</f>
        <v>XXX</v>
      </c>
      <c r="L114" s="3" t="s">
        <v>911</v>
      </c>
    </row>
    <row r="115" spans="1:12" x14ac:dyDescent="0.2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365</v>
      </c>
      <c r="E115" s="3" t="s">
        <v>360</v>
      </c>
      <c r="F115" s="3" t="s">
        <v>175</v>
      </c>
      <c r="G115" s="3" t="s">
        <v>168</v>
      </c>
      <c r="H115" s="3" t="s">
        <v>6</v>
      </c>
      <c r="I115" s="3" t="s">
        <v>6</v>
      </c>
      <c r="J115" s="21" t="s">
        <v>917</v>
      </c>
      <c r="K115" s="21" t="str">
        <f>_xlfn.XLOOKUP(FlightTable[[#This Row],[Airline]], AirlineTable[Name], AirlineTable[ICAO], "")</f>
        <v>XXX</v>
      </c>
      <c r="L115" s="3" t="s">
        <v>911</v>
      </c>
    </row>
    <row r="116" spans="1:12" x14ac:dyDescent="0.2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360</v>
      </c>
      <c r="E116" s="3" t="s">
        <v>368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917</v>
      </c>
      <c r="K116" s="21" t="str">
        <f>_xlfn.XLOOKUP(FlightTable[[#This Row],[Airline]], AirlineTable[Name], AirlineTable[ICAO], "")</f>
        <v>XXX</v>
      </c>
      <c r="L116" s="3" t="s">
        <v>911</v>
      </c>
    </row>
    <row r="117" spans="1:12" x14ac:dyDescent="0.2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368</v>
      </c>
      <c r="E117" s="3" t="s">
        <v>369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917</v>
      </c>
      <c r="K117" s="21" t="str">
        <f>_xlfn.XLOOKUP(FlightTable[[#This Row],[Airline]], AirlineTable[Name], AirlineTable[ICAO], "")</f>
        <v>XXX</v>
      </c>
      <c r="L117" s="3" t="s">
        <v>911</v>
      </c>
    </row>
    <row r="118" spans="1:12" x14ac:dyDescent="0.2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385</v>
      </c>
      <c r="E118" s="3" t="s">
        <v>369</v>
      </c>
      <c r="F118" s="3" t="s">
        <v>208</v>
      </c>
      <c r="G118" s="3" t="s">
        <v>110</v>
      </c>
      <c r="H118" s="3" t="s">
        <v>14</v>
      </c>
      <c r="I118" s="3" t="s">
        <v>6</v>
      </c>
      <c r="J118" s="3" t="s">
        <v>805</v>
      </c>
      <c r="K118" s="3" t="str">
        <f>_xlfn.XLOOKUP(FlightTable[[#This Row],[Airline]], AirlineTable[Name], AirlineTable[ICAO], "")</f>
        <v>CCA</v>
      </c>
    </row>
    <row r="119" spans="1:12" x14ac:dyDescent="0.2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370</v>
      </c>
      <c r="E119" s="3" t="s">
        <v>371</v>
      </c>
      <c r="F119" s="3" t="s">
        <v>110</v>
      </c>
      <c r="G119" s="3" t="s">
        <v>178</v>
      </c>
      <c r="H119" s="3" t="s">
        <v>6</v>
      </c>
      <c r="I119" s="3" t="s">
        <v>6</v>
      </c>
      <c r="J119" s="21" t="s">
        <v>917</v>
      </c>
      <c r="K119" s="21" t="str">
        <f>_xlfn.XLOOKUP(FlightTable[[#This Row],[Airline]], AirlineTable[Name], AirlineTable[ICAO], "")</f>
        <v>XXX</v>
      </c>
    </row>
    <row r="120" spans="1:12" x14ac:dyDescent="0.2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371</v>
      </c>
      <c r="E120" s="3" t="s">
        <v>389</v>
      </c>
      <c r="F120" s="3" t="s">
        <v>178</v>
      </c>
      <c r="G120" s="3" t="s">
        <v>142</v>
      </c>
      <c r="H120" s="3" t="s">
        <v>6</v>
      </c>
      <c r="I120" s="3" t="s">
        <v>19</v>
      </c>
      <c r="J120" s="21" t="s">
        <v>917</v>
      </c>
      <c r="K120" s="21" t="str">
        <f>_xlfn.XLOOKUP(FlightTable[[#This Row],[Airline]], AirlineTable[Name], AirlineTable[ICAO], "")</f>
        <v>XXX</v>
      </c>
    </row>
    <row r="121" spans="1:12" x14ac:dyDescent="0.2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389</v>
      </c>
      <c r="E121" s="3" t="s">
        <v>401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917</v>
      </c>
      <c r="K121" s="21" t="str">
        <f>_xlfn.XLOOKUP(FlightTable[[#This Row],[Airline]], AirlineTable[Name], AirlineTable[ICAO], "")</f>
        <v>XXX</v>
      </c>
    </row>
    <row r="122" spans="1:12" x14ac:dyDescent="0.2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401</v>
      </c>
      <c r="E122" s="3" t="s">
        <v>418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917</v>
      </c>
      <c r="K122" s="21" t="str">
        <f>_xlfn.XLOOKUP(FlightTable[[#This Row],[Airline]], AirlineTable[Name], AirlineTable[ICAO], "")</f>
        <v>XXX</v>
      </c>
    </row>
    <row r="123" spans="1:12" x14ac:dyDescent="0.2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369</v>
      </c>
      <c r="E123" s="3" t="s">
        <v>385</v>
      </c>
      <c r="F123" s="3" t="s">
        <v>110</v>
      </c>
      <c r="G123" s="3" t="s">
        <v>208</v>
      </c>
      <c r="H123" s="3" t="s">
        <v>6</v>
      </c>
      <c r="I123" s="3" t="s">
        <v>14</v>
      </c>
      <c r="J123" s="3" t="s">
        <v>805</v>
      </c>
      <c r="K123" s="3" t="str">
        <f>_xlfn.XLOOKUP(FlightTable[[#This Row],[Airline]], AirlineTable[Name], AirlineTable[ICAO], "")</f>
        <v>CCA</v>
      </c>
    </row>
    <row r="124" spans="1:12" x14ac:dyDescent="0.2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418</v>
      </c>
      <c r="E124" s="3" t="s">
        <v>369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917</v>
      </c>
      <c r="K124" s="21" t="str">
        <f>_xlfn.XLOOKUP(FlightTable[[#This Row],[Airline]], AirlineTable[Name], AirlineTable[ICAO], "")</f>
        <v>XXX</v>
      </c>
    </row>
    <row r="125" spans="1:12" x14ac:dyDescent="0.2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385</v>
      </c>
      <c r="E125" s="3" t="s">
        <v>367</v>
      </c>
      <c r="F125" s="3" t="s">
        <v>208</v>
      </c>
      <c r="G125" s="3" t="s">
        <v>96</v>
      </c>
      <c r="H125" s="3" t="s">
        <v>14</v>
      </c>
      <c r="I125" s="3" t="s">
        <v>6</v>
      </c>
      <c r="J125" s="3" t="s">
        <v>805</v>
      </c>
      <c r="K125" s="3" t="str">
        <f>_xlfn.XLOOKUP(FlightTable[[#This Row],[Airline]], AirlineTable[Name], AirlineTable[ICAO], "")</f>
        <v>CCA</v>
      </c>
    </row>
    <row r="126" spans="1:12" x14ac:dyDescent="0.2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367</v>
      </c>
      <c r="E126" s="3" t="s">
        <v>393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805</v>
      </c>
      <c r="K126" s="3" t="str">
        <f>_xlfn.XLOOKUP(FlightTable[[#This Row],[Airline]], AirlineTable[Name], AirlineTable[ICAO], "")</f>
        <v>CCA</v>
      </c>
    </row>
    <row r="127" spans="1:12" x14ac:dyDescent="0.2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393</v>
      </c>
      <c r="E127" s="3" t="s">
        <v>367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805</v>
      </c>
      <c r="K127" s="3" t="str">
        <f>_xlfn.XLOOKUP(FlightTable[[#This Row],[Airline]], AirlineTable[Name], AirlineTable[ICAO], "")</f>
        <v>CCA</v>
      </c>
    </row>
    <row r="128" spans="1:12" x14ac:dyDescent="0.2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367</v>
      </c>
      <c r="E128" s="3" t="s">
        <v>385</v>
      </c>
      <c r="F128" s="3" t="s">
        <v>96</v>
      </c>
      <c r="G128" s="3" t="s">
        <v>208</v>
      </c>
      <c r="H128" s="3" t="s">
        <v>6</v>
      </c>
      <c r="I128" s="3" t="s">
        <v>14</v>
      </c>
      <c r="J128" s="3" t="s">
        <v>805</v>
      </c>
      <c r="K128" s="3" t="str">
        <f>_xlfn.XLOOKUP(FlightTable[[#This Row],[Airline]], AirlineTable[Name], AirlineTable[ICAO], "")</f>
        <v>CCA</v>
      </c>
    </row>
    <row r="129" spans="1:12" x14ac:dyDescent="0.2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385</v>
      </c>
      <c r="E129" s="3" t="s">
        <v>424</v>
      </c>
      <c r="F129" s="3" t="s">
        <v>208</v>
      </c>
      <c r="G129" s="3" t="s">
        <v>285</v>
      </c>
      <c r="H129" s="3" t="s">
        <v>14</v>
      </c>
      <c r="I129" s="3" t="s">
        <v>49</v>
      </c>
      <c r="J129" s="3" t="s">
        <v>773</v>
      </c>
      <c r="K129" s="3" t="str">
        <f>_xlfn.XLOOKUP(FlightTable[[#This Row],[Airline]], AirlineTable[Name], AirlineTable[ICAO], "")</f>
        <v>AEA</v>
      </c>
    </row>
    <row r="130" spans="1:12" x14ac:dyDescent="0.2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424</v>
      </c>
      <c r="E130" s="3" t="s">
        <v>635</v>
      </c>
      <c r="F130" s="3" t="s">
        <v>285</v>
      </c>
      <c r="G130" s="3" t="s">
        <v>451</v>
      </c>
      <c r="H130" s="3" t="s">
        <v>49</v>
      </c>
      <c r="I130" s="3" t="s">
        <v>37</v>
      </c>
      <c r="J130" s="3" t="s">
        <v>773</v>
      </c>
      <c r="K130" s="3" t="str">
        <f>_xlfn.XLOOKUP(FlightTable[[#This Row],[Airline]], AirlineTable[Name], AirlineTable[ICAO], "")</f>
        <v>AEA</v>
      </c>
    </row>
    <row r="131" spans="1:12" x14ac:dyDescent="0.2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635</v>
      </c>
      <c r="E131" s="3" t="s">
        <v>424</v>
      </c>
      <c r="F131" s="3" t="s">
        <v>451</v>
      </c>
      <c r="G131" s="3" t="s">
        <v>285</v>
      </c>
      <c r="H131" s="3" t="s">
        <v>37</v>
      </c>
      <c r="I131" s="3" t="s">
        <v>49</v>
      </c>
      <c r="J131" s="3" t="s">
        <v>773</v>
      </c>
      <c r="K131" s="3" t="str">
        <f>_xlfn.XLOOKUP(FlightTable[[#This Row],[Airline]], AirlineTable[Name], AirlineTable[ICAO], "")</f>
        <v>AEA</v>
      </c>
    </row>
    <row r="132" spans="1:12" x14ac:dyDescent="0.2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424</v>
      </c>
      <c r="E132" s="3" t="s">
        <v>385</v>
      </c>
      <c r="F132" s="3" t="s">
        <v>285</v>
      </c>
      <c r="G132" s="3" t="s">
        <v>208</v>
      </c>
      <c r="H132" s="3" t="s">
        <v>49</v>
      </c>
      <c r="I132" s="3" t="s">
        <v>14</v>
      </c>
      <c r="J132" s="3" t="s">
        <v>773</v>
      </c>
      <c r="K132" s="3" t="str">
        <f>_xlfn.XLOOKUP(FlightTable[[#This Row],[Airline]], AirlineTable[Name], AirlineTable[ICAO], "")</f>
        <v>AEA</v>
      </c>
    </row>
    <row r="133" spans="1:12" x14ac:dyDescent="0.2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635</v>
      </c>
      <c r="E133" s="3" t="s">
        <v>637</v>
      </c>
      <c r="F133" s="3" t="s">
        <v>451</v>
      </c>
      <c r="G133" s="3" t="s">
        <v>454</v>
      </c>
      <c r="H133" s="3" t="s">
        <v>37</v>
      </c>
      <c r="I133" s="3" t="s">
        <v>7</v>
      </c>
      <c r="J133" s="3" t="s">
        <v>774</v>
      </c>
      <c r="K133" s="3" t="str">
        <f>_xlfn.XLOOKUP(FlightTable[[#This Row],[Airline]], AirlineTable[Name], AirlineTable[ICAO], "")</f>
        <v>CMP</v>
      </c>
    </row>
    <row r="134" spans="1:12" x14ac:dyDescent="0.2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637</v>
      </c>
      <c r="E134" s="3" t="s">
        <v>635</v>
      </c>
      <c r="F134" s="3" t="s">
        <v>454</v>
      </c>
      <c r="G134" s="3" t="s">
        <v>451</v>
      </c>
      <c r="H134" s="3" t="s">
        <v>7</v>
      </c>
      <c r="I134" s="3" t="s">
        <v>37</v>
      </c>
      <c r="J134" s="3" t="s">
        <v>774</v>
      </c>
      <c r="K134" s="3" t="str">
        <f>_xlfn.XLOOKUP(FlightTable[[#This Row],[Airline]], AirlineTable[Name], AirlineTable[ICAO], "")</f>
        <v>CMP</v>
      </c>
    </row>
    <row r="135" spans="1:12" x14ac:dyDescent="0.2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426</v>
      </c>
      <c r="E135" t="s">
        <v>385</v>
      </c>
      <c r="F135" t="s">
        <v>61</v>
      </c>
      <c r="G135" t="s">
        <v>208</v>
      </c>
      <c r="H135" t="s">
        <v>49</v>
      </c>
      <c r="I135" t="s">
        <v>14</v>
      </c>
      <c r="J135" s="3" t="s">
        <v>824</v>
      </c>
      <c r="K135" s="3" t="str">
        <f>_xlfn.XLOOKUP(FlightTable[[#This Row],[Airline]], AirlineTable[Name], AirlineTable[ICAO], "")</f>
        <v>EWG</v>
      </c>
      <c r="L135" s="3" t="s">
        <v>914</v>
      </c>
    </row>
    <row r="136" spans="1:12" x14ac:dyDescent="0.2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385</v>
      </c>
      <c r="E136" t="s">
        <v>426</v>
      </c>
      <c r="F136" t="s">
        <v>208</v>
      </c>
      <c r="G136" t="s">
        <v>61</v>
      </c>
      <c r="H136" t="s">
        <v>14</v>
      </c>
      <c r="I136" t="s">
        <v>49</v>
      </c>
      <c r="J136" s="3" t="s">
        <v>824</v>
      </c>
      <c r="K136" s="3" t="str">
        <f>_xlfn.XLOOKUP(FlightTable[[#This Row],[Airline]], AirlineTable[Name], AirlineTable[ICAO], "")</f>
        <v>EWG</v>
      </c>
      <c r="L136" s="3" t="s">
        <v>914</v>
      </c>
    </row>
    <row r="137" spans="1:12" x14ac:dyDescent="0.2">
      <c r="A137" s="17" t="e">
        <f>DATE(FlightTable[[#This Row],[Year]],FlightTable[[#This Row],[Month]],1)</f>
        <v>#NUM!</v>
      </c>
      <c r="B137" s="3"/>
      <c r="D137" s="3" t="s">
        <v>369</v>
      </c>
      <c r="E137" s="3" t="s">
        <v>1071</v>
      </c>
      <c r="F137" s="3" t="s">
        <v>110</v>
      </c>
      <c r="G137" s="3" t="s">
        <v>1056</v>
      </c>
      <c r="H137" s="3" t="s">
        <v>6</v>
      </c>
      <c r="I137" s="3" t="s">
        <v>6</v>
      </c>
      <c r="J137" s="3" t="s">
        <v>917</v>
      </c>
      <c r="K137" s="3" t="str">
        <f>_xlfn.XLOOKUP(FlightTable[[#This Row],[Airline]], AirlineTable[Name], AirlineTable[ICAO], "")</f>
        <v>XXX</v>
      </c>
    </row>
    <row r="138" spans="1:12" x14ac:dyDescent="0.2">
      <c r="A138" s="17" t="e">
        <f>DATE(FlightTable[[#This Row],[Year]],FlightTable[[#This Row],[Month]],1)</f>
        <v>#NUM!</v>
      </c>
      <c r="B138" s="3"/>
      <c r="D138" s="3" t="s">
        <v>1071</v>
      </c>
      <c r="E138" s="3" t="s">
        <v>369</v>
      </c>
      <c r="F138" s="3" t="s">
        <v>1056</v>
      </c>
      <c r="G138" s="3" t="s">
        <v>110</v>
      </c>
      <c r="H138" s="3" t="s">
        <v>6</v>
      </c>
      <c r="I138" s="3" t="s">
        <v>6</v>
      </c>
      <c r="J138" s="3" t="s">
        <v>917</v>
      </c>
      <c r="K138" s="3" t="str">
        <f>_xlfn.XLOOKUP(FlightTable[[#This Row],[Airline]], AirlineTable[Name], AirlineTable[ICAO], "")</f>
        <v>XXX</v>
      </c>
    </row>
    <row r="139" spans="1:12" x14ac:dyDescent="0.2">
      <c r="A139" s="17" t="e">
        <f>DATE(FlightTable[[#This Row],[Year]],FlightTable[[#This Row],[Month]],1)</f>
        <v>#NUM!</v>
      </c>
      <c r="B139" s="3"/>
      <c r="D139" s="3" t="s">
        <v>369</v>
      </c>
      <c r="E139" s="3" t="s">
        <v>1068</v>
      </c>
      <c r="F139" s="3" t="s">
        <v>110</v>
      </c>
      <c r="G139" s="3" t="s">
        <v>1054</v>
      </c>
      <c r="H139" s="3" t="s">
        <v>6</v>
      </c>
      <c r="I139" s="3" t="s">
        <v>6</v>
      </c>
      <c r="J139" s="3" t="s">
        <v>917</v>
      </c>
      <c r="K139" s="3" t="str">
        <f>_xlfn.XLOOKUP(FlightTable[[#This Row],[Airline]], AirlineTable[Name], AirlineTable[ICAO], "")</f>
        <v>XXX</v>
      </c>
    </row>
    <row r="140" spans="1:12" x14ac:dyDescent="0.2">
      <c r="A140" s="17" t="e">
        <f>DATE(FlightTable[[#This Row],[Year]],FlightTable[[#This Row],[Month]],1)</f>
        <v>#NUM!</v>
      </c>
      <c r="B140" s="3"/>
      <c r="D140" s="3" t="s">
        <v>1068</v>
      </c>
      <c r="E140" s="3" t="s">
        <v>369</v>
      </c>
      <c r="F140" s="3" t="s">
        <v>1054</v>
      </c>
      <c r="G140" s="3" t="s">
        <v>110</v>
      </c>
      <c r="H140" s="3" t="s">
        <v>6</v>
      </c>
      <c r="I140" s="3" t="s">
        <v>6</v>
      </c>
      <c r="J140" s="3" t="s">
        <v>917</v>
      </c>
      <c r="K140" s="3" t="str">
        <f>_xlfn.XLOOKUP(FlightTable[[#This Row],[Airline]], AirlineTable[Name], AirlineTable[ICAO], "")</f>
        <v>XXX</v>
      </c>
    </row>
    <row r="141" spans="1:12" x14ac:dyDescent="0.2">
      <c r="A141" s="17" t="e">
        <f>DATE(FlightTable[[#This Row],[Year]],FlightTable[[#This Row],[Month]],1)</f>
        <v>#NUM!</v>
      </c>
      <c r="B141" s="3"/>
      <c r="D141" s="3" t="s">
        <v>381</v>
      </c>
      <c r="E141" s="3" t="s">
        <v>388</v>
      </c>
      <c r="F141" s="3" t="s">
        <v>207</v>
      </c>
      <c r="G141" s="3" t="s">
        <v>16</v>
      </c>
      <c r="H141" s="3" t="s">
        <v>14</v>
      </c>
      <c r="I141" s="3" t="s">
        <v>6</v>
      </c>
      <c r="J141" s="3" t="s">
        <v>917</v>
      </c>
      <c r="K141" s="3" t="str">
        <f>_xlfn.XLOOKUP(FlightTable[[#This Row],[Airline]], AirlineTable[Name], AirlineTable[ICAO], "")</f>
        <v>XXX</v>
      </c>
    </row>
    <row r="142" spans="1:12" x14ac:dyDescent="0.2">
      <c r="A142" s="17" t="e">
        <f>DATE(FlightTable[[#This Row],[Year]],FlightTable[[#This Row],[Month]],1)</f>
        <v>#NUM!</v>
      </c>
      <c r="B142" s="3"/>
      <c r="D142" s="3" t="s">
        <v>388</v>
      </c>
      <c r="E142" s="3" t="s">
        <v>369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917</v>
      </c>
      <c r="K142" s="3" t="str">
        <f>_xlfn.XLOOKUP(FlightTable[[#This Row],[Airline]], AirlineTable[Name], AirlineTable[ICAO], "")</f>
        <v>XXX</v>
      </c>
    </row>
    <row r="143" spans="1:12" x14ac:dyDescent="0.2">
      <c r="A143" s="17" t="e">
        <f>DATE(FlightTable[[#This Row],[Year]],FlightTable[[#This Row],[Month]],1)</f>
        <v>#NUM!</v>
      </c>
      <c r="B143" s="3"/>
      <c r="D143" s="3" t="s">
        <v>385</v>
      </c>
      <c r="E143" s="3" t="s">
        <v>388</v>
      </c>
      <c r="F143" s="3" t="s">
        <v>208</v>
      </c>
      <c r="G143" s="3" t="s">
        <v>16</v>
      </c>
      <c r="H143" s="3" t="s">
        <v>14</v>
      </c>
      <c r="I143" s="3" t="s">
        <v>6</v>
      </c>
      <c r="J143" s="3" t="s">
        <v>917</v>
      </c>
      <c r="K143" s="3" t="str">
        <f>_xlfn.XLOOKUP(FlightTable[[#This Row],[Airline]], AirlineTable[Name], AirlineTable[ICAO], "")</f>
        <v>XXX</v>
      </c>
    </row>
    <row r="144" spans="1:12" x14ac:dyDescent="0.2">
      <c r="A144" s="17" t="e">
        <f>DATE(FlightTable[[#This Row],[Year]],FlightTable[[#This Row],[Month]],1)</f>
        <v>#NUM!</v>
      </c>
      <c r="B144" s="3"/>
      <c r="D144" s="3" t="s">
        <v>388</v>
      </c>
      <c r="E144" s="3" t="s">
        <v>385</v>
      </c>
      <c r="F144" s="3" t="s">
        <v>16</v>
      </c>
      <c r="G144" s="3" t="s">
        <v>208</v>
      </c>
      <c r="H144" s="3" t="s">
        <v>6</v>
      </c>
      <c r="I144" s="3" t="s">
        <v>14</v>
      </c>
      <c r="J144" s="3" t="s">
        <v>917</v>
      </c>
      <c r="K144" s="3" t="str">
        <f>_xlfn.XLOOKUP(FlightTable[[#This Row],[Airline]], AirlineTable[Name], AirlineTable[ICAO], "")</f>
        <v>XXX</v>
      </c>
    </row>
    <row r="145" spans="1:11" x14ac:dyDescent="0.2">
      <c r="A145" s="17" t="e">
        <f>DATE(FlightTable[[#This Row],[Year]],FlightTable[[#This Row],[Month]],1)</f>
        <v>#NUM!</v>
      </c>
      <c r="B145" s="3"/>
      <c r="D145" s="3" t="s">
        <v>369</v>
      </c>
      <c r="E145" s="3" t="s">
        <v>468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917</v>
      </c>
      <c r="K145" s="3" t="str">
        <f>_xlfn.XLOOKUP(FlightTable[[#This Row],[Airline]], AirlineTable[Name], AirlineTable[ICAO], "")</f>
        <v>XXX</v>
      </c>
    </row>
    <row r="146" spans="1:11" x14ac:dyDescent="0.2">
      <c r="A146" s="17" t="e">
        <f>DATE(FlightTable[[#This Row],[Year]],FlightTable[[#This Row],[Month]],1)</f>
        <v>#NUM!</v>
      </c>
      <c r="B146" s="3"/>
      <c r="D146" s="3" t="s">
        <v>468</v>
      </c>
      <c r="E146" s="3" t="s">
        <v>369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917</v>
      </c>
      <c r="K146" s="3" t="str">
        <f>_xlfn.XLOOKUP(FlightTable[[#This Row],[Airline]], AirlineTable[Name], AirlineTable[ICAO], "")</f>
        <v>XXX</v>
      </c>
    </row>
    <row r="147" spans="1:11" x14ac:dyDescent="0.2">
      <c r="A147" s="17" t="e">
        <f>DATE(FlightTable[[#This Row],[Year]],FlightTable[[#This Row],[Month]],1)</f>
        <v>#NUM!</v>
      </c>
      <c r="B147" s="3"/>
      <c r="D147" s="3" t="s">
        <v>385</v>
      </c>
      <c r="E147" s="3" t="s">
        <v>1063</v>
      </c>
      <c r="F147" s="3" t="s">
        <v>208</v>
      </c>
      <c r="G147" s="3" t="s">
        <v>569</v>
      </c>
      <c r="H147" s="3" t="s">
        <v>14</v>
      </c>
      <c r="I147" s="3" t="s">
        <v>308</v>
      </c>
      <c r="J147" s="3" t="s">
        <v>917</v>
      </c>
      <c r="K147" s="3" t="str">
        <f>_xlfn.XLOOKUP(FlightTable[[#This Row],[Airline]], AirlineTable[Name], AirlineTable[ICAO], "")</f>
        <v>XXX</v>
      </c>
    </row>
    <row r="148" spans="1:11" x14ac:dyDescent="0.2">
      <c r="A148" s="17" t="e">
        <f>DATE(FlightTable[[#This Row],[Year]],FlightTable[[#This Row],[Month]],1)</f>
        <v>#NUM!</v>
      </c>
      <c r="B148" s="3"/>
      <c r="D148" s="3" t="s">
        <v>1063</v>
      </c>
      <c r="E148" s="3" t="s">
        <v>369</v>
      </c>
      <c r="F148" s="3" t="s">
        <v>569</v>
      </c>
      <c r="G148" s="3" t="s">
        <v>110</v>
      </c>
      <c r="H148" s="3" t="s">
        <v>308</v>
      </c>
      <c r="I148" s="3" t="s">
        <v>6</v>
      </c>
      <c r="J148" s="3" t="s">
        <v>917</v>
      </c>
      <c r="K148" s="3" t="str">
        <f>_xlfn.XLOOKUP(FlightTable[[#This Row],[Airline]], AirlineTable[Name], AirlineTable[ICAO], "")</f>
        <v>XXX</v>
      </c>
    </row>
    <row r="149" spans="1:11" x14ac:dyDescent="0.2">
      <c r="A149" s="17" t="e">
        <f>DATE(FlightTable[[#This Row],[Year]],FlightTable[[#This Row],[Month]],1)</f>
        <v>#NUM!</v>
      </c>
      <c r="B149" s="3"/>
      <c r="D149" s="3" t="s">
        <v>369</v>
      </c>
      <c r="E149" s="3" t="s">
        <v>1063</v>
      </c>
      <c r="F149" s="3" t="s">
        <v>110</v>
      </c>
      <c r="G149" s="3" t="s">
        <v>569</v>
      </c>
      <c r="H149" s="3" t="s">
        <v>6</v>
      </c>
      <c r="I149" s="3" t="s">
        <v>308</v>
      </c>
      <c r="J149" s="3" t="s">
        <v>917</v>
      </c>
      <c r="K149" s="3" t="str">
        <f>_xlfn.XLOOKUP(FlightTable[[#This Row],[Airline]], AirlineTable[Name], AirlineTable[ICAO], "")</f>
        <v>XXX</v>
      </c>
    </row>
    <row r="150" spans="1:11" x14ac:dyDescent="0.2">
      <c r="A150" s="17" t="e">
        <f>DATE(FlightTable[[#This Row],[Year]],FlightTable[[#This Row],[Month]],1)</f>
        <v>#NUM!</v>
      </c>
      <c r="B150" s="3"/>
      <c r="D150" s="3" t="s">
        <v>1063</v>
      </c>
      <c r="E150" s="3" t="s">
        <v>385</v>
      </c>
      <c r="F150" s="3" t="s">
        <v>569</v>
      </c>
      <c r="G150" s="3" t="s">
        <v>208</v>
      </c>
      <c r="H150" s="3" t="s">
        <v>308</v>
      </c>
      <c r="I150" s="3" t="s">
        <v>14</v>
      </c>
      <c r="J150" s="3" t="s">
        <v>917</v>
      </c>
      <c r="K150" s="3" t="str">
        <f>_xlfn.XLOOKUP(FlightTable[[#This Row],[Airline]], AirlineTable[Name], AirlineTable[ICAO], "")</f>
        <v>XXX</v>
      </c>
    </row>
    <row r="151" spans="1:11" x14ac:dyDescent="0.2">
      <c r="A151" s="17" t="e">
        <f>DATE(FlightTable[[#This Row],[Year]],FlightTable[[#This Row],[Month]],1)</f>
        <v>#NUM!</v>
      </c>
      <c r="B151" s="3"/>
      <c r="D151" s="3" t="s">
        <v>369</v>
      </c>
      <c r="E151" s="3" t="s">
        <v>427</v>
      </c>
      <c r="F151" s="3" t="s">
        <v>110</v>
      </c>
      <c r="G151" s="3" t="s">
        <v>280</v>
      </c>
      <c r="H151" s="3" t="s">
        <v>6</v>
      </c>
      <c r="I151" s="3" t="s">
        <v>48</v>
      </c>
      <c r="J151" s="3" t="s">
        <v>917</v>
      </c>
      <c r="K151" s="3" t="str">
        <f>_xlfn.XLOOKUP(FlightTable[[#This Row],[Airline]], AirlineTable[Name], AirlineTable[ICAO], "")</f>
        <v>XXX</v>
      </c>
    </row>
    <row r="152" spans="1:11" x14ac:dyDescent="0.2">
      <c r="A152" s="17" t="e">
        <f>DATE(FlightTable[[#This Row],[Year]],FlightTable[[#This Row],[Month]],1)</f>
        <v>#NUM!</v>
      </c>
      <c r="B152" s="3"/>
      <c r="D152" s="3" t="s">
        <v>1073</v>
      </c>
      <c r="E152" s="3" t="s">
        <v>369</v>
      </c>
      <c r="F152" s="3" t="s">
        <v>280</v>
      </c>
      <c r="G152" s="3" t="s">
        <v>110</v>
      </c>
      <c r="H152" s="3" t="s">
        <v>48</v>
      </c>
      <c r="I152" s="3" t="s">
        <v>6</v>
      </c>
      <c r="J152" s="3" t="s">
        <v>917</v>
      </c>
      <c r="K152" s="3" t="str">
        <f>_xlfn.XLOOKUP(FlightTable[[#This Row],[Airline]], AirlineTable[Name], AirlineTable[ICAO], "")</f>
        <v>XXX</v>
      </c>
    </row>
    <row r="153" spans="1:11" x14ac:dyDescent="0.2">
      <c r="A153" s="17" t="e">
        <f>DATE(FlightTable[[#This Row],[Year]],FlightTable[[#This Row],[Month]],1)</f>
        <v>#NUM!</v>
      </c>
      <c r="B153" s="3"/>
      <c r="D153" s="3" t="s">
        <v>385</v>
      </c>
      <c r="E153" s="3" t="s">
        <v>1061</v>
      </c>
      <c r="F153" s="3" t="s">
        <v>208</v>
      </c>
      <c r="G153" s="3" t="s">
        <v>567</v>
      </c>
      <c r="H153" s="3" t="s">
        <v>14</v>
      </c>
      <c r="I153" s="3" t="s">
        <v>50</v>
      </c>
      <c r="J153" s="3" t="s">
        <v>917</v>
      </c>
      <c r="K153" s="3" t="str">
        <f>_xlfn.XLOOKUP(FlightTable[[#This Row],[Airline]], AirlineTable[Name], AirlineTable[ICAO], "")</f>
        <v>XXX</v>
      </c>
    </row>
    <row r="154" spans="1:11" x14ac:dyDescent="0.2">
      <c r="A154" s="17" t="e">
        <f>DATE(FlightTable[[#This Row],[Year]],FlightTable[[#This Row],[Month]],1)</f>
        <v>#NUM!</v>
      </c>
      <c r="B154" s="3"/>
      <c r="D154" s="3" t="s">
        <v>1061</v>
      </c>
      <c r="E154" s="3" t="s">
        <v>1065</v>
      </c>
      <c r="F154" s="3" t="s">
        <v>567</v>
      </c>
      <c r="G154" s="3" t="s">
        <v>1060</v>
      </c>
      <c r="H154" s="3" t="s">
        <v>50</v>
      </c>
      <c r="I154" s="3" t="s">
        <v>50</v>
      </c>
      <c r="J154" s="3" t="s">
        <v>917</v>
      </c>
      <c r="K154" s="3" t="str">
        <f>_xlfn.XLOOKUP(FlightTable[[#This Row],[Airline]], AirlineTable[Name], AirlineTable[ICAO], "")</f>
        <v>XXX</v>
      </c>
    </row>
    <row r="155" spans="1:11" x14ac:dyDescent="0.2">
      <c r="A155" s="17" t="e">
        <f>DATE(FlightTable[[#This Row],[Year]],FlightTable[[#This Row],[Month]],1)</f>
        <v>#NUM!</v>
      </c>
      <c r="B155" s="3"/>
      <c r="D155" s="3" t="s">
        <v>1065</v>
      </c>
      <c r="E155" s="3" t="s">
        <v>1061</v>
      </c>
      <c r="F155" s="3" t="s">
        <v>1060</v>
      </c>
      <c r="G155" s="3" t="s">
        <v>567</v>
      </c>
      <c r="H155" s="3" t="s">
        <v>50</v>
      </c>
      <c r="I155" s="3" t="s">
        <v>50</v>
      </c>
      <c r="J155" s="3" t="s">
        <v>917</v>
      </c>
      <c r="K155" s="3" t="str">
        <f>_xlfn.XLOOKUP(FlightTable[[#This Row],[Airline]], AirlineTable[Name], AirlineTable[ICAO], "")</f>
        <v>XXX</v>
      </c>
    </row>
    <row r="156" spans="1:11" x14ac:dyDescent="0.2">
      <c r="A156" s="17" t="e">
        <f>DATE(FlightTable[[#This Row],[Year]],FlightTable[[#This Row],[Month]],1)</f>
        <v>#NUM!</v>
      </c>
      <c r="B156" s="3"/>
      <c r="D156" s="3" t="s">
        <v>1061</v>
      </c>
      <c r="E156" s="3" t="s">
        <v>385</v>
      </c>
      <c r="F156" s="3" t="s">
        <v>567</v>
      </c>
      <c r="G156" s="3" t="s">
        <v>208</v>
      </c>
      <c r="H156" s="3" t="s">
        <v>50</v>
      </c>
      <c r="I156" s="3" t="s">
        <v>14</v>
      </c>
      <c r="J156" s="3" t="s">
        <v>917</v>
      </c>
      <c r="K156" s="3" t="str">
        <f>_xlfn.XLOOKUP(FlightTable[[#This Row],[Airline]], AirlineTable[Name], AirlineTable[ICAO], "")</f>
        <v>XXX</v>
      </c>
    </row>
    <row r="157" spans="1:11" x14ac:dyDescent="0.2">
      <c r="A157" s="17" t="e">
        <f>DATE(FlightTable[[#This Row],[Year]],FlightTable[[#This Row],[Month]],1)</f>
        <v>#NUM!</v>
      </c>
      <c r="B157" s="3"/>
      <c r="D157" s="3" t="s">
        <v>385</v>
      </c>
      <c r="E157" s="3" t="s">
        <v>1076</v>
      </c>
      <c r="F157" s="3" t="s">
        <v>208</v>
      </c>
      <c r="G157" s="3" t="s">
        <v>1050</v>
      </c>
      <c r="H157" s="3" t="s">
        <v>14</v>
      </c>
      <c r="I157" s="3" t="s">
        <v>1049</v>
      </c>
      <c r="J157" s="3" t="s">
        <v>917</v>
      </c>
      <c r="K157" s="3" t="str">
        <f>_xlfn.XLOOKUP(FlightTable[[#This Row],[Airline]], AirlineTable[Name], AirlineTable[ICAO], "")</f>
        <v>XXX</v>
      </c>
    </row>
    <row r="158" spans="1:11" x14ac:dyDescent="0.2">
      <c r="A158" s="17" t="e">
        <f>DATE(FlightTable[[#This Row],[Year]],FlightTable[[#This Row],[Month]],1)</f>
        <v>#NUM!</v>
      </c>
      <c r="B158" s="3"/>
      <c r="D158" s="3" t="s">
        <v>1076</v>
      </c>
      <c r="E158" s="3" t="s">
        <v>385</v>
      </c>
      <c r="F158" s="3" t="s">
        <v>1050</v>
      </c>
      <c r="G158" s="3" t="s">
        <v>208</v>
      </c>
      <c r="H158" s="3" t="s">
        <v>1049</v>
      </c>
      <c r="I158" s="3" t="s">
        <v>14</v>
      </c>
      <c r="J158" s="3" t="s">
        <v>917</v>
      </c>
      <c r="K158" s="3" t="str">
        <f>_xlfn.XLOOKUP(FlightTable[[#This Row],[Airline]], AirlineTable[Name], AirlineTable[ICAO], "")</f>
        <v>XXX</v>
      </c>
    </row>
    <row r="159" spans="1:11" x14ac:dyDescent="0.2">
      <c r="A159" s="17" t="e">
        <f>DATE(FlightTable[[#This Row],[Year]],FlightTable[[#This Row],[Month]],1)</f>
        <v>#NUM!</v>
      </c>
      <c r="B159" s="3"/>
      <c r="D159" s="3" t="s">
        <v>385</v>
      </c>
      <c r="E159" s="3" t="s">
        <v>1080</v>
      </c>
      <c r="F159" s="3" t="s">
        <v>208</v>
      </c>
      <c r="G159" s="3" t="s">
        <v>1075</v>
      </c>
      <c r="H159" s="3" t="s">
        <v>14</v>
      </c>
      <c r="I159" s="3" t="s">
        <v>21</v>
      </c>
      <c r="J159" s="3" t="s">
        <v>917</v>
      </c>
      <c r="K159" s="3" t="str">
        <f>_xlfn.XLOOKUP(FlightTable[[#This Row],[Airline]], AirlineTable[Name], AirlineTable[ICAO], "")</f>
        <v>XXX</v>
      </c>
    </row>
    <row r="160" spans="1:11" x14ac:dyDescent="0.2">
      <c r="A160" s="17" t="e">
        <f>DATE(FlightTable[[#This Row],[Year]],FlightTable[[#This Row],[Month]],1)</f>
        <v>#NUM!</v>
      </c>
      <c r="B160" s="3"/>
      <c r="D160" s="3" t="s">
        <v>1080</v>
      </c>
      <c r="E160" s="3" t="s">
        <v>385</v>
      </c>
      <c r="F160" s="3" t="s">
        <v>1075</v>
      </c>
      <c r="G160" s="3" t="s">
        <v>208</v>
      </c>
      <c r="H160" s="3" t="s">
        <v>21</v>
      </c>
      <c r="I160" s="3" t="s">
        <v>14</v>
      </c>
      <c r="J160" s="3" t="s">
        <v>917</v>
      </c>
      <c r="K160" s="3" t="str">
        <f>_xlfn.XLOOKUP(FlightTable[[#This Row],[Airline]], AirlineTable[Name], AirlineTable[ICAO], "")</f>
        <v>XXX</v>
      </c>
    </row>
    <row r="161" spans="1:11" x14ac:dyDescent="0.2">
      <c r="A161" s="17" t="e">
        <f>DATE(FlightTable[[#This Row],[Year]],FlightTable[[#This Row],[Month]],1)</f>
        <v>#NUM!</v>
      </c>
      <c r="B161" s="3"/>
      <c r="D161" s="3" t="s">
        <v>385</v>
      </c>
      <c r="E161" s="3" t="s">
        <v>1083</v>
      </c>
      <c r="F161" s="3" t="s">
        <v>208</v>
      </c>
      <c r="G161" s="3" t="s">
        <v>1052</v>
      </c>
      <c r="H161" s="3" t="s">
        <v>14</v>
      </c>
      <c r="I161" s="3" t="s">
        <v>39</v>
      </c>
      <c r="J161" s="3" t="s">
        <v>917</v>
      </c>
      <c r="K161" s="3" t="str">
        <f>_xlfn.XLOOKUP(FlightTable[[#This Row],[Airline]], AirlineTable[Name], AirlineTable[ICAO], "")</f>
        <v>XXX</v>
      </c>
    </row>
    <row r="162" spans="1:11" x14ac:dyDescent="0.2">
      <c r="A162" s="17" t="e">
        <f>DATE(FlightTable[[#This Row],[Year]],FlightTable[[#This Row],[Month]],1)</f>
        <v>#NUM!</v>
      </c>
      <c r="B162" s="3"/>
      <c r="D162" s="3" t="s">
        <v>1083</v>
      </c>
      <c r="E162" s="3" t="s">
        <v>385</v>
      </c>
      <c r="F162" s="3" t="s">
        <v>1052</v>
      </c>
      <c r="G162" s="3" t="s">
        <v>208</v>
      </c>
      <c r="H162" s="3" t="s">
        <v>39</v>
      </c>
      <c r="I162" s="3" t="s">
        <v>14</v>
      </c>
      <c r="J162" s="3" t="s">
        <v>917</v>
      </c>
      <c r="K162" s="3" t="str">
        <f>_xlfn.XLOOKUP(FlightTable[[#This Row],[Airline]], AirlineTable[Name], AirlineTable[ICAO], "")</f>
        <v>XXX</v>
      </c>
    </row>
    <row r="163" spans="1:11" x14ac:dyDescent="0.2">
      <c r="A163" s="17" t="e">
        <f>DATE(FlightTable[[#This Row],[Year]],FlightTable[[#This Row],[Month]],1)</f>
        <v>#NUM!</v>
      </c>
      <c r="B163" s="3"/>
      <c r="D163" s="3" t="s">
        <v>385</v>
      </c>
      <c r="E163" s="3" t="s">
        <v>1078</v>
      </c>
      <c r="F163" s="3" t="s">
        <v>208</v>
      </c>
      <c r="G163" s="3" t="s">
        <v>200</v>
      </c>
      <c r="H163" s="3" t="s">
        <v>14</v>
      </c>
      <c r="I163" s="3" t="s">
        <v>12</v>
      </c>
      <c r="J163" s="3" t="s">
        <v>917</v>
      </c>
      <c r="K163" s="3" t="str">
        <f>_xlfn.XLOOKUP(FlightTable[[#This Row],[Airline]], AirlineTable[Name], AirlineTable[ICAO], "")</f>
        <v>XXX</v>
      </c>
    </row>
    <row r="164" spans="1:11" x14ac:dyDescent="0.2">
      <c r="A164" s="17" t="e">
        <f>DATE(FlightTable[[#This Row],[Year]],FlightTable[[#This Row],[Month]],1)</f>
        <v>#NUM!</v>
      </c>
      <c r="B164" s="3"/>
      <c r="D164" s="3" t="s">
        <v>1078</v>
      </c>
      <c r="E164" s="3" t="s">
        <v>385</v>
      </c>
      <c r="F164" s="3" t="s">
        <v>200</v>
      </c>
      <c r="G164" s="3" t="s">
        <v>208</v>
      </c>
      <c r="H164" s="3" t="s">
        <v>12</v>
      </c>
      <c r="I164" s="3" t="s">
        <v>14</v>
      </c>
      <c r="J164" s="3" t="s">
        <v>917</v>
      </c>
      <c r="K164" s="3" t="str">
        <f>_xlfn.XLOOKUP(FlightTable[[#This Row],[Airline]], AirlineTable[Name], AirlineTable[ICAO], "")</f>
        <v>XXX</v>
      </c>
    </row>
    <row r="165" spans="1:11" x14ac:dyDescent="0.2">
      <c r="A165" s="17" t="e">
        <f>DATE(FlightTable[[#This Row],[Year]],FlightTable[[#This Row],[Month]],1)</f>
        <v>#NUM!</v>
      </c>
      <c r="B165" s="3"/>
      <c r="D165" s="3" t="s">
        <v>385</v>
      </c>
      <c r="E165" s="3" t="s">
        <v>374</v>
      </c>
      <c r="F165" s="3" t="s">
        <v>208</v>
      </c>
      <c r="G165" s="3" t="s">
        <v>200</v>
      </c>
      <c r="H165" s="3" t="s">
        <v>14</v>
      </c>
      <c r="I165" s="3" t="s">
        <v>12</v>
      </c>
      <c r="J165" s="3" t="s">
        <v>917</v>
      </c>
      <c r="K165" s="3" t="str">
        <f>_xlfn.XLOOKUP(FlightTable[[#This Row],[Airline]], AirlineTable[Name], AirlineTable[ICAO], "")</f>
        <v>XXX</v>
      </c>
    </row>
    <row r="166" spans="1:11" x14ac:dyDescent="0.2">
      <c r="A166" s="17" t="e">
        <f>DATE(FlightTable[[#This Row],[Year]],FlightTable[[#This Row],[Month]],1)</f>
        <v>#NUM!</v>
      </c>
      <c r="B166" s="3"/>
      <c r="D166" s="3" t="s">
        <v>374</v>
      </c>
      <c r="E166" s="3" t="s">
        <v>385</v>
      </c>
      <c r="F166" s="3" t="s">
        <v>200</v>
      </c>
      <c r="G166" s="3" t="s">
        <v>208</v>
      </c>
      <c r="H166" s="3" t="s">
        <v>12</v>
      </c>
      <c r="I166" s="3" t="s">
        <v>14</v>
      </c>
      <c r="J166" s="3" t="s">
        <v>917</v>
      </c>
      <c r="K166" s="3" t="str">
        <f>_xlfn.XLOOKUP(FlightTable[[#This Row],[Airline]], AirlineTable[Name], AirlineTable[ICAO], "")</f>
        <v>XXX</v>
      </c>
    </row>
    <row r="167" spans="1:11" x14ac:dyDescent="0.2">
      <c r="A167" s="17" t="e">
        <f>DATE(FlightTable[[#This Row],[Year]],FlightTable[[#This Row],[Month]],1)</f>
        <v>#NUM!</v>
      </c>
      <c r="B167" s="3"/>
      <c r="D167" s="3" t="s">
        <v>385</v>
      </c>
      <c r="E167" s="3" t="s">
        <v>1097</v>
      </c>
      <c r="F167" s="3" t="s">
        <v>208</v>
      </c>
      <c r="G167" s="3" t="s">
        <v>271</v>
      </c>
      <c r="H167" s="3" t="s">
        <v>14</v>
      </c>
      <c r="I167" s="3" t="s">
        <v>44</v>
      </c>
      <c r="J167" s="3" t="s">
        <v>917</v>
      </c>
      <c r="K167" s="3" t="str">
        <f>_xlfn.XLOOKUP(FlightTable[[#This Row],[Airline]], AirlineTable[Name], AirlineTable[ICAO], "")</f>
        <v>XXX</v>
      </c>
    </row>
    <row r="168" spans="1:11" x14ac:dyDescent="0.2">
      <c r="A168" s="17" t="e">
        <f>DATE(FlightTable[[#This Row],[Year]],FlightTable[[#This Row],[Month]],1)</f>
        <v>#NUM!</v>
      </c>
      <c r="B168" s="3"/>
      <c r="D168" s="3" t="s">
        <v>1097</v>
      </c>
      <c r="E168" s="3" t="s">
        <v>385</v>
      </c>
      <c r="F168" s="3" t="s">
        <v>271</v>
      </c>
      <c r="G168" s="3" t="s">
        <v>208</v>
      </c>
      <c r="H168" s="3" t="s">
        <v>44</v>
      </c>
      <c r="I168" s="3" t="s">
        <v>14</v>
      </c>
      <c r="J168" s="3" t="s">
        <v>917</v>
      </c>
      <c r="K168" s="3" t="str">
        <f>_xlfn.XLOOKUP(FlightTable[[#This Row],[Airline]], AirlineTable[Name], AirlineTable[ICAO], "")</f>
        <v>XXX</v>
      </c>
    </row>
    <row r="169" spans="1:11" x14ac:dyDescent="0.2">
      <c r="A169" s="17" t="e">
        <f>DATE(FlightTable[[#This Row],[Year]],FlightTable[[#This Row],[Month]],1)</f>
        <v>#NUM!</v>
      </c>
      <c r="B169" s="3"/>
      <c r="D169" s="3" t="s">
        <v>1092</v>
      </c>
      <c r="E169" s="3" t="s">
        <v>1090</v>
      </c>
      <c r="F169" s="3" t="s">
        <v>1094</v>
      </c>
      <c r="G169" s="3" t="s">
        <v>562</v>
      </c>
      <c r="H169" s="3" t="s">
        <v>14</v>
      </c>
      <c r="I169" s="3" t="s">
        <v>21</v>
      </c>
      <c r="J169" s="3" t="s">
        <v>917</v>
      </c>
      <c r="K169" s="3" t="str">
        <f>_xlfn.XLOOKUP(FlightTable[[#This Row],[Airline]], AirlineTable[Name], AirlineTable[ICAO], "")</f>
        <v>XXX</v>
      </c>
    </row>
    <row r="170" spans="1:11" x14ac:dyDescent="0.2">
      <c r="A170" s="17" t="e">
        <f>DATE(FlightTable[[#This Row],[Year]],FlightTable[[#This Row],[Month]],1)</f>
        <v>#NUM!</v>
      </c>
      <c r="B170" s="3"/>
      <c r="D170" s="3" t="s">
        <v>1090</v>
      </c>
      <c r="E170" s="3" t="s">
        <v>1092</v>
      </c>
      <c r="F170" s="3" t="s">
        <v>562</v>
      </c>
      <c r="G170" s="3" t="s">
        <v>1094</v>
      </c>
      <c r="H170" s="3" t="s">
        <v>21</v>
      </c>
      <c r="I170" s="3" t="s">
        <v>14</v>
      </c>
      <c r="J170" s="3" t="s">
        <v>917</v>
      </c>
      <c r="K170" s="3" t="str">
        <f>_xlfn.XLOOKUP(FlightTable[[#This Row],[Airline]], AirlineTable[Name], AirlineTable[ICAO], "")</f>
        <v>XXX</v>
      </c>
    </row>
    <row r="171" spans="1:11" x14ac:dyDescent="0.2">
      <c r="A171" s="17" t="e">
        <f>DATE(FlightTable[[#This Row],[Year]],FlightTable[[#This Row],[Month]],1)</f>
        <v>#NUM!</v>
      </c>
      <c r="B171" s="3"/>
      <c r="D171" s="3" t="s">
        <v>1095</v>
      </c>
      <c r="E171" s="3" t="s">
        <v>381</v>
      </c>
      <c r="F171" s="3" t="s">
        <v>996</v>
      </c>
      <c r="G171" s="3" t="s">
        <v>207</v>
      </c>
      <c r="H171" s="3" t="s">
        <v>14</v>
      </c>
      <c r="I171" s="3" t="s">
        <v>14</v>
      </c>
      <c r="J171" s="3" t="s">
        <v>917</v>
      </c>
      <c r="K171" s="3" t="str">
        <f>_xlfn.XLOOKUP(FlightTable[[#This Row],[Airline]], AirlineTable[Name], AirlineTable[ICAO], "")</f>
        <v>XXX</v>
      </c>
    </row>
    <row r="172" spans="1:11" x14ac:dyDescent="0.2">
      <c r="A172" s="17" t="e">
        <f>DATE(FlightTable[[#This Row],[Year]],FlightTable[[#This Row],[Month]],1)</f>
        <v>#NUM!</v>
      </c>
      <c r="B172" s="3"/>
      <c r="D172" s="3" t="s">
        <v>386</v>
      </c>
      <c r="E172" s="3" t="s">
        <v>1085</v>
      </c>
      <c r="F172" s="3" t="s">
        <v>60</v>
      </c>
      <c r="G172" s="3" t="s">
        <v>226</v>
      </c>
      <c r="H172" s="3" t="s">
        <v>14</v>
      </c>
      <c r="I172" s="3" t="s">
        <v>21</v>
      </c>
      <c r="J172" s="3" t="s">
        <v>917</v>
      </c>
      <c r="K172" s="3" t="str">
        <f>_xlfn.XLOOKUP(FlightTable[[#This Row],[Airline]], AirlineTable[Name], AirlineTable[ICAO], "")</f>
        <v>XXX</v>
      </c>
    </row>
    <row r="173" spans="1:11" x14ac:dyDescent="0.2">
      <c r="A173" s="17" t="e">
        <f>DATE(FlightTable[[#This Row],[Year]],FlightTable[[#This Row],[Month]],1)</f>
        <v>#NUM!</v>
      </c>
      <c r="B173" s="3"/>
      <c r="D173" s="3" t="s">
        <v>1085</v>
      </c>
      <c r="E173" s="3" t="s">
        <v>386</v>
      </c>
      <c r="F173" s="3" t="s">
        <v>226</v>
      </c>
      <c r="G173" s="3" t="s">
        <v>60</v>
      </c>
      <c r="H173" s="3" t="s">
        <v>21</v>
      </c>
      <c r="I173" s="3" t="s">
        <v>14</v>
      </c>
      <c r="J173" s="3" t="s">
        <v>917</v>
      </c>
      <c r="K173" s="3" t="str">
        <f>_xlfn.XLOOKUP(FlightTable[[#This Row],[Airline]], AirlineTable[Name], AirlineTable[ICAO], "")</f>
        <v>XXX</v>
      </c>
    </row>
    <row r="174" spans="1:11" x14ac:dyDescent="0.2">
      <c r="A174" s="17" t="e">
        <f>DATE(FlightTable[[#This Row],[Year]],FlightTable[[#This Row],[Month]],1)</f>
        <v>#NUM!</v>
      </c>
      <c r="B174" s="3"/>
      <c r="D174" s="3" t="s">
        <v>386</v>
      </c>
      <c r="E174" s="3" t="s">
        <v>409</v>
      </c>
      <c r="F174" s="3" t="s">
        <v>60</v>
      </c>
      <c r="G174" s="3" t="s">
        <v>243</v>
      </c>
      <c r="H174" s="3" t="s">
        <v>14</v>
      </c>
      <c r="I174" s="3" t="s">
        <v>33</v>
      </c>
      <c r="J174" s="3" t="s">
        <v>917</v>
      </c>
      <c r="K174" s="3" t="str">
        <f>_xlfn.XLOOKUP(FlightTable[[#This Row],[Airline]], AirlineTable[Name], AirlineTable[ICAO], "")</f>
        <v>XXX</v>
      </c>
    </row>
    <row r="175" spans="1:11" x14ac:dyDescent="0.2">
      <c r="A175" s="17" t="e">
        <f>DATE(FlightTable[[#This Row],[Year]],FlightTable[[#This Row],[Month]],1)</f>
        <v>#NUM!</v>
      </c>
      <c r="B175" s="3"/>
      <c r="D175" s="3" t="s">
        <v>409</v>
      </c>
      <c r="E175" s="3" t="s">
        <v>369</v>
      </c>
      <c r="F175" s="3" t="s">
        <v>243</v>
      </c>
      <c r="G175" s="3" t="s">
        <v>110</v>
      </c>
      <c r="H175" s="3" t="s">
        <v>33</v>
      </c>
      <c r="I175" s="3" t="s">
        <v>6</v>
      </c>
      <c r="J175" s="3" t="s">
        <v>917</v>
      </c>
      <c r="K175" s="3" t="str">
        <f>_xlfn.XLOOKUP(FlightTable[[#This Row],[Airline]], AirlineTable[Name], AirlineTable[ICAO], "")</f>
        <v>XXX</v>
      </c>
    </row>
    <row r="176" spans="1:11" x14ac:dyDescent="0.2">
      <c r="A176" s="17" t="e">
        <f>DATE(FlightTable[[#This Row],[Year]],FlightTable[[#This Row],[Month]],1)</f>
        <v>#NUM!</v>
      </c>
      <c r="B176" s="3"/>
      <c r="D176" s="3" t="s">
        <v>369</v>
      </c>
      <c r="E176" s="3" t="s">
        <v>409</v>
      </c>
      <c r="F176" s="3" t="s">
        <v>110</v>
      </c>
      <c r="G176" s="3" t="s">
        <v>243</v>
      </c>
      <c r="H176" s="3" t="s">
        <v>6</v>
      </c>
      <c r="I176" s="3" t="s">
        <v>33</v>
      </c>
      <c r="J176" s="3" t="s">
        <v>917</v>
      </c>
      <c r="K176" s="3" t="str">
        <f>_xlfn.XLOOKUP(FlightTable[[#This Row],[Airline]], AirlineTable[Name], AirlineTable[ICAO], "")</f>
        <v>XXX</v>
      </c>
    </row>
    <row r="177" spans="1:11" x14ac:dyDescent="0.2">
      <c r="A177" s="17" t="e">
        <f>DATE(FlightTable[[#This Row],[Year]],FlightTable[[#This Row],[Month]],1)</f>
        <v>#NUM!</v>
      </c>
      <c r="B177" s="3"/>
      <c r="D177" s="3" t="s">
        <v>409</v>
      </c>
      <c r="E177" s="3" t="s">
        <v>386</v>
      </c>
      <c r="F177" s="3" t="s">
        <v>243</v>
      </c>
      <c r="G177" s="3" t="s">
        <v>60</v>
      </c>
      <c r="H177" s="3" t="s">
        <v>33</v>
      </c>
      <c r="I177" s="31" t="s">
        <v>14</v>
      </c>
      <c r="J177" s="3" t="s">
        <v>917</v>
      </c>
      <c r="K177" s="3" t="str">
        <f>_xlfn.XLOOKUP(FlightTable[[#This Row],[Airline]], AirlineTable[Name], AirlineTable[ICAO], "")</f>
        <v>XXX</v>
      </c>
    </row>
    <row r="178" spans="1:11" x14ac:dyDescent="0.2">
      <c r="A178" s="17" t="e">
        <f>DATE(FlightTable[[#This Row],[Year]],FlightTable[[#This Row],[Month]],1)</f>
        <v>#NUM!</v>
      </c>
      <c r="B178" s="3"/>
      <c r="D178" s="3" t="s">
        <v>386</v>
      </c>
      <c r="E178" s="3" t="s">
        <v>1088</v>
      </c>
      <c r="F178" s="3" t="s">
        <v>60</v>
      </c>
      <c r="G178" s="3" t="s">
        <v>223</v>
      </c>
      <c r="H178" s="3" t="s">
        <v>14</v>
      </c>
      <c r="I178" s="3" t="s">
        <v>21</v>
      </c>
      <c r="J178" s="3" t="s">
        <v>917</v>
      </c>
      <c r="K178" s="3" t="str">
        <f>_xlfn.XLOOKUP(FlightTable[[#This Row],[Airline]], AirlineTable[Name], AirlineTable[ICAO], "")</f>
        <v>XXX</v>
      </c>
    </row>
    <row r="179" spans="1:11" x14ac:dyDescent="0.2">
      <c r="A179" s="17" t="e">
        <f>DATE(FlightTable[[#This Row],[Year]],FlightTable[[#This Row],[Month]],1)</f>
        <v>#NUM!</v>
      </c>
      <c r="B179" s="3"/>
      <c r="D179" s="3" t="s">
        <v>1088</v>
      </c>
      <c r="E179" s="3" t="s">
        <v>386</v>
      </c>
      <c r="F179" s="3" t="s">
        <v>223</v>
      </c>
      <c r="G179" s="3" t="s">
        <v>60</v>
      </c>
      <c r="H179" s="3" t="s">
        <v>21</v>
      </c>
      <c r="I179" s="3" t="s">
        <v>14</v>
      </c>
      <c r="J179" s="3" t="s">
        <v>917</v>
      </c>
      <c r="K179" s="3" t="str">
        <f>_xlfn.XLOOKUP(FlightTable[[#This Row],[Airline]], AirlineTable[Name], AirlineTable[ICAO], "")</f>
        <v>XXX</v>
      </c>
    </row>
    <row r="180" spans="1:11" x14ac:dyDescent="0.2">
      <c r="A180" s="17" t="e">
        <f>DATE(FlightTable[[#This Row],[Year]],FlightTable[[#This Row],[Month]],1)</f>
        <v>#NUM!</v>
      </c>
      <c r="B180" s="3"/>
      <c r="D180" s="3" t="s">
        <v>386</v>
      </c>
      <c r="E180" s="3" t="s">
        <v>420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917</v>
      </c>
      <c r="K180" s="3" t="str">
        <f>_xlfn.XLOOKUP(FlightTable[[#This Row],[Airline]], AirlineTable[Name], AirlineTable[ICAO], "")</f>
        <v>XXX</v>
      </c>
    </row>
    <row r="181" spans="1:11" x14ac:dyDescent="0.2">
      <c r="A181" s="17" t="e">
        <f>DATE(FlightTable[[#This Row],[Year]],FlightTable[[#This Row],[Month]],1)</f>
        <v>#NUM!</v>
      </c>
      <c r="B181" s="3"/>
      <c r="D181" s="3" t="s">
        <v>420</v>
      </c>
      <c r="E181" s="3" t="s">
        <v>386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917</v>
      </c>
      <c r="K181" s="3" t="str">
        <f>_xlfn.XLOOKUP(FlightTable[[#This Row],[Airline]], AirlineTable[Name], AirlineTable[ICAO], "")</f>
        <v>XXX</v>
      </c>
    </row>
    <row r="182" spans="1:11" x14ac:dyDescent="0.2">
      <c r="A182" s="17" t="e">
        <f>DATE(FlightTable[[#This Row],[Year]],FlightTable[[#This Row],[Month]],1)</f>
        <v>#NUM!</v>
      </c>
      <c r="B182" s="3"/>
      <c r="D182" s="3" t="s">
        <v>385</v>
      </c>
      <c r="E182" s="3" t="s">
        <v>1101</v>
      </c>
      <c r="F182" s="3" t="s">
        <v>208</v>
      </c>
      <c r="G182" s="3" t="s">
        <v>107</v>
      </c>
      <c r="H182" s="3" t="s">
        <v>14</v>
      </c>
      <c r="I182" s="3" t="s">
        <v>49</v>
      </c>
      <c r="J182" s="3" t="s">
        <v>917</v>
      </c>
      <c r="K182" s="3" t="str">
        <f>_xlfn.XLOOKUP(FlightTable[[#This Row],[Airline]], AirlineTable[Name], AirlineTable[ICAO], "")</f>
        <v>XXX</v>
      </c>
    </row>
    <row r="183" spans="1:11" x14ac:dyDescent="0.2">
      <c r="A183" s="17" t="e">
        <f>DATE(FlightTable[[#This Row],[Year]],FlightTable[[#This Row],[Month]],1)</f>
        <v>#NUM!</v>
      </c>
      <c r="B183" s="3"/>
      <c r="D183" s="3" t="s">
        <v>1101</v>
      </c>
      <c r="E183" s="3" t="s">
        <v>385</v>
      </c>
      <c r="F183" s="3" t="s">
        <v>107</v>
      </c>
      <c r="G183" s="3" t="s">
        <v>208</v>
      </c>
      <c r="H183" s="3" t="s">
        <v>49</v>
      </c>
      <c r="I183" s="3" t="s">
        <v>14</v>
      </c>
      <c r="J183" s="3" t="s">
        <v>917</v>
      </c>
      <c r="K183" s="3" t="str">
        <f>_xlfn.XLOOKUP(FlightTable[[#This Row],[Airline]], AirlineTable[Name], AirlineTable[ICAO], "")</f>
        <v>XXX</v>
      </c>
    </row>
    <row r="184" spans="1:11" x14ac:dyDescent="0.2">
      <c r="A184" s="17" t="e">
        <f>DATE(FlightTable[[#This Row],[Year]],FlightTable[[#This Row],[Month]],1)</f>
        <v>#NUM!</v>
      </c>
      <c r="B184" s="3"/>
      <c r="D184" s="3" t="s">
        <v>385</v>
      </c>
      <c r="E184" s="3" t="s">
        <v>1103</v>
      </c>
      <c r="F184" s="3" t="s">
        <v>208</v>
      </c>
      <c r="G184" s="3" t="s">
        <v>86</v>
      </c>
      <c r="H184" s="3" t="s">
        <v>14</v>
      </c>
      <c r="I184" s="3" t="s">
        <v>22</v>
      </c>
      <c r="J184" s="3" t="s">
        <v>917</v>
      </c>
      <c r="K184" s="3" t="str">
        <f>_xlfn.XLOOKUP(FlightTable[[#This Row],[Airline]], AirlineTable[Name], AirlineTable[ICAO], "")</f>
        <v>XXX</v>
      </c>
    </row>
    <row r="185" spans="1:11" x14ac:dyDescent="0.2">
      <c r="A185" s="17" t="e">
        <f>DATE(FlightTable[[#This Row],[Year]],FlightTable[[#This Row],[Month]],1)</f>
        <v>#NUM!</v>
      </c>
      <c r="B185" s="3"/>
      <c r="D185" s="3" t="s">
        <v>1103</v>
      </c>
      <c r="E185" s="3" t="s">
        <v>393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917</v>
      </c>
      <c r="K185" s="3" t="str">
        <f>_xlfn.XLOOKUP(FlightTable[[#This Row],[Airline]], AirlineTable[Name], AirlineTable[ICAO], "")</f>
        <v>XXX</v>
      </c>
    </row>
    <row r="186" spans="1:11" x14ac:dyDescent="0.2">
      <c r="A186" s="17" t="e">
        <f>DATE(FlightTable[[#This Row],[Year]],FlightTable[[#This Row],[Month]],1)</f>
        <v>#NUM!</v>
      </c>
      <c r="B186" s="3"/>
      <c r="D186" s="3" t="s">
        <v>393</v>
      </c>
      <c r="E186" s="3" t="s">
        <v>1105</v>
      </c>
      <c r="F186" s="3" t="s">
        <v>145</v>
      </c>
      <c r="G186" s="3" t="s">
        <v>1100</v>
      </c>
      <c r="H186" s="3" t="s">
        <v>22</v>
      </c>
      <c r="I186" s="3" t="s">
        <v>22</v>
      </c>
      <c r="J186" s="3" t="s">
        <v>917</v>
      </c>
      <c r="K186" s="3" t="str">
        <f>_xlfn.XLOOKUP(FlightTable[[#This Row],[Airline]], AirlineTable[Name], AirlineTable[ICAO], "")</f>
        <v>XXX</v>
      </c>
    </row>
    <row r="187" spans="1:11" x14ac:dyDescent="0.2">
      <c r="A187" s="17" t="e">
        <f>DATE(FlightTable[[#This Row],[Year]],FlightTable[[#This Row],[Month]],1)</f>
        <v>#NUM!</v>
      </c>
      <c r="B187" s="3"/>
      <c r="D187" s="3" t="s">
        <v>1105</v>
      </c>
      <c r="E187" s="3" t="s">
        <v>393</v>
      </c>
      <c r="F187" s="3" t="s">
        <v>1100</v>
      </c>
      <c r="G187" s="3" t="s">
        <v>145</v>
      </c>
      <c r="H187" s="3" t="s">
        <v>22</v>
      </c>
      <c r="I187" s="3" t="s">
        <v>22</v>
      </c>
      <c r="J187" s="3" t="s">
        <v>917</v>
      </c>
      <c r="K187" s="3" t="str">
        <f>_xlfn.XLOOKUP(FlightTable[[#This Row],[Airline]], AirlineTable[Name], AirlineTable[ICAO], "")</f>
        <v>XXX</v>
      </c>
    </row>
    <row r="188" spans="1:11" x14ac:dyDescent="0.2">
      <c r="A188" s="17" t="e">
        <f>DATE(FlightTable[[#This Row],[Year]],FlightTable[[#This Row],[Month]],1)</f>
        <v>#NUM!</v>
      </c>
      <c r="B188" s="3"/>
      <c r="D188" s="3" t="s">
        <v>393</v>
      </c>
      <c r="E188" s="3" t="s">
        <v>1103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917</v>
      </c>
      <c r="K188" s="3" t="str">
        <f>_xlfn.XLOOKUP(FlightTable[[#This Row],[Airline]], AirlineTable[Name], AirlineTable[ICAO], "")</f>
        <v>XXX</v>
      </c>
    </row>
    <row r="189" spans="1:11" x14ac:dyDescent="0.2">
      <c r="A189" s="17" t="e">
        <f>DATE(FlightTable[[#This Row],[Year]],FlightTable[[#This Row],[Month]],1)</f>
        <v>#NUM!</v>
      </c>
      <c r="B189" s="3"/>
      <c r="D189" s="3" t="s">
        <v>1103</v>
      </c>
      <c r="E189" s="3" t="s">
        <v>385</v>
      </c>
      <c r="F189" s="3" t="s">
        <v>86</v>
      </c>
      <c r="G189" s="3" t="s">
        <v>208</v>
      </c>
      <c r="H189" s="3" t="s">
        <v>22</v>
      </c>
      <c r="I189" s="3" t="s">
        <v>14</v>
      </c>
      <c r="J189" s="3" t="s">
        <v>917</v>
      </c>
      <c r="K189" s="3" t="str">
        <f>_xlfn.XLOOKUP(FlightTable[[#This Row],[Airline]], AirlineTable[Name], AirlineTable[ICAO], "")</f>
        <v>XXX</v>
      </c>
    </row>
    <row r="190" spans="1:11" x14ac:dyDescent="0.2">
      <c r="A190" s="17" t="e">
        <f>DATE(FlightTable[[#This Row],[Year]],FlightTable[[#This Row],[Month]],1)</f>
        <v>#NUM!</v>
      </c>
      <c r="B190" s="3"/>
      <c r="D190" s="3" t="s">
        <v>1095</v>
      </c>
      <c r="E190" s="3" t="s">
        <v>369</v>
      </c>
      <c r="F190" s="3" t="s">
        <v>996</v>
      </c>
      <c r="G190" s="3" t="s">
        <v>110</v>
      </c>
      <c r="H190" s="3" t="s">
        <v>14</v>
      </c>
      <c r="I190" s="3" t="s">
        <v>6</v>
      </c>
      <c r="J190" s="3" t="s">
        <v>917</v>
      </c>
      <c r="K190" s="3" t="str">
        <f>_xlfn.XLOOKUP(FlightTable[[#This Row],[Airline]], AirlineTable[Name], AirlineTable[ICAO], "")</f>
        <v>XXX</v>
      </c>
    </row>
    <row r="191" spans="1:11" x14ac:dyDescent="0.2">
      <c r="A191" s="17" t="e">
        <f>DATE(FlightTable[[#This Row],[Year]],FlightTable[[#This Row],[Month]],1)</f>
        <v>#NUM!</v>
      </c>
      <c r="B191" s="3"/>
      <c r="D191" s="3" t="s">
        <v>369</v>
      </c>
      <c r="E191" s="3" t="s">
        <v>1095</v>
      </c>
      <c r="F191" s="3" t="s">
        <v>110</v>
      </c>
      <c r="G191" s="3" t="s">
        <v>996</v>
      </c>
      <c r="H191" s="3" t="s">
        <v>6</v>
      </c>
      <c r="I191" s="3" t="s">
        <v>14</v>
      </c>
      <c r="J191" s="3" t="s">
        <v>917</v>
      </c>
      <c r="K191" s="3" t="str">
        <f>_xlfn.XLOOKUP(FlightTable[[#This Row],[Airline]], AirlineTable[Name], AirlineTable[ICAO], "")</f>
        <v>XXX</v>
      </c>
    </row>
    <row r="192" spans="1:11" x14ac:dyDescent="0.2">
      <c r="A192" s="17" t="e">
        <f>DATE(FlightTable[[#This Row],[Year]],FlightTable[[#This Row],[Month]],1)</f>
        <v>#NUM!</v>
      </c>
      <c r="B192" s="3"/>
      <c r="D192" s="3" t="s">
        <v>381</v>
      </c>
      <c r="E192" s="3" t="s">
        <v>1109</v>
      </c>
      <c r="F192" s="3" t="s">
        <v>207</v>
      </c>
      <c r="G192" s="3" t="s">
        <v>227</v>
      </c>
      <c r="H192" s="3" t="s">
        <v>14</v>
      </c>
      <c r="I192" s="3" t="s">
        <v>21</v>
      </c>
      <c r="J192" s="3" t="s">
        <v>917</v>
      </c>
      <c r="K192" s="3" t="str">
        <f>_xlfn.XLOOKUP(FlightTable[[#This Row],[Airline]], AirlineTable[Name], AirlineTable[ICAO], "")</f>
        <v>XXX</v>
      </c>
    </row>
    <row r="193" spans="1:11" x14ac:dyDescent="0.2">
      <c r="A193" s="17" t="e">
        <f>DATE(FlightTable[[#This Row],[Year]],FlightTable[[#This Row],[Month]],1)</f>
        <v>#NUM!</v>
      </c>
      <c r="B193" s="3"/>
      <c r="D193" s="3" t="s">
        <v>1109</v>
      </c>
      <c r="E193" s="3" t="s">
        <v>381</v>
      </c>
      <c r="F193" s="3" t="s">
        <v>227</v>
      </c>
      <c r="G193" s="3" t="s">
        <v>207</v>
      </c>
      <c r="H193" s="3" t="s">
        <v>21</v>
      </c>
      <c r="I193" s="3" t="s">
        <v>14</v>
      </c>
      <c r="J193" s="3" t="s">
        <v>917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C2" sqref="C2"/>
    </sheetView>
  </sheetViews>
  <sheetFormatPr baseColWidth="10" defaultRowHeight="12.75" x14ac:dyDescent="0.2"/>
  <cols>
    <col min="3" max="3" width="23.42578125" bestFit="1" customWidth="1"/>
    <col min="4" max="4" width="17.85546875" bestFit="1" customWidth="1"/>
    <col min="5" max="5" width="16.42578125" customWidth="1"/>
    <col min="6" max="6" width="20.5703125" customWidth="1"/>
  </cols>
  <sheetData>
    <row r="1" spans="1:7" x14ac:dyDescent="0.2">
      <c r="A1" t="s">
        <v>801</v>
      </c>
      <c r="B1" t="s">
        <v>800</v>
      </c>
      <c r="C1" t="s">
        <v>449</v>
      </c>
      <c r="D1" t="s">
        <v>0</v>
      </c>
      <c r="E1" s="3" t="s">
        <v>887</v>
      </c>
      <c r="F1" t="s">
        <v>925</v>
      </c>
    </row>
    <row r="2" spans="1:7" x14ac:dyDescent="0.2">
      <c r="A2" t="s">
        <v>802</v>
      </c>
      <c r="B2" t="s">
        <v>803</v>
      </c>
      <c r="C2" t="s">
        <v>778</v>
      </c>
      <c r="D2" t="s">
        <v>14</v>
      </c>
      <c r="E2" t="s">
        <v>207</v>
      </c>
      <c r="F2" s="22" t="s">
        <v>928</v>
      </c>
      <c r="G2" t="s">
        <v>926</v>
      </c>
    </row>
    <row r="3" spans="1:7" x14ac:dyDescent="0.2">
      <c r="A3" t="s">
        <v>164</v>
      </c>
      <c r="B3" t="s">
        <v>804</v>
      </c>
      <c r="C3" t="s">
        <v>805</v>
      </c>
      <c r="D3" t="s">
        <v>6</v>
      </c>
      <c r="E3" t="s">
        <v>96</v>
      </c>
      <c r="F3" s="22" t="s">
        <v>929</v>
      </c>
      <c r="G3" t="s">
        <v>926</v>
      </c>
    </row>
    <row r="4" spans="1:7" x14ac:dyDescent="0.2">
      <c r="A4" t="s">
        <v>807</v>
      </c>
      <c r="B4" t="s">
        <v>806</v>
      </c>
      <c r="C4" t="s">
        <v>773</v>
      </c>
      <c r="D4" t="s">
        <v>49</v>
      </c>
      <c r="E4" t="s">
        <v>285</v>
      </c>
      <c r="F4" s="22" t="s">
        <v>930</v>
      </c>
      <c r="G4" t="s">
        <v>926</v>
      </c>
    </row>
    <row r="5" spans="1:7" x14ac:dyDescent="0.2">
      <c r="A5" t="s">
        <v>810</v>
      </c>
      <c r="B5" t="s">
        <v>809</v>
      </c>
      <c r="C5" t="s">
        <v>808</v>
      </c>
      <c r="D5" t="s">
        <v>2</v>
      </c>
      <c r="E5" t="s">
        <v>116</v>
      </c>
      <c r="F5" s="22" t="s">
        <v>931</v>
      </c>
      <c r="G5" t="s">
        <v>926</v>
      </c>
    </row>
    <row r="6" spans="1:7" x14ac:dyDescent="0.2">
      <c r="A6" t="s">
        <v>811</v>
      </c>
      <c r="B6" t="s">
        <v>812</v>
      </c>
      <c r="C6" t="s">
        <v>774</v>
      </c>
      <c r="D6" t="s">
        <v>37</v>
      </c>
      <c r="E6" t="s">
        <v>451</v>
      </c>
      <c r="F6" s="22" t="s">
        <v>932</v>
      </c>
      <c r="G6" t="s">
        <v>926</v>
      </c>
    </row>
    <row r="7" spans="1:7" x14ac:dyDescent="0.2">
      <c r="A7" t="s">
        <v>813</v>
      </c>
      <c r="B7" t="s">
        <v>814</v>
      </c>
      <c r="C7" t="s">
        <v>779</v>
      </c>
      <c r="D7" t="s">
        <v>29</v>
      </c>
      <c r="E7" t="s">
        <v>815</v>
      </c>
      <c r="F7" s="22" t="s">
        <v>933</v>
      </c>
      <c r="G7" t="s">
        <v>926</v>
      </c>
    </row>
    <row r="8" spans="1:7" x14ac:dyDescent="0.2">
      <c r="A8" t="s">
        <v>197</v>
      </c>
      <c r="B8" t="s">
        <v>823</v>
      </c>
      <c r="C8" t="s">
        <v>822</v>
      </c>
      <c r="D8" t="s">
        <v>20</v>
      </c>
      <c r="E8" t="s">
        <v>76</v>
      </c>
      <c r="F8" s="22" t="s">
        <v>927</v>
      </c>
      <c r="G8" t="s">
        <v>926</v>
      </c>
    </row>
    <row r="9" spans="1:7" x14ac:dyDescent="0.2">
      <c r="A9" t="s">
        <v>825</v>
      </c>
      <c r="B9" t="s">
        <v>826</v>
      </c>
      <c r="C9" t="s">
        <v>824</v>
      </c>
      <c r="D9" t="s">
        <v>14</v>
      </c>
      <c r="E9" t="s">
        <v>712</v>
      </c>
      <c r="F9" s="22" t="s">
        <v>934</v>
      </c>
      <c r="G9" t="s">
        <v>926</v>
      </c>
    </row>
    <row r="10" spans="1:7" x14ac:dyDescent="0.2">
      <c r="A10" t="s">
        <v>918</v>
      </c>
      <c r="B10" t="s">
        <v>853</v>
      </c>
      <c r="C10" t="s">
        <v>852</v>
      </c>
      <c r="D10" t="s">
        <v>14</v>
      </c>
      <c r="E10" t="s">
        <v>919</v>
      </c>
      <c r="F10" s="22" t="s">
        <v>935</v>
      </c>
      <c r="G10" t="s">
        <v>926</v>
      </c>
    </row>
    <row r="11" spans="1:7" x14ac:dyDescent="0.2">
      <c r="A11" t="s">
        <v>834</v>
      </c>
      <c r="B11" t="s">
        <v>835</v>
      </c>
      <c r="C11" t="s">
        <v>833</v>
      </c>
      <c r="D11" t="s">
        <v>39</v>
      </c>
      <c r="E11" t="s">
        <v>100</v>
      </c>
      <c r="F11" s="22" t="s">
        <v>936</v>
      </c>
      <c r="G11" t="s">
        <v>926</v>
      </c>
    </row>
    <row r="12" spans="1:7" x14ac:dyDescent="0.2">
      <c r="A12" s="3" t="s">
        <v>837</v>
      </c>
      <c r="B12" s="3" t="s">
        <v>838</v>
      </c>
      <c r="C12" s="3" t="s">
        <v>839</v>
      </c>
      <c r="D12" s="3" t="s">
        <v>56</v>
      </c>
      <c r="E12" s="3" t="s">
        <v>318</v>
      </c>
      <c r="F12" s="22" t="s">
        <v>937</v>
      </c>
      <c r="G12" t="s">
        <v>926</v>
      </c>
    </row>
    <row r="13" spans="1:7" x14ac:dyDescent="0.2">
      <c r="A13" s="3" t="s">
        <v>841</v>
      </c>
      <c r="B13" s="3" t="s">
        <v>55</v>
      </c>
      <c r="C13" s="3" t="s">
        <v>840</v>
      </c>
      <c r="D13" s="3" t="s">
        <v>308</v>
      </c>
      <c r="E13" s="3" t="s">
        <v>87</v>
      </c>
      <c r="F13" s="22" t="s">
        <v>938</v>
      </c>
      <c r="G13" t="s">
        <v>926</v>
      </c>
    </row>
    <row r="14" spans="1:7" x14ac:dyDescent="0.2">
      <c r="A14" s="3" t="s">
        <v>850</v>
      </c>
      <c r="B14" s="3" t="s">
        <v>849</v>
      </c>
      <c r="C14" s="3" t="s">
        <v>848</v>
      </c>
      <c r="D14" s="3" t="s">
        <v>57</v>
      </c>
      <c r="E14" s="3" t="s">
        <v>437</v>
      </c>
      <c r="F14" s="22" t="s">
        <v>939</v>
      </c>
      <c r="G14" t="s">
        <v>926</v>
      </c>
    </row>
    <row r="15" spans="1:7" x14ac:dyDescent="0.2">
      <c r="A15" s="3" t="s">
        <v>864</v>
      </c>
      <c r="B15" s="3" t="s">
        <v>863</v>
      </c>
      <c r="C15" s="3" t="s">
        <v>862</v>
      </c>
      <c r="D15" s="3" t="s">
        <v>57</v>
      </c>
      <c r="E15" s="3" t="s">
        <v>438</v>
      </c>
      <c r="F15" s="22" t="s">
        <v>940</v>
      </c>
      <c r="G15" t="s">
        <v>926</v>
      </c>
    </row>
    <row r="16" spans="1:7" x14ac:dyDescent="0.2">
      <c r="A16" s="3" t="s">
        <v>304</v>
      </c>
      <c r="B16" s="3" t="s">
        <v>866</v>
      </c>
      <c r="C16" s="3" t="s">
        <v>865</v>
      </c>
      <c r="D16" s="3" t="s">
        <v>45</v>
      </c>
      <c r="E16" s="3" t="s">
        <v>45</v>
      </c>
      <c r="F16" s="22" t="s">
        <v>941</v>
      </c>
      <c r="G16" t="s">
        <v>926</v>
      </c>
    </row>
    <row r="17" spans="1:7" x14ac:dyDescent="0.2">
      <c r="A17" s="3" t="s">
        <v>869</v>
      </c>
      <c r="B17" s="3" t="s">
        <v>868</v>
      </c>
      <c r="C17" s="3" t="s">
        <v>867</v>
      </c>
      <c r="D17" s="3" t="s">
        <v>27</v>
      </c>
      <c r="E17" s="3" t="s">
        <v>235</v>
      </c>
      <c r="F17" s="22" t="s">
        <v>942</v>
      </c>
      <c r="G17" t="s">
        <v>926</v>
      </c>
    </row>
    <row r="18" spans="1:7" x14ac:dyDescent="0.2">
      <c r="A18" s="3" t="s">
        <v>870</v>
      </c>
      <c r="B18" s="3" t="s">
        <v>871</v>
      </c>
      <c r="C18" s="3" t="s">
        <v>872</v>
      </c>
      <c r="D18" s="3" t="s">
        <v>28</v>
      </c>
      <c r="E18" s="3" t="s">
        <v>714</v>
      </c>
      <c r="F18" s="24" t="s">
        <v>943</v>
      </c>
      <c r="G18" t="s">
        <v>926</v>
      </c>
    </row>
    <row r="19" spans="1:7" x14ac:dyDescent="0.2">
      <c r="A19" s="3" t="s">
        <v>874</v>
      </c>
      <c r="B19" s="3" t="s">
        <v>875</v>
      </c>
      <c r="C19" s="3" t="s">
        <v>873</v>
      </c>
      <c r="D19" s="3" t="s">
        <v>49</v>
      </c>
      <c r="E19" s="3" t="s">
        <v>285</v>
      </c>
      <c r="F19" s="24" t="s">
        <v>944</v>
      </c>
      <c r="G19" t="s">
        <v>926</v>
      </c>
    </row>
    <row r="20" spans="1:7" x14ac:dyDescent="0.2">
      <c r="A20" s="3" t="s">
        <v>877</v>
      </c>
      <c r="B20" s="3" t="s">
        <v>878</v>
      </c>
      <c r="C20" s="3" t="s">
        <v>876</v>
      </c>
      <c r="D20" s="3" t="s">
        <v>40</v>
      </c>
      <c r="E20" s="3" t="s">
        <v>260</v>
      </c>
      <c r="F20" s="24" t="s">
        <v>945</v>
      </c>
      <c r="G20" t="s">
        <v>926</v>
      </c>
    </row>
    <row r="21" spans="1:7" x14ac:dyDescent="0.2">
      <c r="A21" s="3" t="s">
        <v>881</v>
      </c>
      <c r="B21" s="3" t="s">
        <v>882</v>
      </c>
      <c r="C21" s="3" t="s">
        <v>879</v>
      </c>
      <c r="D21" s="3" t="s">
        <v>18</v>
      </c>
      <c r="E21" s="3" t="s">
        <v>880</v>
      </c>
      <c r="F21" s="24" t="s">
        <v>946</v>
      </c>
      <c r="G21" t="s">
        <v>926</v>
      </c>
    </row>
    <row r="22" spans="1:7" x14ac:dyDescent="0.2">
      <c r="A22" s="3" t="s">
        <v>885</v>
      </c>
      <c r="B22" s="3" t="s">
        <v>884</v>
      </c>
      <c r="C22" s="3" t="s">
        <v>883</v>
      </c>
      <c r="D22" s="3" t="s">
        <v>54</v>
      </c>
      <c r="E22" s="3" t="s">
        <v>886</v>
      </c>
      <c r="F22" s="24" t="s">
        <v>947</v>
      </c>
      <c r="G22" t="s">
        <v>926</v>
      </c>
    </row>
    <row r="23" spans="1:7" x14ac:dyDescent="0.2">
      <c r="A23" s="3" t="s">
        <v>889</v>
      </c>
      <c r="B23" s="3" t="s">
        <v>890</v>
      </c>
      <c r="C23" s="3" t="s">
        <v>888</v>
      </c>
      <c r="D23" s="3" t="s">
        <v>22</v>
      </c>
      <c r="E23" s="3" t="s">
        <v>86</v>
      </c>
      <c r="F23" s="24" t="s">
        <v>952</v>
      </c>
      <c r="G23" t="s">
        <v>926</v>
      </c>
    </row>
    <row r="24" spans="1:7" x14ac:dyDescent="0.2">
      <c r="A24" s="3" t="s">
        <v>466</v>
      </c>
      <c r="B24" s="3" t="s">
        <v>892</v>
      </c>
      <c r="C24" s="3" t="s">
        <v>891</v>
      </c>
      <c r="D24" s="3" t="s">
        <v>58</v>
      </c>
      <c r="E24" s="3" t="s">
        <v>444</v>
      </c>
      <c r="F24" s="24" t="s">
        <v>953</v>
      </c>
      <c r="G24" t="s">
        <v>926</v>
      </c>
    </row>
    <row r="25" spans="1:7" x14ac:dyDescent="0.2">
      <c r="A25" s="3" t="s">
        <v>894</v>
      </c>
      <c r="B25" s="3" t="s">
        <v>895</v>
      </c>
      <c r="C25" s="3" t="s">
        <v>893</v>
      </c>
      <c r="D25" s="3" t="s">
        <v>33</v>
      </c>
      <c r="E25" s="3" t="s">
        <v>243</v>
      </c>
      <c r="F25" s="24" t="s">
        <v>954</v>
      </c>
      <c r="G25" t="s">
        <v>926</v>
      </c>
    </row>
    <row r="26" spans="1:7" x14ac:dyDescent="0.2">
      <c r="A26" s="3" t="s">
        <v>897</v>
      </c>
      <c r="B26" s="3" t="s">
        <v>898</v>
      </c>
      <c r="C26" s="3" t="s">
        <v>896</v>
      </c>
      <c r="D26" s="3" t="s">
        <v>51</v>
      </c>
      <c r="E26" s="3" t="s">
        <v>296</v>
      </c>
      <c r="F26" s="24" t="s">
        <v>955</v>
      </c>
      <c r="G26" t="s">
        <v>926</v>
      </c>
    </row>
    <row r="27" spans="1:7" x14ac:dyDescent="0.2">
      <c r="A27" s="3" t="s">
        <v>246</v>
      </c>
      <c r="B27" s="3" t="s">
        <v>900</v>
      </c>
      <c r="C27" s="3" t="s">
        <v>899</v>
      </c>
      <c r="D27" s="3" t="s">
        <v>34</v>
      </c>
      <c r="E27" s="3" t="s">
        <v>247</v>
      </c>
      <c r="F27" s="24" t="s">
        <v>956</v>
      </c>
      <c r="G27" t="s">
        <v>926</v>
      </c>
    </row>
    <row r="28" spans="1:7" x14ac:dyDescent="0.2">
      <c r="A28" s="3" t="s">
        <v>902</v>
      </c>
      <c r="B28" s="3" t="s">
        <v>903</v>
      </c>
      <c r="C28" s="3" t="s">
        <v>901</v>
      </c>
      <c r="D28" s="3" t="s">
        <v>15</v>
      </c>
      <c r="E28" s="3" t="s">
        <v>102</v>
      </c>
      <c r="F28" s="24" t="s">
        <v>959</v>
      </c>
      <c r="G28" t="s">
        <v>926</v>
      </c>
    </row>
    <row r="29" spans="1:7" x14ac:dyDescent="0.2">
      <c r="A29" s="3" t="s">
        <v>905</v>
      </c>
      <c r="B29" s="3" t="s">
        <v>906</v>
      </c>
      <c r="C29" s="3" t="s">
        <v>904</v>
      </c>
      <c r="D29" s="3" t="s">
        <v>56</v>
      </c>
      <c r="E29" s="3" t="s">
        <v>105</v>
      </c>
      <c r="F29" s="24" t="s">
        <v>960</v>
      </c>
      <c r="G29" t="s">
        <v>926</v>
      </c>
    </row>
    <row r="30" spans="1:7" x14ac:dyDescent="0.2">
      <c r="A30" s="3" t="s">
        <v>921</v>
      </c>
      <c r="B30" s="3" t="s">
        <v>922</v>
      </c>
      <c r="C30" s="3" t="s">
        <v>920</v>
      </c>
      <c r="D30" s="3" t="s">
        <v>6</v>
      </c>
      <c r="E30" s="3" t="s">
        <v>110</v>
      </c>
      <c r="F30" s="24" t="s">
        <v>957</v>
      </c>
      <c r="G30" t="s">
        <v>926</v>
      </c>
    </row>
    <row r="31" spans="1:7" x14ac:dyDescent="0.2">
      <c r="A31" s="3" t="s">
        <v>192</v>
      </c>
      <c r="B31" s="3" t="s">
        <v>924</v>
      </c>
      <c r="C31" s="3" t="s">
        <v>923</v>
      </c>
      <c r="D31" s="3" t="s">
        <v>6</v>
      </c>
      <c r="E31" s="3" t="s">
        <v>169</v>
      </c>
      <c r="F31" s="24" t="s">
        <v>958</v>
      </c>
      <c r="G31" t="s">
        <v>926</v>
      </c>
    </row>
    <row r="32" spans="1:7" x14ac:dyDescent="0.2">
      <c r="A32" s="3" t="s">
        <v>949</v>
      </c>
      <c r="B32" s="3" t="s">
        <v>950</v>
      </c>
      <c r="C32" s="3" t="s">
        <v>951</v>
      </c>
      <c r="D32" s="3" t="s">
        <v>54</v>
      </c>
      <c r="E32" s="3" t="s">
        <v>306</v>
      </c>
      <c r="F32" s="24" t="s">
        <v>948</v>
      </c>
      <c r="G32" s="3" t="s">
        <v>926</v>
      </c>
    </row>
    <row r="33" spans="1:7" x14ac:dyDescent="0.2">
      <c r="A33" s="3" t="s">
        <v>962</v>
      </c>
      <c r="B33" s="3" t="s">
        <v>963</v>
      </c>
      <c r="C33" s="3" t="s">
        <v>961</v>
      </c>
      <c r="D33" s="3" t="s">
        <v>6</v>
      </c>
      <c r="E33" s="3" t="s">
        <v>166</v>
      </c>
      <c r="F33" s="24" t="s">
        <v>964</v>
      </c>
      <c r="G33" s="3" t="s">
        <v>926</v>
      </c>
    </row>
    <row r="34" spans="1:7" x14ac:dyDescent="0.2">
      <c r="A34" s="3" t="s">
        <v>966</v>
      </c>
      <c r="B34" s="3" t="s">
        <v>967</v>
      </c>
      <c r="C34" s="3" t="s">
        <v>965</v>
      </c>
      <c r="D34" s="3" t="s">
        <v>6</v>
      </c>
      <c r="E34" s="3" t="s">
        <v>167</v>
      </c>
      <c r="F34" s="24" t="s">
        <v>968</v>
      </c>
      <c r="G34" s="3" t="s">
        <v>926</v>
      </c>
    </row>
    <row r="35" spans="1:7" x14ac:dyDescent="0.2">
      <c r="A35" t="s">
        <v>916</v>
      </c>
      <c r="B35" t="s">
        <v>851</v>
      </c>
      <c r="C35" t="s">
        <v>917</v>
      </c>
      <c r="D35" t="s">
        <v>917</v>
      </c>
      <c r="E35" t="s">
        <v>917</v>
      </c>
      <c r="F35" s="23"/>
      <c r="G35" s="3" t="s">
        <v>926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75" x14ac:dyDescent="0.2"/>
  <cols>
    <col min="1" max="1" width="11.42578125" style="39"/>
    <col min="3" max="3" width="16.140625" bestFit="1" customWidth="1"/>
  </cols>
  <sheetData>
    <row r="1" spans="1:3" x14ac:dyDescent="0.2">
      <c r="A1" s="39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">
      <c r="A2" s="39" t="str">
        <v>DE</v>
      </c>
      <c r="C2" t="str">
        <v>Xi'an</v>
      </c>
    </row>
    <row r="3" spans="1:3" x14ac:dyDescent="0.2">
      <c r="C3" t="str">
        <v>Frankfurt am Main</v>
      </c>
    </row>
    <row r="4" spans="1:3" x14ac:dyDescent="0.2">
      <c r="C4" t="str">
        <v>Kiel</v>
      </c>
    </row>
    <row r="5" spans="1:3" x14ac:dyDescent="0.2">
      <c r="C5" t="str">
        <v>Munich</v>
      </c>
    </row>
    <row r="6" spans="1:3" x14ac:dyDescent="0.2">
      <c r="C6" t="str">
        <v>Ottobrunn</v>
      </c>
    </row>
    <row r="7" spans="1:3" x14ac:dyDescent="0.2">
      <c r="C7" t="str">
        <v>Schramberg</v>
      </c>
    </row>
    <row r="8" spans="1:3" x14ac:dyDescent="0.2">
      <c r="C8" t="str">
        <v>Tubingen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2026-09-13T19:55:57Z</dcterms:modified>
</cp:coreProperties>
</file>