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yfri\Downloads\ODMExcel-main\Topic 5\"/>
    </mc:Choice>
  </mc:AlternateContent>
  <xr:revisionPtr revIDLastSave="0" documentId="13_ncr:1_{B2D6CD71-EEF2-4DDD-9A41-F6FAC1F1FE6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Задание" sheetId="1" r:id="rId1"/>
    <sheet name="Data" sheetId="5" r:id="rId2"/>
    <sheet name="Меры" sheetId="3" r:id="rId3"/>
    <sheet name="F" sheetId="2" r:id="rId4"/>
    <sheet name="Params" sheetId="4" r:id="rId5"/>
  </sheets>
  <definedNames>
    <definedName name="solver_adj" localSheetId="1" hidden="1">Data!$P$20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Data!$P$20</definedName>
    <definedName name="solver_lhs2" localSheetId="1" hidden="1">Data!$P$20</definedName>
    <definedName name="solver_lhs3" localSheetId="1" hidden="1">Data!$Q$13</definedName>
    <definedName name="solver_lhs4" localSheetId="1" hidden="1">Data!$R$13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Data!$P$22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1</definedName>
    <definedName name="solver_rhs1" localSheetId="1" hidden="1">1</definedName>
    <definedName name="solver_rhs2" localSheetId="1" hidden="1">0</definedName>
    <definedName name="solver_rhs3" localSheetId="1" hidden="1">1</definedName>
    <definedName name="solver_rhs4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pivotCaches>
    <pivotCache cacheId="1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1" i="5" l="1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V20" i="5"/>
  <c r="U20" i="5"/>
  <c r="T21" i="5"/>
  <c r="T22" i="5"/>
  <c r="T23" i="5"/>
  <c r="T24" i="5"/>
  <c r="T25" i="5"/>
  <c r="T26" i="5"/>
  <c r="T27" i="5"/>
  <c r="T28" i="5"/>
  <c r="T29" i="5"/>
  <c r="T30" i="5"/>
  <c r="T20" i="5"/>
  <c r="Q20" i="5"/>
  <c r="P22" i="5" s="1"/>
  <c r="S5" i="5"/>
  <c r="S4" i="5"/>
  <c r="S3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" i="5"/>
  <c r="L3" i="5"/>
  <c r="B2" i="4" a="1"/>
  <c r="B2" i="4" s="1"/>
  <c r="O16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" i="5"/>
  <c r="J3" i="5"/>
  <c r="R3" i="5" s="1"/>
  <c r="Q7" i="5"/>
  <c r="H5" i="5"/>
  <c r="I5" i="5"/>
  <c r="H6" i="5"/>
  <c r="I6" i="5"/>
  <c r="H7" i="5"/>
  <c r="I7" i="5"/>
  <c r="H8" i="5"/>
  <c r="I8" i="5"/>
  <c r="K8" i="5" s="1"/>
  <c r="H9" i="5"/>
  <c r="I9" i="5"/>
  <c r="H10" i="5"/>
  <c r="I10" i="5"/>
  <c r="K10" i="5" s="1"/>
  <c r="H11" i="5"/>
  <c r="I11" i="5"/>
  <c r="H12" i="5"/>
  <c r="I12" i="5"/>
  <c r="K12" i="5" s="1"/>
  <c r="H13" i="5"/>
  <c r="I13" i="5"/>
  <c r="H14" i="5"/>
  <c r="I14" i="5"/>
  <c r="K14" i="5" s="1"/>
  <c r="H15" i="5"/>
  <c r="I15" i="5"/>
  <c r="H16" i="5"/>
  <c r="I16" i="5"/>
  <c r="K16" i="5" s="1"/>
  <c r="H17" i="5"/>
  <c r="I17" i="5"/>
  <c r="H18" i="5"/>
  <c r="I18" i="5"/>
  <c r="K18" i="5" s="1"/>
  <c r="H19" i="5"/>
  <c r="I19" i="5"/>
  <c r="H20" i="5"/>
  <c r="I20" i="5"/>
  <c r="K20" i="5" s="1"/>
  <c r="H21" i="5"/>
  <c r="I21" i="5"/>
  <c r="H22" i="5"/>
  <c r="I22" i="5"/>
  <c r="K22" i="5" s="1"/>
  <c r="H23" i="5"/>
  <c r="I23" i="5"/>
  <c r="H24" i="5"/>
  <c r="I24" i="5"/>
  <c r="K24" i="5" s="1"/>
  <c r="H25" i="5"/>
  <c r="I25" i="5"/>
  <c r="H26" i="5"/>
  <c r="I26" i="5"/>
  <c r="K26" i="5" s="1"/>
  <c r="H27" i="5"/>
  <c r="I27" i="5"/>
  <c r="H28" i="5"/>
  <c r="I28" i="5"/>
  <c r="K28" i="5" s="1"/>
  <c r="H29" i="5"/>
  <c r="I29" i="5"/>
  <c r="H30" i="5"/>
  <c r="I30" i="5"/>
  <c r="K30" i="5" s="1"/>
  <c r="H31" i="5"/>
  <c r="I31" i="5"/>
  <c r="H32" i="5"/>
  <c r="I32" i="5"/>
  <c r="K32" i="5" s="1"/>
  <c r="H33" i="5"/>
  <c r="I33" i="5"/>
  <c r="H34" i="5"/>
  <c r="I34" i="5"/>
  <c r="K34" i="5" s="1"/>
  <c r="H35" i="5"/>
  <c r="I35" i="5"/>
  <c r="H36" i="5"/>
  <c r="I36" i="5"/>
  <c r="K36" i="5" s="1"/>
  <c r="H37" i="5"/>
  <c r="I37" i="5"/>
  <c r="H38" i="5"/>
  <c r="I38" i="5"/>
  <c r="K38" i="5" s="1"/>
  <c r="H39" i="5"/>
  <c r="I39" i="5"/>
  <c r="H40" i="5"/>
  <c r="I40" i="5"/>
  <c r="K40" i="5" s="1"/>
  <c r="H41" i="5"/>
  <c r="I41" i="5"/>
  <c r="H42" i="5"/>
  <c r="I42" i="5"/>
  <c r="K42" i="5" s="1"/>
  <c r="H43" i="5"/>
  <c r="I43" i="5"/>
  <c r="H44" i="5"/>
  <c r="I44" i="5"/>
  <c r="K44" i="5" s="1"/>
  <c r="H45" i="5"/>
  <c r="I45" i="5"/>
  <c r="H46" i="5"/>
  <c r="I46" i="5"/>
  <c r="K46" i="5" s="1"/>
  <c r="H47" i="5"/>
  <c r="I47" i="5"/>
  <c r="I4" i="5"/>
  <c r="H4" i="5"/>
  <c r="I3" i="5"/>
  <c r="Q3" i="5" s="1"/>
  <c r="H3" i="5"/>
  <c r="P3" i="5" s="1"/>
  <c r="U7" i="3"/>
  <c r="T7" i="3" s="1"/>
  <c r="S7" i="3" s="1"/>
  <c r="R7" i="3" s="1"/>
  <c r="Q7" i="3" s="1"/>
  <c r="P7" i="3" s="1"/>
  <c r="O7" i="3" s="1"/>
  <c r="N7" i="3" s="1"/>
  <c r="M7" i="3" s="1"/>
  <c r="L7" i="3" s="1"/>
  <c r="P21" i="5" l="1"/>
  <c r="K47" i="5"/>
  <c r="K45" i="5"/>
  <c r="K43" i="5"/>
  <c r="K41" i="5"/>
  <c r="K39" i="5"/>
  <c r="K37" i="5"/>
  <c r="K35" i="5"/>
  <c r="K33" i="5"/>
  <c r="K31" i="5"/>
  <c r="K29" i="5"/>
  <c r="K27" i="5"/>
  <c r="K25" i="5"/>
  <c r="K23" i="5"/>
  <c r="K21" i="5"/>
  <c r="K19" i="5"/>
  <c r="K17" i="5"/>
  <c r="K15" i="5"/>
  <c r="K13" i="5"/>
  <c r="K11" i="5"/>
  <c r="K9" i="5"/>
  <c r="K7" i="5"/>
  <c r="K5" i="5"/>
  <c r="K6" i="5"/>
  <c r="P5" i="5"/>
  <c r="K4" i="5"/>
  <c r="R4" i="5"/>
  <c r="R5" i="5"/>
  <c r="Q4" i="5"/>
  <c r="P4" i="5"/>
  <c r="Q5" i="5"/>
  <c r="P9" i="5" l="1"/>
  <c r="P14" i="5"/>
  <c r="P8" i="5"/>
  <c r="P1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2D999B-96D4-4151-B91C-986CE4659D39}" keepAlive="1" name="Запрос — Data" description="Соединение с запросом &quot;Data&quot; в книге." type="5" refreshedVersion="7" background="1">
    <dbPr connection="Provider=Microsoft.Mashup.OleDb.1;Data Source=$Workbook$;Location=Data;Extended Properties=&quot;&quot;" command="SELECT * FROM [Data]"/>
  </connection>
  <connection id="2" xr16:uid="{9DE0496F-6549-4CDA-9ECD-358BC04D5045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3" xr16:uid="{1D9EE6F9-DA91-45B6-98D8-24D51EB78EEA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4" xr16:uid="{392C7227-054F-4E3D-B497-8C7CBDA25F1A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5" xr16:uid="{43E65C08-0C50-4E31-BEA4-668B1E836FBA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6" xr16:uid="{501ADEFD-75CE-4F3B-AF94-2A2DDEE4D0B8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<sst xmlns="http://schemas.openxmlformats.org/spreadsheetml/2006/main" count="146" uniqueCount="120">
  <si>
    <t>НЕОБХОДИМЫЕ ФОРМУЛЫ</t>
  </si>
  <si>
    <t>где</t>
  </si>
  <si>
    <t>r</t>
  </si>
  <si>
    <t xml:space="preserve"> - доходность</t>
  </si>
  <si>
    <t>𝜎</t>
  </si>
  <si>
    <t xml:space="preserve"> - риск</t>
  </si>
  <si>
    <t>ω</t>
  </si>
  <si>
    <t xml:space="preserve"> - относительная доля в портфеле</t>
  </si>
  <si>
    <t>cor</t>
  </si>
  <si>
    <t xml:space="preserve"> - коэффициент корреляции</t>
  </si>
  <si>
    <t>DIV</t>
  </si>
  <si>
    <t xml:space="preserve"> - коэффициент диверсификации</t>
  </si>
  <si>
    <t>S</t>
  </si>
  <si>
    <t xml:space="preserve"> - процентная доля в портфеле</t>
  </si>
  <si>
    <t>Важно это запомнить!</t>
  </si>
  <si>
    <t>В торговом дне 24 часа он начинается и заканчивается в 00:00 UTC (Universal Coordinated Time - Всемирное координированное время). UTC+3 сответствует MSK (Московское время).</t>
  </si>
  <si>
    <t>Торговый день условно разделяется на четыре торговые сессии: Азиатская (Япония, Китай), Европейская (Лондон, Германия, Швейцария), Американская (США, Канада), Тихоокеанская (Австралия, Новая Зеландия).</t>
  </si>
  <si>
    <t>Условно, в календарной неделе 5 торговых дней, в календарном месяце 21 торговый день, в календарном году 252 торговых дня. В году 12 месяцев.</t>
  </si>
  <si>
    <t>Фактическое количество торговых дней в году на бирже ММВБ</t>
  </si>
  <si>
    <t>Год</t>
  </si>
  <si>
    <t>Дней</t>
  </si>
  <si>
    <t>Основные характеристики активов формируют три фактора: ПРИБЫЛЬ, ВРЕМЯ и РИСК.</t>
  </si>
  <si>
    <t>Доходность (r) - это мера ПРИБЫЛИ получаемой за определенное ВРЕМЯ.</t>
  </si>
  <si>
    <t>Волатильность (𝜎) - это мера РИСКА возникающего за определенное ВРЕМЯ.</t>
  </si>
  <si>
    <t>При оценке активов всегда следует использовать ОДИНАКОВЫЕ временные интервалы. Общепринятый интервал мер доходности и волатильности - 1 год.</t>
  </si>
  <si>
    <t>Пример:</t>
  </si>
  <si>
    <t>Расчёт относительной среднегодовой доходности:</t>
  </si>
  <si>
    <t>Относительная доходность измеряется в долях и соответствует отношению разнице приращения стоимости актива к первоначальной цене :</t>
  </si>
  <si>
    <t xml:space="preserve"> - среднегодовая доходность</t>
  </si>
  <si>
    <t>r%</t>
  </si>
  <si>
    <t xml:space="preserve"> - среднегодовая доходность в процентах</t>
  </si>
  <si>
    <r>
      <t>V</t>
    </r>
    <r>
      <rPr>
        <b/>
        <i/>
        <sz val="9"/>
        <color theme="1"/>
        <rFont val="Calibri"/>
        <family val="2"/>
        <charset val="204"/>
        <scheme val="minor"/>
      </rPr>
      <t>1</t>
    </r>
  </si>
  <si>
    <t xml:space="preserve"> - первоначальная цена</t>
  </si>
  <si>
    <t>P</t>
  </si>
  <si>
    <t xml:space="preserve"> - продолжительность периода выраженная в годах</t>
  </si>
  <si>
    <r>
      <t>V</t>
    </r>
    <r>
      <rPr>
        <b/>
        <i/>
        <sz val="10"/>
        <color theme="1"/>
        <rFont val="Calibri"/>
        <family val="2"/>
        <charset val="204"/>
        <scheme val="minor"/>
      </rPr>
      <t>2</t>
    </r>
  </si>
  <si>
    <t xml:space="preserve"> - текущая цена</t>
  </si>
  <si>
    <t>Исходные данные для 2017 года (247 дней):</t>
  </si>
  <si>
    <t>Цена вчера:</t>
  </si>
  <si>
    <t>50 руб.</t>
  </si>
  <si>
    <t>Цена месяц назад:</t>
  </si>
  <si>
    <t>Цена год назад:</t>
  </si>
  <si>
    <t>Цена сегодня:</t>
  </si>
  <si>
    <t>50,01 руб.</t>
  </si>
  <si>
    <t>50,2 руб.</t>
  </si>
  <si>
    <t>52,3 руб.</t>
  </si>
  <si>
    <t>Относительная среднегодовая доходность:</t>
  </si>
  <si>
    <t>Расчёт годвой волатильности:</t>
  </si>
  <si>
    <t>Среднегодовая волатильность равна стандартному отклонению доходности за период, делённому на квадратный корень временного периода, выраженного в годах.</t>
  </si>
  <si>
    <t xml:space="preserve"> Формула для расчёта среднегодовой волатильности:</t>
  </si>
  <si>
    <t xml:space="preserve"> - среднегодовая волатильность</t>
  </si>
  <si>
    <t>𝜎r</t>
  </si>
  <si>
    <t xml:space="preserve"> - стандартное отклонение доходности за период</t>
  </si>
  <si>
    <t>Стандартное отклонение доходности за день: 0,007</t>
  </si>
  <si>
    <t>Стандартное отклонение доходности за месяц: 0,01733</t>
  </si>
  <si>
    <t>Стандартное отклонение доходности за три года: 0,0867</t>
  </si>
  <si>
    <t>Среднегодовая волатильность:</t>
  </si>
  <si>
    <t>Name</t>
  </si>
  <si>
    <t>Value</t>
  </si>
  <si>
    <t>Path</t>
  </si>
  <si>
    <t>Названия строк</t>
  </si>
  <si>
    <t>02.авг</t>
  </si>
  <si>
    <t>03.авг</t>
  </si>
  <si>
    <t>04.авг</t>
  </si>
  <si>
    <t>05.авг</t>
  </si>
  <si>
    <t>06.авг</t>
  </si>
  <si>
    <t>09.авг</t>
  </si>
  <si>
    <t>10.авг</t>
  </si>
  <si>
    <t>11.авг</t>
  </si>
  <si>
    <t>12.авг</t>
  </si>
  <si>
    <t>13.авг</t>
  </si>
  <si>
    <t>16.авг</t>
  </si>
  <si>
    <t>17.авг</t>
  </si>
  <si>
    <t>18.авг</t>
  </si>
  <si>
    <t>19.авг</t>
  </si>
  <si>
    <t>20.авг</t>
  </si>
  <si>
    <t>23.авг</t>
  </si>
  <si>
    <t>24.авг</t>
  </si>
  <si>
    <t>25.авг</t>
  </si>
  <si>
    <t>26.авг</t>
  </si>
  <si>
    <t>27.авг</t>
  </si>
  <si>
    <t>30.авг</t>
  </si>
  <si>
    <t>31.авг</t>
  </si>
  <si>
    <t>01.сен</t>
  </si>
  <si>
    <t>02.сен</t>
  </si>
  <si>
    <t>03.сен</t>
  </si>
  <si>
    <t>06.сен</t>
  </si>
  <si>
    <t>07.сен</t>
  </si>
  <si>
    <t>08.сен</t>
  </si>
  <si>
    <t>09.сен</t>
  </si>
  <si>
    <t>10.сен</t>
  </si>
  <si>
    <t>13.сен</t>
  </si>
  <si>
    <t>14.сен</t>
  </si>
  <si>
    <t>15.сен</t>
  </si>
  <si>
    <t>16.сен</t>
  </si>
  <si>
    <t>17.сен</t>
  </si>
  <si>
    <t>20.сен</t>
  </si>
  <si>
    <t>21.сен</t>
  </si>
  <si>
    <t>22.сен</t>
  </si>
  <si>
    <t>23.сен</t>
  </si>
  <si>
    <t>24.сен</t>
  </si>
  <si>
    <t>27.сен</t>
  </si>
  <si>
    <t>28.сен</t>
  </si>
  <si>
    <t>29.сен</t>
  </si>
  <si>
    <t>30.сен</t>
  </si>
  <si>
    <t>01.окт</t>
  </si>
  <si>
    <t>Названия столбцов</t>
  </si>
  <si>
    <t>GAZP</t>
  </si>
  <si>
    <t>SBER</t>
  </si>
  <si>
    <t>Сумма по полю &lt;CLOSE&gt;</t>
  </si>
  <si>
    <t>Ср.доходность,%</t>
  </si>
  <si>
    <t>Ср.риск,%</t>
  </si>
  <si>
    <t>P2</t>
  </si>
  <si>
    <t>W</t>
  </si>
  <si>
    <t>R</t>
  </si>
  <si>
    <t>P3</t>
  </si>
  <si>
    <t>SELG</t>
  </si>
  <si>
    <t>СуммаW</t>
  </si>
  <si>
    <t>P4</t>
  </si>
  <si>
    <t>NLMK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</si>
</sst>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charset val="204"/>
      <scheme val="minor"/>
    </font>
    <font>
      <i/>
      <sz val="11"/>
      <color theme="4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1"/>
    <xf numFmtId="0" fontId="1" fillId="3" borderId="4" xfId="1" applyFill="1" applyBorder="1"/>
    <xf numFmtId="0" fontId="1" fillId="3" borderId="0" xfId="1" applyFill="1"/>
    <xf numFmtId="0" fontId="1" fillId="3" borderId="5" xfId="1" applyFill="1" applyBorder="1"/>
    <xf numFmtId="0" fontId="3" fillId="3" borderId="7" xfId="1" applyFont="1" applyFill="1" applyBorder="1" applyAlignment="1">
      <alignment horizontal="right"/>
    </xf>
    <xf numFmtId="0" fontId="1" fillId="3" borderId="7" xfId="1" applyFill="1" applyBorder="1"/>
    <xf numFmtId="0" fontId="1" fillId="3" borderId="8" xfId="1" applyFill="1" applyBorder="1"/>
    <xf numFmtId="0" fontId="2" fillId="3" borderId="0" xfId="1" applyFont="1" applyFill="1" applyAlignment="1">
      <alignment horizontal="right"/>
    </xf>
    <xf numFmtId="0" fontId="2" fillId="3" borderId="0" xfId="1" applyFont="1" applyFill="1"/>
    <xf numFmtId="0" fontId="3" fillId="3" borderId="0" xfId="1" applyFont="1" applyFill="1" applyAlignment="1">
      <alignment horizontal="right"/>
    </xf>
    <xf numFmtId="0" fontId="3" fillId="3" borderId="10" xfId="1" applyFont="1" applyFill="1" applyBorder="1" applyAlignment="1">
      <alignment horizontal="right"/>
    </xf>
    <xf numFmtId="0" fontId="1" fillId="3" borderId="10" xfId="1" applyFill="1" applyBorder="1"/>
    <xf numFmtId="0" fontId="1" fillId="3" borderId="11" xfId="1" applyFill="1" applyBorder="1"/>
    <xf numFmtId="0" fontId="1" fillId="3" borderId="0" xfId="1" applyFill="1" applyAlignment="1">
      <alignment vertical="center"/>
    </xf>
    <xf numFmtId="0" fontId="1" fillId="3" borderId="9" xfId="1" applyFill="1" applyBorder="1"/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6" fillId="3" borderId="0" xfId="1" applyFont="1" applyFill="1" applyAlignment="1">
      <alignment horizontal="center"/>
    </xf>
    <xf numFmtId="0" fontId="2" fillId="3" borderId="7" xfId="1" applyFont="1" applyFill="1" applyBorder="1"/>
    <xf numFmtId="0" fontId="2" fillId="3" borderId="8" xfId="1" applyFont="1" applyFill="1" applyBorder="1"/>
    <xf numFmtId="0" fontId="1" fillId="3" borderId="0" xfId="1" applyFill="1" applyAlignment="1">
      <alignment horizontal="center"/>
    </xf>
    <xf numFmtId="0" fontId="2" fillId="3" borderId="5" xfId="1" applyFont="1" applyFill="1" applyBorder="1"/>
    <xf numFmtId="0" fontId="2" fillId="3" borderId="10" xfId="1" applyFont="1" applyFill="1" applyBorder="1"/>
    <xf numFmtId="0" fontId="2" fillId="3" borderId="11" xfId="1" applyFont="1" applyFill="1" applyBorder="1"/>
    <xf numFmtId="0" fontId="1" fillId="0" borderId="4" xfId="1" applyBorder="1"/>
    <xf numFmtId="0" fontId="1" fillId="0" borderId="5" xfId="1" applyBorder="1"/>
    <xf numFmtId="10" fontId="0" fillId="0" borderId="0" xfId="2" applyNumberFormat="1" applyFont="1"/>
    <xf numFmtId="0" fontId="2" fillId="3" borderId="7" xfId="1" applyFont="1" applyFill="1" applyBorder="1" applyAlignment="1">
      <alignment horizontal="right"/>
    </xf>
    <xf numFmtId="0" fontId="1" fillId="3" borderId="0" xfId="1" applyFill="1" applyAlignment="1">
      <alignment horizontal="right"/>
    </xf>
    <xf numFmtId="0" fontId="2" fillId="2" borderId="6" xfId="1" applyFont="1" applyFill="1" applyBorder="1"/>
    <xf numFmtId="0" fontId="1" fillId="2" borderId="7" xfId="1" applyFill="1" applyBorder="1"/>
    <xf numFmtId="17" fontId="1" fillId="2" borderId="7" xfId="1" applyNumberFormat="1" applyFill="1" applyBorder="1"/>
    <xf numFmtId="9" fontId="0" fillId="2" borderId="7" xfId="2" applyFont="1" applyFill="1" applyBorder="1"/>
    <xf numFmtId="0" fontId="1" fillId="2" borderId="8" xfId="1" applyFill="1" applyBorder="1"/>
    <xf numFmtId="9" fontId="0" fillId="3" borderId="0" xfId="2" applyFont="1" applyFill="1" applyBorder="1"/>
    <xf numFmtId="9" fontId="0" fillId="3" borderId="10" xfId="2" applyFont="1" applyFill="1" applyBorder="1"/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6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2" fillId="2" borderId="4" xfId="1" applyFont="1" applyFill="1" applyBorder="1" applyAlignment="1">
      <alignment horizontal="left"/>
    </xf>
    <xf numFmtId="0" fontId="2" fillId="2" borderId="0" xfId="1" applyFont="1" applyFill="1" applyAlignment="1">
      <alignment horizontal="left"/>
    </xf>
    <xf numFmtId="0" fontId="2" fillId="2" borderId="5" xfId="1" applyFont="1" applyFill="1" applyBorder="1" applyAlignment="1">
      <alignment horizontal="left"/>
    </xf>
    <xf numFmtId="0" fontId="2" fillId="3" borderId="9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center"/>
    </xf>
    <xf numFmtId="0" fontId="2" fillId="3" borderId="11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2" borderId="6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left"/>
    </xf>
    <xf numFmtId="0" fontId="2" fillId="2" borderId="8" xfId="1" applyFont="1" applyFill="1" applyBorder="1" applyAlignment="1">
      <alignment horizontal="left"/>
    </xf>
    <xf numFmtId="0" fontId="1" fillId="3" borderId="4" xfId="1" applyFill="1" applyBorder="1" applyAlignment="1">
      <alignment horizontal="center"/>
    </xf>
    <xf numFmtId="0" fontId="1" fillId="3" borderId="0" xfId="1" applyFill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9" xfId="1" applyFill="1" applyBorder="1" applyAlignment="1">
      <alignment horizontal="center"/>
    </xf>
    <xf numFmtId="0" fontId="1" fillId="3" borderId="10" xfId="1" applyFill="1" applyBorder="1" applyAlignment="1">
      <alignment horizontal="center"/>
    </xf>
    <xf numFmtId="0" fontId="1" fillId="3" borderId="11" xfId="1" applyFill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6" fillId="3" borderId="7" xfId="1" applyFont="1" applyFill="1" applyBorder="1" applyAlignment="1">
      <alignment horizontal="center"/>
    </xf>
    <xf numFmtId="0" fontId="6" fillId="3" borderId="8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1" fillId="2" borderId="10" xfId="1" applyFill="1" applyBorder="1" applyAlignment="1">
      <alignment horizontal="center"/>
    </xf>
    <xf numFmtId="0" fontId="1" fillId="2" borderId="11" xfId="1" applyFill="1" applyBorder="1" applyAlignment="1">
      <alignment horizont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2" borderId="9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3" borderId="6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10" fontId="0" fillId="0" borderId="0" xfId="0" applyNumberFormat="1"/>
    <xf numFmtId="10" fontId="0" fillId="0" borderId="0" xfId="3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4">
    <cellStyle name="Обычный" xfId="0" builtinId="0"/>
    <cellStyle name="Обычный 2" xfId="1" xr:uid="{DFA88403-7874-4CFE-8111-5046ED369C16}"/>
    <cellStyle name="Процентный" xfId="3" builtinId="5"/>
    <cellStyle name="Процентный 2" xfId="2" xr:uid="{1B6EFA44-0EAC-4E88-97CF-AFD05BC68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Data!$V$19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Data!$U$20:$U$30</c:f>
              <c:numCache>
                <c:formatCode>General</c:formatCode>
                <c:ptCount val="11"/>
                <c:pt idx="0">
                  <c:v>-0.1872944947476777</c:v>
                </c:pt>
                <c:pt idx="1">
                  <c:v>-0.16124691281628881</c:v>
                </c:pt>
                <c:pt idx="2">
                  <c:v>-0.13519933088489991</c:v>
                </c:pt>
                <c:pt idx="3">
                  <c:v>-0.109151748953511</c:v>
                </c:pt>
                <c:pt idx="4">
                  <c:v>-8.3104167022122089E-2</c:v>
                </c:pt>
                <c:pt idx="5">
                  <c:v>-5.7056585090733192E-2</c:v>
                </c:pt>
                <c:pt idx="6">
                  <c:v>-3.1009003159344302E-2</c:v>
                </c:pt>
                <c:pt idx="7">
                  <c:v>-4.9614212279553982E-3</c:v>
                </c:pt>
                <c:pt idx="8">
                  <c:v>2.1086160703433526E-2</c:v>
                </c:pt>
                <c:pt idx="9">
                  <c:v>4.7133742634822423E-2</c:v>
                </c:pt>
                <c:pt idx="10">
                  <c:v>7.318132456621132E-2</c:v>
                </c:pt>
              </c:numCache>
            </c:numRef>
          </c:xVal>
          <c:yVal>
            <c:numRef>
              <c:f>Data!$V$20:$V$30</c:f>
              <c:numCache>
                <c:formatCode>General</c:formatCode>
                <c:ptCount val="11"/>
                <c:pt idx="0">
                  <c:v>0.11216769342464881</c:v>
                </c:pt>
                <c:pt idx="1">
                  <c:v>0.10269554182605178</c:v>
                </c:pt>
                <c:pt idx="2">
                  <c:v>9.3473770039897069E-2</c:v>
                </c:pt>
                <c:pt idx="3">
                  <c:v>8.4584310435101479E-2</c:v>
                </c:pt>
                <c:pt idx="4">
                  <c:v>7.6143640377096089E-2</c:v>
                </c:pt>
                <c:pt idx="5">
                  <c:v>6.8318305597814072E-2</c:v>
                </c:pt>
                <c:pt idx="6">
                  <c:v>6.1344244240360078E-2</c:v>
                </c:pt>
                <c:pt idx="7">
                  <c:v>5.5543048483770167E-2</c:v>
                </c:pt>
                <c:pt idx="8">
                  <c:v>5.1314059283054138E-2</c:v>
                </c:pt>
                <c:pt idx="9">
                  <c:v>4.9065503534805419E-2</c:v>
                </c:pt>
                <c:pt idx="10">
                  <c:v>4.907038929872138E-2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F1-4CE4-B1E7-0489C667F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747023"/>
        <c:axId val="366744943"/>
      </c:scatterChart>
      <c:valAx>
        <c:axId val="36674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6744943"/>
        <c:crosses val="autoZero"/>
        <c:crossBetween val="midCat"/>
      </c:valAx>
      <c:valAx>
        <c:axId val="36674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674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352425</xdr:colOff>
      <xdr:row>9</xdr:row>
      <xdr:rowOff>28575</xdr:rowOff>
    </xdr:from>
    <xdr:ext cx="6591300" cy="140730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1FB9D9-0345-4152-BB8B-48AEDD7AC8E4}"/>
            </a:ext>
          </a:extLst>
        </xdr:cNvPr>
        <xdr:cNvSpPr txBox="1"/>
      </xdr:nvSpPr>
      <xdr:spPr>
        <a:xfrm>
          <a:off x="2181225" y="1743075"/>
          <a:ext cx="6591300" cy="1407308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Задание 1</a:t>
          </a:r>
        </a:p>
        <a:p>
          <a:r>
            <a:rPr lang="ru-RU" sz="1400"/>
            <a:t>Рассчитайте</a:t>
          </a:r>
          <a:r>
            <a:rPr lang="ru-RU" sz="1400" baseline="0"/>
            <a:t> доходность и риск инвестиционного портфеля из акций Газпрома и Сбербанка.</a:t>
          </a:r>
        </a:p>
        <a:p>
          <a:endParaRPr lang="ru-RU" sz="1400" baseline="0"/>
        </a:p>
        <a:p>
          <a:r>
            <a:rPr lang="ru-RU" sz="1400" baseline="0"/>
            <a:t>Задание 2.</a:t>
          </a:r>
        </a:p>
        <a:p>
          <a:r>
            <a:rPr lang="ru-RU" sz="1400" baseline="0"/>
            <a:t>Рассчитайте доходность и риск инвестиционного портфеля из трёх ценных бумаг.</a:t>
          </a:r>
          <a:endParaRPr lang="ru-RU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72736</xdr:colOff>
      <xdr:row>9</xdr:row>
      <xdr:rowOff>31173</xdr:rowOff>
    </xdr:from>
    <xdr:to>
      <xdr:col>30</xdr:col>
      <xdr:colOff>377536</xdr:colOff>
      <xdr:row>24</xdr:row>
      <xdr:rowOff>72737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2437931-C1FF-41B6-8E9E-00BDEEF01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38100</xdr:rowOff>
    </xdr:from>
    <xdr:ext cx="3562349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50,01−50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247</m:t>
                            </m:r>
                          </m:den>
                        </m:f>
                      </m:den>
                    </m:f>
                    <m:r>
                      <a:rPr lang="ru-RU" sz="140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=4,94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latin typeface="Cambria Math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50,01−50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×1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247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40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=4,94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438150</xdr:colOff>
      <xdr:row>24</xdr:row>
      <xdr:rowOff>38100</xdr:rowOff>
    </xdr:from>
    <xdr:ext cx="3133725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50,2−50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12</m:t>
                            </m:r>
                          </m:den>
                        </m:f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=4,8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50,2−50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=4,8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14</xdr:col>
      <xdr:colOff>390525</xdr:colOff>
      <xdr:row>24</xdr:row>
      <xdr:rowOff>38100</xdr:rowOff>
    </xdr:from>
    <xdr:ext cx="2771775" cy="5014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52,3−50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=4,6</m:t>
                    </m:r>
                    <m:r>
                      <a:rPr lang="ru-RU" sz="1400" i="1">
                        <a:latin typeface="Cambria Math"/>
                      </a:rPr>
                      <m:t>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52,3−50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=4,6</a:t>
              </a:r>
              <a:r>
                <a:rPr lang="ru-RU" sz="1400" i="0">
                  <a:latin typeface="Cambria Math"/>
                </a:rPr>
                <a:t>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5</xdr:col>
      <xdr:colOff>333374</xdr:colOff>
      <xdr:row>31</xdr:row>
      <xdr:rowOff>38100</xdr:rowOff>
    </xdr:from>
    <xdr:ext cx="1171575" cy="5000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𝑟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𝑃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=𝜎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400" b="0" i="0">
                  <a:latin typeface="Cambria Math"/>
                  <a:ea typeface="Cambria Math"/>
                </a:rPr>
                <a:t>𝑟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en-US" sz="1400" b="0" i="0">
                  <a:latin typeface="Cambria Math"/>
                  <a:ea typeface="Cambria Math"/>
                </a:rPr>
                <a:t>𝑃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38099</xdr:colOff>
      <xdr:row>37</xdr:row>
      <xdr:rowOff>19050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0,007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247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×100=11%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=0,007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247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×100=11%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514349</xdr:colOff>
      <xdr:row>37</xdr:row>
      <xdr:rowOff>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0,01733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12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×100=6%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=0,01733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×100=6%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15</xdr:col>
      <xdr:colOff>571500</xdr:colOff>
      <xdr:row>37</xdr:row>
      <xdr:rowOff>19050</xdr:rowOff>
    </xdr:from>
    <xdr:ext cx="2305051" cy="5416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0,867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×100=5%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=0,867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ru-RU" sz="1400" b="0" i="0">
                  <a:latin typeface="Cambria Math"/>
                  <a:ea typeface="Cambria Math"/>
                </a:rPr>
                <a:t>3×100=5%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47626</xdr:colOff>
      <xdr:row>17</xdr:row>
      <xdr:rowOff>47625</xdr:rowOff>
    </xdr:from>
    <xdr:ext cx="1495424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3</xdr:col>
      <xdr:colOff>47625</xdr:colOff>
      <xdr:row>17</xdr:row>
      <xdr:rowOff>47625</xdr:rowOff>
    </xdr:from>
    <xdr:ext cx="2028825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%=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×100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𝑟%=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𝑃×100</a:t>
              </a:r>
              <a:endParaRPr lang="ru-RU" sz="12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</xdr:colOff>
      <xdr:row>7</xdr:row>
      <xdr:rowOff>83820</xdr:rowOff>
    </xdr:from>
    <xdr:ext cx="3669030" cy="982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571500</xdr:colOff>
      <xdr:row>3</xdr:row>
      <xdr:rowOff>175260</xdr:rowOff>
    </xdr:from>
    <xdr:ext cx="3771900" cy="545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2 )+@+2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1</xdr:col>
      <xdr:colOff>30480</xdr:colOff>
      <xdr:row>13</xdr:row>
      <xdr:rowOff>15240</xdr:rowOff>
    </xdr:from>
    <xdr:ext cx="3669030" cy="1417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533400</xdr:colOff>
      <xdr:row>1</xdr:row>
      <xdr:rowOff>76200</xdr:rowOff>
    </xdr:from>
    <xdr:ext cx="2987040" cy="3758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𝑝2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579121</xdr:colOff>
      <xdr:row>1</xdr:row>
      <xdr:rowOff>68580</xdr:rowOff>
    </xdr:from>
    <xdr:ext cx="1074420" cy="5964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𝑝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200" b="0" i="1">
                            <a:latin typeface="Cambria Math"/>
                          </a:rPr>
                          <m:t>𝑖</m:t>
                        </m:r>
                        <m:r>
                          <a:rPr lang="en-US" sz="1200" b="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n-US" sz="1200" b="0" i="1">
                            <a:latin typeface="Cambria Math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  <a:ea typeface="Cambria Math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𝑝</a:t>
              </a:r>
              <a:r>
                <a:rPr lang="en-US" sz="1200" b="0" i="0">
                  <a:latin typeface="Cambria Math" panose="02040503050406030204" pitchFamily="18" charset="0"/>
                </a:rPr>
                <a:t>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∑_(</a:t>
              </a:r>
              <a:r>
                <a:rPr lang="en-US" sz="1200" b="0" i="0">
                  <a:latin typeface="Cambria Math"/>
                </a:rPr>
                <a:t>𝑖=1</a:t>
              </a:r>
              <a:r>
                <a:rPr lang="en-US" sz="1200" b="0" i="0">
                  <a:latin typeface="Cambria Math" panose="02040503050406030204" pitchFamily="18" charset="0"/>
                </a:rPr>
                <a:t>)^</a:t>
              </a:r>
              <a:r>
                <a:rPr lang="en-US" sz="1200" b="0" i="0">
                  <a:latin typeface="Cambria Math"/>
                </a:rPr>
                <a:t>𝑛</a:t>
              </a:r>
              <a:r>
                <a:rPr lang="en-US" sz="1200" b="0" i="0">
                  <a:latin typeface="Cambria Math" panose="02040503050406030204" pitchFamily="18" charset="0"/>
                </a:rPr>
                <a:t>▒〖</a:t>
              </a:r>
              <a:r>
                <a:rPr lang="en-US" sz="1200" b="0" i="0">
                  <a:latin typeface="Cambria Math"/>
                  <a:ea typeface="Cambria Math"/>
                </a:rPr>
                <a:t>𝜔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556260</xdr:colOff>
      <xdr:row>4</xdr:row>
      <xdr:rowOff>137160</xdr:rowOff>
    </xdr:from>
    <xdr:ext cx="3649981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200" i="1">
                            <a:latin typeface="Cambria Math"/>
                            <a:ea typeface="Cambria Math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  <m:t>𝑝𝑛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</m:t>
                        </m:r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nary>
                              <m:naryPr>
                                <m:chr m:val="∑"/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𝑐𝑜𝑟</m:t>
                                </m:r>
                                <m:d>
                                  <m:d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,</m:t>
                                    </m:r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nary>
                      </m:e>
                    </m:rad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;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𝑖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≠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𝑗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200" i="0">
                  <a:latin typeface="Cambria Math"/>
                  <a:ea typeface="Cambria Math"/>
                </a:rPr>
                <a:t>𝜎</a:t>
              </a:r>
              <a:r>
                <a:rPr lang="ru-RU" sz="12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𝑝𝑛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▒〖〖𝜔_𝑖〗^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 𝑐𝑜𝑟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𝑖,𝑟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〗)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;𝑖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≠𝑗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8</xdr:col>
      <xdr:colOff>64770</xdr:colOff>
      <xdr:row>9</xdr:row>
      <xdr:rowOff>106680</xdr:rowOff>
    </xdr:from>
    <xdr:ext cx="1586139" cy="3558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𝐷𝐼𝑉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10000−</m:t>
                        </m:r>
                        <m:nary>
                          <m:naryPr>
                            <m:chr m:val="∑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00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𝐷𝐼𝑉〗_</a:t>
              </a:r>
              <a:r>
                <a:rPr lang="en-US" sz="1100" b="0" i="0">
                  <a:latin typeface="Cambria Math" panose="02040503050406030204" pitchFamily="18" charset="0"/>
                </a:rPr>
                <a:t>𝑝𝑛=(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10000−∑_(𝑖=1)^𝑛▒〖𝑆_𝑖〗^2 )/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ru-RU" sz="1100" b="0" i="0">
                  <a:latin typeface="Cambria Math" panose="02040503050406030204" pitchFamily="18" charset="0"/>
                </a:rPr>
                <a:t>00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хаил Смирнов" refreshedDate="44519.541209374998" backgroundQuery="1" createdVersion="7" refreshedVersion="7" minRefreshableVersion="3" recordCount="180" xr:uid="{75F9809C-A443-45B8-8AE7-5E9861CCAED2}">
  <cacheSource type="external" connectionId="1"/>
  <cacheFields count="11">
    <cacheField name="GAZP_210801_211001.csv" numFmtId="0">
      <sharedItems count="4">
        <s v="GAZP_210801_211001.csv"/>
        <s v="NLMK_210801_211001.csv"/>
        <s v="SBER_210801_211001.csv"/>
        <s v="SELG_210801_211001.csv"/>
      </sharedItems>
    </cacheField>
    <cacheField name="&lt;TICKER&gt;" numFmtId="0">
      <sharedItems count="4">
        <s v="GAZP"/>
        <s v="NLMK"/>
        <s v="SBER"/>
        <s v="SELG"/>
      </sharedItems>
    </cacheField>
    <cacheField name="&lt;PER&gt;" numFmtId="0">
      <sharedItems count="1">
        <s v="D"/>
      </sharedItems>
    </cacheField>
    <cacheField name="&lt;DATE&gt;" numFmtId="0">
      <sharedItems containsSemiMixedTypes="0" containsNonDate="0" containsDate="1" containsString="0" minDate="2021-08-02T00:00:00" maxDate="2021-10-02T00:00:00" count="45">
        <d v="2021-08-02T00:00:00"/>
        <d v="2021-08-03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6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</sharedItems>
      <fieldGroup par="10" base="3">
        <rangePr groupBy="days" startDate="2021-08-02T00:00:00" endDate="2021-10-02T00:00:00"/>
        <groupItems count="368">
          <s v="&lt;02.08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2.10.2021"/>
        </groupItems>
      </fieldGroup>
    </cacheField>
    <cacheField name="&lt;TIME&gt;" numFmtId="0">
      <sharedItems count="2">
        <s v="00:00"/>
        <s v="000000"/>
      </sharedItems>
    </cacheField>
    <cacheField name="&lt;OPEN&gt;" numFmtId="0">
      <sharedItems/>
    </cacheField>
    <cacheField name="&lt;HIGH&gt;" numFmtId="0">
      <sharedItems/>
    </cacheField>
    <cacheField name="&lt;LOW&gt;" numFmtId="0">
      <sharedItems/>
    </cacheField>
    <cacheField name="&lt;CLOSE&gt;" numFmtId="0">
      <sharedItems containsSemiMixedTypes="0" containsString="0" containsNumber="1" minValue="43.14" maxValue="363.25"/>
    </cacheField>
    <cacheField name="&lt;VOL&gt;" numFmtId="0">
      <sharedItems/>
    </cacheField>
    <cacheField name="Месяцы" numFmtId="0" databaseField="0">
      <fieldGroup base="3">
        <rangePr groupBy="months" startDate="2021-08-02T00:00:00" endDate="2021-10-02T00:00:00"/>
        <groupItems count="14">
          <s v="&lt;02.08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10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x v="0"/>
    <x v="0"/>
    <x v="0"/>
    <x v="0"/>
    <x v="0"/>
    <s v="287.8800000"/>
    <s v="289.4800000"/>
    <s v="285.2100000"/>
    <n v="286.75"/>
    <s v="38297270"/>
  </r>
  <r>
    <x v="0"/>
    <x v="0"/>
    <x v="0"/>
    <x v="1"/>
    <x v="0"/>
    <s v="286.7700000"/>
    <s v="288.0500000"/>
    <s v="284.3400000"/>
    <n v="287.08999999999997"/>
    <s v="27065240"/>
  </r>
  <r>
    <x v="0"/>
    <x v="0"/>
    <x v="0"/>
    <x v="2"/>
    <x v="0"/>
    <s v="287.8900000"/>
    <s v="288.8000000"/>
    <s v="286.0000000"/>
    <n v="287.94"/>
    <s v="23599750"/>
  </r>
  <r>
    <x v="0"/>
    <x v="0"/>
    <x v="0"/>
    <x v="3"/>
    <x v="0"/>
    <s v="287.3100000"/>
    <s v="288.2800000"/>
    <s v="285.1600000"/>
    <n v="285.95"/>
    <s v="47254880"/>
  </r>
  <r>
    <x v="0"/>
    <x v="0"/>
    <x v="0"/>
    <x v="4"/>
    <x v="0"/>
    <s v="285.2600000"/>
    <s v="285.7200000"/>
    <s v="277.8700000"/>
    <n v="282.27"/>
    <s v="90600850"/>
  </r>
  <r>
    <x v="0"/>
    <x v="0"/>
    <x v="0"/>
    <x v="5"/>
    <x v="0"/>
    <s v="282.2300000"/>
    <s v="287.9000000"/>
    <s v="280.8000000"/>
    <n v="286.68"/>
    <s v="68779100"/>
  </r>
  <r>
    <x v="0"/>
    <x v="0"/>
    <x v="0"/>
    <x v="6"/>
    <x v="0"/>
    <s v="288.0000000"/>
    <s v="288.8000000"/>
    <s v="285.7000000"/>
    <n v="288.61"/>
    <s v="28839550"/>
  </r>
  <r>
    <x v="0"/>
    <x v="0"/>
    <x v="0"/>
    <x v="7"/>
    <x v="0"/>
    <s v="288.9200000"/>
    <s v="291.4900000"/>
    <s v="287.1200000"/>
    <n v="290.35000000000002"/>
    <s v="37928360"/>
  </r>
  <r>
    <x v="0"/>
    <x v="0"/>
    <x v="0"/>
    <x v="8"/>
    <x v="0"/>
    <s v="290.2500000"/>
    <s v="293.8100000"/>
    <s v="290.2500000"/>
    <n v="293.23"/>
    <s v="37564370"/>
  </r>
  <r>
    <x v="0"/>
    <x v="0"/>
    <x v="0"/>
    <x v="9"/>
    <x v="0"/>
    <s v="292.6500000"/>
    <s v="293.9000000"/>
    <s v="291.7500000"/>
    <n v="292.7"/>
    <s v="21802270"/>
  </r>
  <r>
    <x v="0"/>
    <x v="0"/>
    <x v="0"/>
    <x v="10"/>
    <x v="0"/>
    <s v="291.4700000"/>
    <s v="295.4800000"/>
    <s v="290.9500000"/>
    <n v="295.10000000000002"/>
    <s v="32273890"/>
  </r>
  <r>
    <x v="0"/>
    <x v="0"/>
    <x v="0"/>
    <x v="11"/>
    <x v="0"/>
    <s v="295.1300000"/>
    <s v="299.5000000"/>
    <s v="290.3200000"/>
    <n v="298.32"/>
    <s v="50482060"/>
  </r>
  <r>
    <x v="0"/>
    <x v="0"/>
    <x v="0"/>
    <x v="12"/>
    <x v="0"/>
    <s v="299.0000000"/>
    <s v="299.9500000"/>
    <s v="295.0000000"/>
    <n v="295.05"/>
    <s v="35531240"/>
  </r>
  <r>
    <x v="0"/>
    <x v="0"/>
    <x v="0"/>
    <x v="13"/>
    <x v="0"/>
    <s v="293.4900000"/>
    <s v="294.7200000"/>
    <s v="289.6800000"/>
    <n v="293.68"/>
    <s v="55911470"/>
  </r>
  <r>
    <x v="0"/>
    <x v="0"/>
    <x v="0"/>
    <x v="14"/>
    <x v="0"/>
    <s v="293.7900000"/>
    <s v="294.9000000"/>
    <s v="289.5000000"/>
    <n v="292.57"/>
    <s v="38594640"/>
  </r>
  <r>
    <x v="0"/>
    <x v="0"/>
    <x v="0"/>
    <x v="15"/>
    <x v="0"/>
    <s v="294.7000000"/>
    <s v="297.9400000"/>
    <s v="294.1000000"/>
    <n v="297.69"/>
    <s v="38038340"/>
  </r>
  <r>
    <x v="0"/>
    <x v="0"/>
    <x v="0"/>
    <x v="16"/>
    <x v="0"/>
    <s v="299.0000000"/>
    <s v="301.0000000"/>
    <s v="295.9500000"/>
    <n v="298.7"/>
    <s v="48940480"/>
  </r>
  <r>
    <x v="0"/>
    <x v="0"/>
    <x v="0"/>
    <x v="17"/>
    <x v="0"/>
    <s v="298.7100000"/>
    <s v="299.2000000"/>
    <s v="294.3700000"/>
    <n v="296.7"/>
    <s v="30906470"/>
  </r>
  <r>
    <x v="0"/>
    <x v="0"/>
    <x v="0"/>
    <x v="18"/>
    <x v="0"/>
    <s v="295.9200000"/>
    <s v="295.9700000"/>
    <s v="293.0400000"/>
    <n v="294.33999999999997"/>
    <s v="24990510"/>
  </r>
  <r>
    <x v="0"/>
    <x v="0"/>
    <x v="0"/>
    <x v="19"/>
    <x v="0"/>
    <s v="295.8100000"/>
    <s v="300.0000000"/>
    <s v="294.8100000"/>
    <n v="299.66000000000003"/>
    <s v="34063060"/>
  </r>
  <r>
    <x v="0"/>
    <x v="0"/>
    <x v="0"/>
    <x v="20"/>
    <x v="0"/>
    <s v="301.6600000"/>
    <s v="305.5000000"/>
    <s v="299.9700000"/>
    <n v="305.17"/>
    <s v="69849150"/>
  </r>
  <r>
    <x v="0"/>
    <x v="0"/>
    <x v="0"/>
    <x v="21"/>
    <x v="0"/>
    <s v="305.8300000"/>
    <s v="307.6700000"/>
    <s v="304.1000000"/>
    <n v="305.64999999999998"/>
    <s v="64318080"/>
  </r>
  <r>
    <x v="0"/>
    <x v="0"/>
    <x v="0"/>
    <x v="22"/>
    <x v="0"/>
    <s v="306.6000000"/>
    <s v="313.9500000"/>
    <s v="306.1900000"/>
    <n v="312.89"/>
    <s v="79410570"/>
  </r>
  <r>
    <x v="0"/>
    <x v="0"/>
    <x v="0"/>
    <x v="23"/>
    <x v="0"/>
    <s v="313.5900000"/>
    <s v="314.8000000"/>
    <s v="310.3000000"/>
    <n v="312.3"/>
    <s v="53349820"/>
  </r>
  <r>
    <x v="0"/>
    <x v="0"/>
    <x v="0"/>
    <x v="24"/>
    <x v="0"/>
    <s v="312.7000000"/>
    <s v="317.9600000"/>
    <s v="311.1600000"/>
    <n v="317.94"/>
    <s v="63637790"/>
  </r>
  <r>
    <x v="0"/>
    <x v="0"/>
    <x v="0"/>
    <x v="25"/>
    <x v="0"/>
    <s v="319.0000000"/>
    <s v="329.3500000"/>
    <s v="318.6000000"/>
    <n v="328.93"/>
    <s v="80141350"/>
  </r>
  <r>
    <x v="0"/>
    <x v="0"/>
    <x v="0"/>
    <x v="26"/>
    <x v="0"/>
    <s v="329.9500000"/>
    <s v="333.0000000"/>
    <s v="325.5000000"/>
    <n v="327.73"/>
    <s v="71864800"/>
  </r>
  <r>
    <x v="0"/>
    <x v="0"/>
    <x v="0"/>
    <x v="27"/>
    <x v="0"/>
    <s v="328.4900000"/>
    <s v="328.5000000"/>
    <s v="322.2200000"/>
    <n v="327.60000000000002"/>
    <s v="58765620"/>
  </r>
  <r>
    <x v="0"/>
    <x v="0"/>
    <x v="0"/>
    <x v="28"/>
    <x v="0"/>
    <s v="326.0000000"/>
    <s v="328.1400000"/>
    <s v="323.5000000"/>
    <n v="324.57"/>
    <s v="40361580"/>
  </r>
  <r>
    <x v="0"/>
    <x v="0"/>
    <x v="0"/>
    <x v="29"/>
    <x v="0"/>
    <s v="326.5500000"/>
    <s v="330.0000000"/>
    <s v="325.5000000"/>
    <n v="326.43"/>
    <s v="41425440"/>
  </r>
  <r>
    <x v="0"/>
    <x v="0"/>
    <x v="0"/>
    <x v="30"/>
    <x v="0"/>
    <s v="327.5200000"/>
    <s v="333.0000000"/>
    <s v="327.3000000"/>
    <n v="332.75"/>
    <s v="55356420"/>
  </r>
  <r>
    <x v="0"/>
    <x v="0"/>
    <x v="0"/>
    <x v="31"/>
    <x v="0"/>
    <s v="333.1300000"/>
    <s v="339.9200000"/>
    <s v="332.3600000"/>
    <n v="338.98"/>
    <s v="97138220"/>
  </r>
  <r>
    <x v="0"/>
    <x v="0"/>
    <x v="0"/>
    <x v="32"/>
    <x v="0"/>
    <s v="339.3900000"/>
    <s v="344.2000000"/>
    <s v="337.7200000"/>
    <n v="343.34"/>
    <s v="108811990"/>
  </r>
  <r>
    <x v="0"/>
    <x v="0"/>
    <x v="0"/>
    <x v="33"/>
    <x v="0"/>
    <s v="342.0000000"/>
    <s v="342.9900000"/>
    <s v="337.0300000"/>
    <n v="338.5"/>
    <s v="94713520"/>
  </r>
  <r>
    <x v="0"/>
    <x v="0"/>
    <x v="0"/>
    <x v="34"/>
    <x v="0"/>
    <s v="338.8300000"/>
    <s v="339.2900000"/>
    <s v="333.3000000"/>
    <n v="334.5"/>
    <s v="61454980"/>
  </r>
  <r>
    <x v="0"/>
    <x v="0"/>
    <x v="0"/>
    <x v="35"/>
    <x v="0"/>
    <s v="329.9700000"/>
    <s v="332.0000000"/>
    <s v="321.2600000"/>
    <n v="325.7"/>
    <s v="72882270"/>
  </r>
  <r>
    <x v="0"/>
    <x v="0"/>
    <x v="0"/>
    <x v="36"/>
    <x v="0"/>
    <s v="328.7000000"/>
    <s v="336.7800000"/>
    <s v="328.4400000"/>
    <n v="335.3"/>
    <s v="77355030"/>
  </r>
  <r>
    <x v="0"/>
    <x v="0"/>
    <x v="0"/>
    <x v="37"/>
    <x v="0"/>
    <s v="338.4000000"/>
    <s v="341.4900000"/>
    <s v="337.4000000"/>
    <n v="340.59"/>
    <s v="60974110"/>
  </r>
  <r>
    <x v="0"/>
    <x v="0"/>
    <x v="0"/>
    <x v="38"/>
    <x v="0"/>
    <s v="342.0000000"/>
    <s v="345.2000000"/>
    <s v="339.4300000"/>
    <n v="343.47"/>
    <s v="63445330"/>
  </r>
  <r>
    <x v="0"/>
    <x v="0"/>
    <x v="0"/>
    <x v="39"/>
    <x v="0"/>
    <s v="343.6700000"/>
    <s v="344.9000000"/>
    <s v="340.0000000"/>
    <n v="344.29"/>
    <s v="40071320"/>
  </r>
  <r>
    <x v="0"/>
    <x v="0"/>
    <x v="0"/>
    <x v="40"/>
    <x v="0"/>
    <s v="347.5200000"/>
    <s v="355.1900000"/>
    <s v="347.0000000"/>
    <n v="355.19"/>
    <s v="80950780"/>
  </r>
  <r>
    <x v="0"/>
    <x v="0"/>
    <x v="0"/>
    <x v="41"/>
    <x v="0"/>
    <s v="359.0000000"/>
    <s v="361.8000000"/>
    <s v="353.6800000"/>
    <n v="354.07"/>
    <s v="93838880"/>
  </r>
  <r>
    <x v="0"/>
    <x v="0"/>
    <x v="0"/>
    <x v="42"/>
    <x v="0"/>
    <s v="354.0500000"/>
    <s v="360.9400000"/>
    <s v="352.3000000"/>
    <n v="360.88"/>
    <s v="60144670"/>
  </r>
  <r>
    <x v="0"/>
    <x v="0"/>
    <x v="0"/>
    <x v="43"/>
    <x v="0"/>
    <s v="363.2600000"/>
    <s v="364.5300000"/>
    <s v="359.5300000"/>
    <n v="360.8"/>
    <s v="69876200"/>
  </r>
  <r>
    <x v="0"/>
    <x v="0"/>
    <x v="0"/>
    <x v="44"/>
    <x v="0"/>
    <s v="358.4500000"/>
    <s v="363.7800000"/>
    <s v="356.0000000"/>
    <n v="363.25"/>
    <s v="47529090"/>
  </r>
  <r>
    <x v="1"/>
    <x v="1"/>
    <x v="0"/>
    <x v="0"/>
    <x v="0"/>
    <s v="259.0200000"/>
    <s v="260.5400000"/>
    <s v="256.1200000"/>
    <n v="256.86"/>
    <s v="6414290"/>
  </r>
  <r>
    <x v="1"/>
    <x v="1"/>
    <x v="0"/>
    <x v="1"/>
    <x v="0"/>
    <s v="256.4400000"/>
    <s v="258.9600000"/>
    <s v="256.0200000"/>
    <n v="258"/>
    <s v="6957650"/>
  </r>
  <r>
    <x v="1"/>
    <x v="1"/>
    <x v="0"/>
    <x v="2"/>
    <x v="0"/>
    <s v="258.4600000"/>
    <s v="259.7400000"/>
    <s v="257.0400000"/>
    <n v="257.94"/>
    <s v="7706130"/>
  </r>
  <r>
    <x v="1"/>
    <x v="1"/>
    <x v="0"/>
    <x v="3"/>
    <x v="0"/>
    <s v="258.7400000"/>
    <s v="262.5000000"/>
    <s v="257.7200000"/>
    <n v="262.33999999999997"/>
    <s v="7393020"/>
  </r>
  <r>
    <x v="1"/>
    <x v="1"/>
    <x v="0"/>
    <x v="4"/>
    <x v="0"/>
    <s v="262.3400000"/>
    <s v="263.3200000"/>
    <s v="255.1200000"/>
    <n v="256.02"/>
    <s v="10468010"/>
  </r>
  <r>
    <x v="1"/>
    <x v="1"/>
    <x v="0"/>
    <x v="5"/>
    <x v="0"/>
    <s v="255.1000000"/>
    <s v="256.6800000"/>
    <s v="250.0000000"/>
    <n v="253.92"/>
    <s v="19606240"/>
  </r>
  <r>
    <x v="1"/>
    <x v="1"/>
    <x v="0"/>
    <x v="6"/>
    <x v="0"/>
    <s v="254.6200000"/>
    <s v="257.6800000"/>
    <s v="252.7800000"/>
    <n v="256.64"/>
    <s v="7847770"/>
  </r>
  <r>
    <x v="1"/>
    <x v="1"/>
    <x v="0"/>
    <x v="7"/>
    <x v="0"/>
    <s v="256.6600000"/>
    <s v="257.5000000"/>
    <s v="252.7000000"/>
    <n v="254.42"/>
    <s v="9299290"/>
  </r>
  <r>
    <x v="1"/>
    <x v="1"/>
    <x v="0"/>
    <x v="8"/>
    <x v="0"/>
    <s v="254.0800000"/>
    <s v="254.2600000"/>
    <s v="251.3600000"/>
    <n v="252.2"/>
    <s v="7527140"/>
  </r>
  <r>
    <x v="1"/>
    <x v="1"/>
    <x v="0"/>
    <x v="9"/>
    <x v="0"/>
    <s v="252.5200000"/>
    <s v="252.5200000"/>
    <s v="249.4000000"/>
    <n v="250.86"/>
    <s v="7884690"/>
  </r>
  <r>
    <x v="1"/>
    <x v="1"/>
    <x v="0"/>
    <x v="10"/>
    <x v="0"/>
    <s v="250.0000000"/>
    <s v="252.9200000"/>
    <s v="249.6400000"/>
    <n v="251.22"/>
    <s v="7400730"/>
  </r>
  <r>
    <x v="1"/>
    <x v="1"/>
    <x v="0"/>
    <x v="11"/>
    <x v="0"/>
    <s v="250.9000000"/>
    <s v="252.7600000"/>
    <s v="250.2000000"/>
    <n v="250.74"/>
    <s v="8614420"/>
  </r>
  <r>
    <x v="1"/>
    <x v="1"/>
    <x v="0"/>
    <x v="12"/>
    <x v="0"/>
    <s v="250.5200000"/>
    <s v="251.6800000"/>
    <s v="245.2600000"/>
    <n v="245.8"/>
    <s v="11574140"/>
  </r>
  <r>
    <x v="1"/>
    <x v="1"/>
    <x v="0"/>
    <x v="13"/>
    <x v="0"/>
    <s v="244.9600000"/>
    <s v="245.0000000"/>
    <s v="237.0000000"/>
    <n v="240.5"/>
    <s v="20259180"/>
  </r>
  <r>
    <x v="1"/>
    <x v="1"/>
    <x v="0"/>
    <x v="14"/>
    <x v="0"/>
    <s v="240.2000000"/>
    <s v="241.2600000"/>
    <s v="237.2200000"/>
    <n v="238.78"/>
    <s v="8759270"/>
  </r>
  <r>
    <x v="1"/>
    <x v="1"/>
    <x v="0"/>
    <x v="15"/>
    <x v="0"/>
    <s v="239.9200000"/>
    <s v="240.6200000"/>
    <s v="236.2000000"/>
    <n v="239.96"/>
    <s v="9533050"/>
  </r>
  <r>
    <x v="1"/>
    <x v="1"/>
    <x v="0"/>
    <x v="16"/>
    <x v="0"/>
    <s v="240.2200000"/>
    <s v="241.6600000"/>
    <s v="237.5000000"/>
    <n v="239.4"/>
    <s v="8926390"/>
  </r>
  <r>
    <x v="1"/>
    <x v="1"/>
    <x v="0"/>
    <x v="17"/>
    <x v="0"/>
    <s v="239.5400000"/>
    <s v="246.4200000"/>
    <s v="238.7200000"/>
    <n v="244.7"/>
    <s v="12007280"/>
  </r>
  <r>
    <x v="1"/>
    <x v="1"/>
    <x v="0"/>
    <x v="18"/>
    <x v="0"/>
    <s v="243.8800000"/>
    <s v="245.9000000"/>
    <s v="239.4200000"/>
    <n v="241.38"/>
    <s v="14981980"/>
  </r>
  <r>
    <x v="1"/>
    <x v="1"/>
    <x v="0"/>
    <x v="19"/>
    <x v="0"/>
    <s v="242.0000000"/>
    <s v="246.7600000"/>
    <s v="240.6800000"/>
    <n v="246.76"/>
    <s v="7681740"/>
  </r>
  <r>
    <x v="1"/>
    <x v="1"/>
    <x v="0"/>
    <x v="20"/>
    <x v="0"/>
    <s v="246.8200000"/>
    <s v="251.8800000"/>
    <s v="246.7600000"/>
    <n v="250.96"/>
    <s v="8596680"/>
  </r>
  <r>
    <x v="1"/>
    <x v="1"/>
    <x v="0"/>
    <x v="21"/>
    <x v="0"/>
    <s v="252.0200000"/>
    <s v="253.5600000"/>
    <s v="245.3000000"/>
    <n v="247.6"/>
    <s v="20497710"/>
  </r>
  <r>
    <x v="1"/>
    <x v="1"/>
    <x v="0"/>
    <x v="22"/>
    <x v="0"/>
    <s v="248.0600000"/>
    <s v="248.9000000"/>
    <s v="241.4000000"/>
    <n v="246.4"/>
    <s v="13999640"/>
  </r>
  <r>
    <x v="1"/>
    <x v="1"/>
    <x v="0"/>
    <x v="23"/>
    <x v="0"/>
    <s v="245.9000000"/>
    <s v="247.5000000"/>
    <s v="242.3400000"/>
    <n v="245.34"/>
    <s v="13353540"/>
  </r>
  <r>
    <x v="1"/>
    <x v="1"/>
    <x v="0"/>
    <x v="24"/>
    <x v="0"/>
    <s v="244.9400000"/>
    <s v="247.9600000"/>
    <s v="244.1200000"/>
    <n v="246.32"/>
    <s v="17404210"/>
  </r>
  <r>
    <x v="1"/>
    <x v="1"/>
    <x v="0"/>
    <x v="25"/>
    <x v="0"/>
    <s v="233.8800000"/>
    <s v="237.9400000"/>
    <s v="232.1800000"/>
    <n v="237.38"/>
    <s v="17093370"/>
  </r>
  <r>
    <x v="1"/>
    <x v="1"/>
    <x v="0"/>
    <x v="26"/>
    <x v="0"/>
    <s v="238.0400000"/>
    <s v="238.4800000"/>
    <s v="234.8000000"/>
    <n v="236.2"/>
    <s v="6465420"/>
  </r>
  <r>
    <x v="1"/>
    <x v="1"/>
    <x v="0"/>
    <x v="27"/>
    <x v="0"/>
    <s v="235.6000000"/>
    <s v="237.4600000"/>
    <s v="235.1800000"/>
    <n v="236.26"/>
    <s v="7449860"/>
  </r>
  <r>
    <x v="1"/>
    <x v="1"/>
    <x v="0"/>
    <x v="28"/>
    <x v="0"/>
    <s v="236.0000000"/>
    <s v="236.4200000"/>
    <s v="226.2000000"/>
    <n v="226.42"/>
    <s v="16115460"/>
  </r>
  <r>
    <x v="1"/>
    <x v="1"/>
    <x v="0"/>
    <x v="29"/>
    <x v="0"/>
    <s v="227.1000000"/>
    <s v="232.9200000"/>
    <s v="225.5000000"/>
    <n v="231.24"/>
    <s v="13968410"/>
  </r>
  <r>
    <x v="1"/>
    <x v="1"/>
    <x v="0"/>
    <x v="30"/>
    <x v="0"/>
    <s v="232.0000000"/>
    <s v="235.8600000"/>
    <s v="230.2600000"/>
    <n v="234.74"/>
    <s v="8460510"/>
  </r>
  <r>
    <x v="1"/>
    <x v="1"/>
    <x v="0"/>
    <x v="31"/>
    <x v="0"/>
    <s v="233.9400000"/>
    <s v="234.3800000"/>
    <s v="228.5000000"/>
    <n v="229.56"/>
    <s v="12675190"/>
  </r>
  <r>
    <x v="1"/>
    <x v="1"/>
    <x v="0"/>
    <x v="32"/>
    <x v="0"/>
    <s v="229.0000000"/>
    <s v="233.1200000"/>
    <s v="224.2000000"/>
    <n v="230.3"/>
    <s v="14398200"/>
  </r>
  <r>
    <x v="1"/>
    <x v="1"/>
    <x v="0"/>
    <x v="33"/>
    <x v="0"/>
    <s v="230.3000000"/>
    <s v="230.7400000"/>
    <s v="225.3000000"/>
    <n v="226.62"/>
    <s v="10334730"/>
  </r>
  <r>
    <x v="1"/>
    <x v="1"/>
    <x v="0"/>
    <x v="34"/>
    <x v="0"/>
    <s v="227.1400000"/>
    <s v="227.2000000"/>
    <s v="220.2200000"/>
    <n v="221.1"/>
    <s v="15011440"/>
  </r>
  <r>
    <x v="1"/>
    <x v="1"/>
    <x v="0"/>
    <x v="35"/>
    <x v="0"/>
    <s v="219.0000000"/>
    <s v="222.8600000"/>
    <s v="211.0200000"/>
    <n v="212.36"/>
    <s v="18481390"/>
  </r>
  <r>
    <x v="1"/>
    <x v="1"/>
    <x v="0"/>
    <x v="36"/>
    <x v="0"/>
    <s v="213.4200000"/>
    <s v="216.4000000"/>
    <s v="211.1600000"/>
    <n v="214"/>
    <s v="13257680"/>
  </r>
  <r>
    <x v="1"/>
    <x v="1"/>
    <x v="0"/>
    <x v="37"/>
    <x v="0"/>
    <s v="215.2800000"/>
    <s v="222.0000000"/>
    <s v="214.5400000"/>
    <n v="220.82"/>
    <s v="11890410"/>
  </r>
  <r>
    <x v="1"/>
    <x v="1"/>
    <x v="0"/>
    <x v="38"/>
    <x v="0"/>
    <s v="222.8600000"/>
    <s v="224.8400000"/>
    <s v="217.4000000"/>
    <n v="224.12"/>
    <s v="20016450"/>
  </r>
  <r>
    <x v="1"/>
    <x v="1"/>
    <x v="0"/>
    <x v="39"/>
    <x v="0"/>
    <s v="224.4600000"/>
    <s v="227.6000000"/>
    <s v="221.8800000"/>
    <n v="224.5"/>
    <s v="9954040"/>
  </r>
  <r>
    <x v="1"/>
    <x v="1"/>
    <x v="0"/>
    <x v="40"/>
    <x v="0"/>
    <s v="225.4400000"/>
    <s v="227.2000000"/>
    <s v="221.8800000"/>
    <n v="223.14"/>
    <s v="8123840"/>
  </r>
  <r>
    <x v="1"/>
    <x v="1"/>
    <x v="0"/>
    <x v="41"/>
    <x v="0"/>
    <s v="223.4800000"/>
    <s v="223.7600000"/>
    <s v="216.7000000"/>
    <n v="218.4"/>
    <s v="9607750"/>
  </r>
  <r>
    <x v="1"/>
    <x v="1"/>
    <x v="0"/>
    <x v="42"/>
    <x v="0"/>
    <s v="217.9800000"/>
    <s v="220.9000000"/>
    <s v="217.5400000"/>
    <n v="218.52"/>
    <s v="8264650"/>
  </r>
  <r>
    <x v="1"/>
    <x v="1"/>
    <x v="0"/>
    <x v="43"/>
    <x v="0"/>
    <s v="219.8000000"/>
    <s v="219.9800000"/>
    <s v="215.1200000"/>
    <n v="216.62"/>
    <s v="9586540"/>
  </r>
  <r>
    <x v="1"/>
    <x v="1"/>
    <x v="0"/>
    <x v="44"/>
    <x v="0"/>
    <s v="216.6000000"/>
    <s v="216.6000000"/>
    <s v="211.5000000"/>
    <n v="212.5"/>
    <s v="9525360"/>
  </r>
  <r>
    <x v="2"/>
    <x v="2"/>
    <x v="0"/>
    <x v="0"/>
    <x v="0"/>
    <s v="306.3100000"/>
    <s v="308.6300000"/>
    <s v="306.0600000"/>
    <n v="306.51"/>
    <s v="31506510"/>
  </r>
  <r>
    <x v="2"/>
    <x v="2"/>
    <x v="0"/>
    <x v="1"/>
    <x v="0"/>
    <s v="306.3100000"/>
    <s v="309.8900000"/>
    <s v="306.2500000"/>
    <n v="309.89"/>
    <s v="33788860"/>
  </r>
  <r>
    <x v="2"/>
    <x v="2"/>
    <x v="0"/>
    <x v="2"/>
    <x v="0"/>
    <s v="310.2600000"/>
    <s v="312.0000000"/>
    <s v="309.2500000"/>
    <n v="311.10000000000002"/>
    <s v="30666580"/>
  </r>
  <r>
    <x v="2"/>
    <x v="2"/>
    <x v="0"/>
    <x v="3"/>
    <x v="0"/>
    <s v="311.0200000"/>
    <s v="315.9100000"/>
    <s v="310.8200000"/>
    <n v="315.82"/>
    <s v="37290300"/>
  </r>
  <r>
    <x v="2"/>
    <x v="2"/>
    <x v="0"/>
    <x v="4"/>
    <x v="0"/>
    <s v="316.1000000"/>
    <s v="320.0000000"/>
    <s v="315.3100000"/>
    <n v="319.14999999999998"/>
    <s v="54096400"/>
  </r>
  <r>
    <x v="2"/>
    <x v="2"/>
    <x v="0"/>
    <x v="5"/>
    <x v="0"/>
    <s v="318.5600000"/>
    <s v="328.3000000"/>
    <s v="317.6200000"/>
    <n v="326.91000000000003"/>
    <s v="71958140"/>
  </r>
  <r>
    <x v="2"/>
    <x v="2"/>
    <x v="0"/>
    <x v="6"/>
    <x v="0"/>
    <s v="328.0500000"/>
    <s v="331.2900000"/>
    <s v="326.9700000"/>
    <n v="330.11"/>
    <s v="41507840"/>
  </r>
  <r>
    <x v="2"/>
    <x v="2"/>
    <x v="0"/>
    <x v="7"/>
    <x v="0"/>
    <s v="330.7000000"/>
    <s v="330.9800000"/>
    <s v="326.2100000"/>
    <n v="329.9"/>
    <s v="34418000"/>
  </r>
  <r>
    <x v="2"/>
    <x v="2"/>
    <x v="0"/>
    <x v="8"/>
    <x v="0"/>
    <s v="330.0000000"/>
    <s v="330.6400000"/>
    <s v="327.3000000"/>
    <n v="328.57"/>
    <s v="20985080"/>
  </r>
  <r>
    <x v="2"/>
    <x v="2"/>
    <x v="0"/>
    <x v="9"/>
    <x v="0"/>
    <s v="328.6000000"/>
    <s v="330.2700000"/>
    <s v="327.3100000"/>
    <n v="328.68"/>
    <s v="18758270"/>
  </r>
  <r>
    <x v="2"/>
    <x v="2"/>
    <x v="0"/>
    <x v="10"/>
    <x v="0"/>
    <s v="327.5600000"/>
    <s v="330.5200000"/>
    <s v="327.1300000"/>
    <n v="329.36"/>
    <s v="23916510"/>
  </r>
  <r>
    <x v="2"/>
    <x v="2"/>
    <x v="0"/>
    <x v="11"/>
    <x v="0"/>
    <s v="329.0000000"/>
    <s v="335.7000000"/>
    <s v="328.5500000"/>
    <n v="334.5"/>
    <s v="42463620"/>
  </r>
  <r>
    <x v="2"/>
    <x v="2"/>
    <x v="0"/>
    <x v="12"/>
    <x v="0"/>
    <s v="336.0500000"/>
    <s v="338.9900000"/>
    <s v="333.2600000"/>
    <n v="334.9"/>
    <s v="36270350"/>
  </r>
  <r>
    <x v="2"/>
    <x v="2"/>
    <x v="0"/>
    <x v="13"/>
    <x v="0"/>
    <s v="333.5000000"/>
    <s v="334.0000000"/>
    <s v="329.1000000"/>
    <n v="332.69"/>
    <s v="45936410"/>
  </r>
  <r>
    <x v="2"/>
    <x v="2"/>
    <x v="0"/>
    <x v="14"/>
    <x v="0"/>
    <s v="332.2000000"/>
    <s v="333.2700000"/>
    <s v="325.1700000"/>
    <n v="325.67"/>
    <s v="36352850"/>
  </r>
  <r>
    <x v="2"/>
    <x v="2"/>
    <x v="0"/>
    <x v="15"/>
    <x v="0"/>
    <s v="327.8500000"/>
    <s v="329.8100000"/>
    <s v="326.5500000"/>
    <n v="329.22"/>
    <s v="20539290"/>
  </r>
  <r>
    <x v="2"/>
    <x v="2"/>
    <x v="0"/>
    <x v="16"/>
    <x v="0"/>
    <s v="330.3700000"/>
    <s v="331.2200000"/>
    <s v="323.3200000"/>
    <n v="324.83"/>
    <s v="35650540"/>
  </r>
  <r>
    <x v="2"/>
    <x v="2"/>
    <x v="0"/>
    <x v="17"/>
    <x v="0"/>
    <s v="324.2900000"/>
    <s v="325.3200000"/>
    <s v="321.2600000"/>
    <n v="324.57"/>
    <s v="28071640"/>
  </r>
  <r>
    <x v="2"/>
    <x v="2"/>
    <x v="0"/>
    <x v="18"/>
    <x v="0"/>
    <s v="324.0300000"/>
    <s v="325.5500000"/>
    <s v="320.5800000"/>
    <n v="322.54000000000002"/>
    <s v="27463480"/>
  </r>
  <r>
    <x v="2"/>
    <x v="2"/>
    <x v="0"/>
    <x v="19"/>
    <x v="0"/>
    <s v="323.7400000"/>
    <s v="327.5000000"/>
    <s v="321.8000000"/>
    <n v="327.41000000000003"/>
    <s v="27792410"/>
  </r>
  <r>
    <x v="2"/>
    <x v="2"/>
    <x v="0"/>
    <x v="20"/>
    <x v="0"/>
    <s v="328.4200000"/>
    <s v="329.3800000"/>
    <s v="326.5100000"/>
    <n v="328.28"/>
    <s v="20356090"/>
  </r>
  <r>
    <x v="2"/>
    <x v="2"/>
    <x v="0"/>
    <x v="21"/>
    <x v="0"/>
    <s v="328.5400000"/>
    <s v="330.4800000"/>
    <s v="327.3000000"/>
    <n v="327.94"/>
    <s v="32440160"/>
  </r>
  <r>
    <x v="2"/>
    <x v="2"/>
    <x v="0"/>
    <x v="22"/>
    <x v="0"/>
    <s v="328.8700000"/>
    <s v="334.6400000"/>
    <s v="328.0300000"/>
    <n v="334.57"/>
    <s v="30671130"/>
  </r>
  <r>
    <x v="2"/>
    <x v="2"/>
    <x v="0"/>
    <x v="23"/>
    <x v="0"/>
    <s v="334.6700000"/>
    <s v="334.9100000"/>
    <s v="328.7700000"/>
    <n v="329"/>
    <s v="31562590"/>
  </r>
  <r>
    <x v="2"/>
    <x v="2"/>
    <x v="0"/>
    <x v="24"/>
    <x v="0"/>
    <s v="329.4700000"/>
    <s v="330.5300000"/>
    <s v="326.6200000"/>
    <n v="329.71"/>
    <s v="29597400"/>
  </r>
  <r>
    <x v="2"/>
    <x v="2"/>
    <x v="0"/>
    <x v="25"/>
    <x v="0"/>
    <s v="330.0000000"/>
    <s v="331.4500000"/>
    <s v="328.5000000"/>
    <n v="329.37"/>
    <s v="17467620"/>
  </r>
  <r>
    <x v="2"/>
    <x v="2"/>
    <x v="0"/>
    <x v="26"/>
    <x v="0"/>
    <s v="329.8200000"/>
    <s v="330.7300000"/>
    <s v="324.6400000"/>
    <n v="325.95999999999998"/>
    <s v="24443360"/>
  </r>
  <r>
    <x v="2"/>
    <x v="2"/>
    <x v="0"/>
    <x v="27"/>
    <x v="0"/>
    <s v="325.9600000"/>
    <s v="332.7400000"/>
    <s v="322.8400000"/>
    <n v="331.7"/>
    <s v="47818530"/>
  </r>
  <r>
    <x v="2"/>
    <x v="2"/>
    <x v="0"/>
    <x v="28"/>
    <x v="0"/>
    <s v="330.4000000"/>
    <s v="330.4000000"/>
    <s v="325.6900000"/>
    <n v="326.01"/>
    <s v="29884250"/>
  </r>
  <r>
    <x v="2"/>
    <x v="2"/>
    <x v="0"/>
    <x v="29"/>
    <x v="0"/>
    <s v="328.0100000"/>
    <s v="328.4300000"/>
    <s v="325.2100000"/>
    <n v="326.25"/>
    <s v="17390450"/>
  </r>
  <r>
    <x v="2"/>
    <x v="2"/>
    <x v="0"/>
    <x v="30"/>
    <x v="0"/>
    <s v="327.0200000"/>
    <s v="328.1400000"/>
    <s v="324.0100000"/>
    <n v="327.41000000000003"/>
    <s v="24349520"/>
  </r>
  <r>
    <x v="2"/>
    <x v="2"/>
    <x v="0"/>
    <x v="31"/>
    <x v="0"/>
    <s v="327.4500000"/>
    <s v="328.8400000"/>
    <s v="325.4800000"/>
    <n v="326.48"/>
    <s v="22491700"/>
  </r>
  <r>
    <x v="2"/>
    <x v="2"/>
    <x v="0"/>
    <x v="32"/>
    <x v="0"/>
    <s v="326.4600000"/>
    <s v="334.6000000"/>
    <s v="326.4600000"/>
    <n v="333.51"/>
    <s v="43810600"/>
  </r>
  <r>
    <x v="2"/>
    <x v="2"/>
    <x v="0"/>
    <x v="33"/>
    <x v="0"/>
    <s v="333.0400000"/>
    <s v="334.5000000"/>
    <s v="324.9100000"/>
    <n v="326.99"/>
    <s v="62479270"/>
  </r>
  <r>
    <x v="2"/>
    <x v="2"/>
    <x v="0"/>
    <x v="34"/>
    <x v="0"/>
    <s v="326.9000000"/>
    <s v="331.7300000"/>
    <s v="325.7000000"/>
    <n v="329.56"/>
    <s v="54120880"/>
  </r>
  <r>
    <x v="2"/>
    <x v="2"/>
    <x v="0"/>
    <x v="35"/>
    <x v="0"/>
    <s v="327.0100000"/>
    <s v="328.8500000"/>
    <s v="325.0000000"/>
    <n v="326.92"/>
    <s v="31671550"/>
  </r>
  <r>
    <x v="2"/>
    <x v="2"/>
    <x v="0"/>
    <x v="36"/>
    <x v="0"/>
    <s v="328.4400000"/>
    <s v="329.4800000"/>
    <s v="322.3900000"/>
    <n v="323.25"/>
    <s v="47704160"/>
  </r>
  <r>
    <x v="2"/>
    <x v="2"/>
    <x v="0"/>
    <x v="37"/>
    <x v="0"/>
    <s v="325.2800000"/>
    <s v="328.9000000"/>
    <s v="322.5000000"/>
    <n v="327.8"/>
    <s v="38085450"/>
  </r>
  <r>
    <x v="2"/>
    <x v="2"/>
    <x v="0"/>
    <x v="38"/>
    <x v="0"/>
    <s v="328.9400000"/>
    <s v="329.4000000"/>
    <s v="325.1300000"/>
    <n v="327.02"/>
    <s v="27033650"/>
  </r>
  <r>
    <x v="2"/>
    <x v="2"/>
    <x v="0"/>
    <x v="39"/>
    <x v="0"/>
    <s v="326.0800000"/>
    <s v="326.2300000"/>
    <s v="323.6200000"/>
    <n v="325.44"/>
    <s v="24552590"/>
  </r>
  <r>
    <x v="2"/>
    <x v="2"/>
    <x v="0"/>
    <x v="40"/>
    <x v="0"/>
    <s v="326.3200000"/>
    <s v="332.4600000"/>
    <s v="326.0900000"/>
    <n v="331.68"/>
    <s v="34346920"/>
  </r>
  <r>
    <x v="2"/>
    <x v="2"/>
    <x v="0"/>
    <x v="41"/>
    <x v="0"/>
    <s v="332.0600000"/>
    <s v="334.4800000"/>
    <s v="328.3200000"/>
    <n v="329.3"/>
    <s v="52511780"/>
  </r>
  <r>
    <x v="2"/>
    <x v="2"/>
    <x v="0"/>
    <x v="42"/>
    <x v="0"/>
    <s v="329.0900000"/>
    <s v="330.4500000"/>
    <s v="327.1500000"/>
    <n v="328.43"/>
    <s v="27597990"/>
  </r>
  <r>
    <x v="2"/>
    <x v="2"/>
    <x v="0"/>
    <x v="43"/>
    <x v="0"/>
    <s v="329.9800000"/>
    <s v="342.2000000"/>
    <s v="329.4500000"/>
    <n v="340.99"/>
    <s v="83549930"/>
  </r>
  <r>
    <x v="2"/>
    <x v="2"/>
    <x v="0"/>
    <x v="44"/>
    <x v="0"/>
    <s v="339.2100000"/>
    <s v="339.9400000"/>
    <s v="336.0800000"/>
    <n v="338.48"/>
    <s v="37617680"/>
  </r>
  <r>
    <x v="3"/>
    <x v="3"/>
    <x v="0"/>
    <x v="0"/>
    <x v="1"/>
    <s v="43.8300000"/>
    <s v="44.2100000"/>
    <s v="43.6000000"/>
    <n v="43.77"/>
    <s v="34700"/>
  </r>
  <r>
    <x v="3"/>
    <x v="3"/>
    <x v="0"/>
    <x v="1"/>
    <x v="1"/>
    <s v="43.9500000"/>
    <s v="43.9800000"/>
    <s v="43.6000000"/>
    <n v="43.79"/>
    <s v="62100"/>
  </r>
  <r>
    <x v="3"/>
    <x v="3"/>
    <x v="0"/>
    <x v="2"/>
    <x v="1"/>
    <s v="43.7000000"/>
    <s v="44.1300000"/>
    <s v="43.2500000"/>
    <n v="43.86"/>
    <s v="43900"/>
  </r>
  <r>
    <x v="3"/>
    <x v="3"/>
    <x v="0"/>
    <x v="3"/>
    <x v="1"/>
    <s v="43.6800000"/>
    <s v="44.7700000"/>
    <s v="43.6700000"/>
    <n v="44.17"/>
    <s v="104300"/>
  </r>
  <r>
    <x v="3"/>
    <x v="3"/>
    <x v="0"/>
    <x v="4"/>
    <x v="1"/>
    <s v="44.3300000"/>
    <s v="44.5400000"/>
    <s v="43.9100000"/>
    <n v="43.91"/>
    <s v="66000"/>
  </r>
  <r>
    <x v="3"/>
    <x v="3"/>
    <x v="0"/>
    <x v="5"/>
    <x v="1"/>
    <s v="43.8100000"/>
    <s v="43.9900000"/>
    <s v="43.2500000"/>
    <n v="43.72"/>
    <s v="55800"/>
  </r>
  <r>
    <x v="3"/>
    <x v="3"/>
    <x v="0"/>
    <x v="6"/>
    <x v="1"/>
    <s v="44.0200000"/>
    <s v="44.0300000"/>
    <s v="43.2100000"/>
    <n v="43.54"/>
    <s v="83500"/>
  </r>
  <r>
    <x v="3"/>
    <x v="3"/>
    <x v="0"/>
    <x v="7"/>
    <x v="1"/>
    <s v="43.1000000"/>
    <s v="43.7400000"/>
    <s v="42.9900000"/>
    <n v="43.64"/>
    <s v="54900"/>
  </r>
  <r>
    <x v="3"/>
    <x v="3"/>
    <x v="0"/>
    <x v="8"/>
    <x v="1"/>
    <s v="43.8400000"/>
    <s v="43.8900000"/>
    <s v="43.4100000"/>
    <n v="43.79"/>
    <s v="49800"/>
  </r>
  <r>
    <x v="3"/>
    <x v="3"/>
    <x v="0"/>
    <x v="9"/>
    <x v="1"/>
    <s v="44.0700000"/>
    <s v="44.0700000"/>
    <s v="43.3000000"/>
    <n v="43.8"/>
    <s v="48400"/>
  </r>
  <r>
    <x v="3"/>
    <x v="3"/>
    <x v="0"/>
    <x v="10"/>
    <x v="1"/>
    <s v="44.0900000"/>
    <s v="44.0900000"/>
    <s v="43.3500000"/>
    <n v="43.77"/>
    <s v="31500"/>
  </r>
  <r>
    <x v="3"/>
    <x v="3"/>
    <x v="0"/>
    <x v="11"/>
    <x v="1"/>
    <s v="43.9500000"/>
    <s v="44.2800000"/>
    <s v="43.7800000"/>
    <n v="44.24"/>
    <s v="36600"/>
  </r>
  <r>
    <x v="3"/>
    <x v="3"/>
    <x v="0"/>
    <x v="12"/>
    <x v="1"/>
    <s v="44.1700000"/>
    <s v="44.8800000"/>
    <s v="44.0200000"/>
    <n v="44.08"/>
    <s v="100300"/>
  </r>
  <r>
    <x v="3"/>
    <x v="3"/>
    <x v="0"/>
    <x v="13"/>
    <x v="1"/>
    <s v="43.8400000"/>
    <s v="45.0000000"/>
    <s v="43.1100000"/>
    <n v="44.02"/>
    <s v="149700"/>
  </r>
  <r>
    <x v="3"/>
    <x v="3"/>
    <x v="0"/>
    <x v="14"/>
    <x v="1"/>
    <s v="44.0300000"/>
    <s v="44.0400000"/>
    <s v="43.6600000"/>
    <n v="43.87"/>
    <s v="39100"/>
  </r>
  <r>
    <x v="3"/>
    <x v="3"/>
    <x v="0"/>
    <x v="15"/>
    <x v="1"/>
    <s v="43.7200000"/>
    <s v="44.4000000"/>
    <s v="43.4400000"/>
    <n v="43.99"/>
    <s v="59200"/>
  </r>
  <r>
    <x v="3"/>
    <x v="3"/>
    <x v="0"/>
    <x v="16"/>
    <x v="1"/>
    <s v="44.2000000"/>
    <s v="44.3800000"/>
    <s v="44.0000000"/>
    <n v="44.26"/>
    <s v="28600"/>
  </r>
  <r>
    <x v="3"/>
    <x v="3"/>
    <x v="0"/>
    <x v="17"/>
    <x v="1"/>
    <s v="44.0600000"/>
    <s v="44.4700000"/>
    <s v="43.7000000"/>
    <n v="44"/>
    <s v="58400"/>
  </r>
  <r>
    <x v="3"/>
    <x v="3"/>
    <x v="0"/>
    <x v="18"/>
    <x v="1"/>
    <s v="44.0700000"/>
    <s v="44.0700000"/>
    <s v="40.1000000"/>
    <n v="43.29"/>
    <s v="267400"/>
  </r>
  <r>
    <x v="3"/>
    <x v="3"/>
    <x v="0"/>
    <x v="19"/>
    <x v="1"/>
    <s v="43.5000000"/>
    <s v="43.6700000"/>
    <s v="43.3000000"/>
    <n v="43.61"/>
    <s v="35900"/>
  </r>
  <r>
    <x v="3"/>
    <x v="3"/>
    <x v="0"/>
    <x v="20"/>
    <x v="1"/>
    <s v="43.8100000"/>
    <s v="43.8900000"/>
    <s v="42.7800000"/>
    <n v="43.14"/>
    <s v="126200"/>
  </r>
  <r>
    <x v="3"/>
    <x v="3"/>
    <x v="0"/>
    <x v="21"/>
    <x v="1"/>
    <s v="43.3900000"/>
    <s v="43.6900000"/>
    <s v="42.9300000"/>
    <n v="43.62"/>
    <s v="97600"/>
  </r>
  <r>
    <x v="3"/>
    <x v="3"/>
    <x v="0"/>
    <x v="22"/>
    <x v="1"/>
    <s v="43.6100000"/>
    <s v="43.8100000"/>
    <s v="43.4500000"/>
    <n v="43.65"/>
    <s v="74200"/>
  </r>
  <r>
    <x v="3"/>
    <x v="3"/>
    <x v="0"/>
    <x v="23"/>
    <x v="1"/>
    <s v="43.6900000"/>
    <s v="43.9000000"/>
    <s v="43.3300000"/>
    <n v="43.72"/>
    <s v="82400"/>
  </r>
  <r>
    <x v="3"/>
    <x v="3"/>
    <x v="0"/>
    <x v="24"/>
    <x v="1"/>
    <s v="43.3800000"/>
    <s v="44.1000000"/>
    <s v="43.3800000"/>
    <n v="44"/>
    <s v="83800"/>
  </r>
  <r>
    <x v="3"/>
    <x v="3"/>
    <x v="0"/>
    <x v="25"/>
    <x v="1"/>
    <s v="44.1200000"/>
    <s v="45.7900000"/>
    <s v="44.0400000"/>
    <n v="45"/>
    <s v="325300"/>
  </r>
  <r>
    <x v="3"/>
    <x v="3"/>
    <x v="0"/>
    <x v="26"/>
    <x v="1"/>
    <s v="45.4300000"/>
    <s v="45.4400000"/>
    <s v="44.4300000"/>
    <n v="44.52"/>
    <s v="79000"/>
  </r>
  <r>
    <x v="3"/>
    <x v="3"/>
    <x v="0"/>
    <x v="27"/>
    <x v="1"/>
    <s v="44.9800000"/>
    <s v="44.9800000"/>
    <s v="44.3900000"/>
    <n v="44.88"/>
    <s v="71800"/>
  </r>
  <r>
    <x v="3"/>
    <x v="3"/>
    <x v="0"/>
    <x v="28"/>
    <x v="1"/>
    <s v="44.7400000"/>
    <s v="44.7400000"/>
    <s v="44.4000000"/>
    <n v="44.49"/>
    <s v="39300"/>
  </r>
  <r>
    <x v="3"/>
    <x v="3"/>
    <x v="0"/>
    <x v="29"/>
    <x v="1"/>
    <s v="44.4000000"/>
    <s v="45.5600000"/>
    <s v="44.4000000"/>
    <n v="45.5"/>
    <s v="134500"/>
  </r>
  <r>
    <x v="3"/>
    <x v="3"/>
    <x v="0"/>
    <x v="30"/>
    <x v="1"/>
    <s v="45.5400000"/>
    <s v="45.9800000"/>
    <s v="44.4600000"/>
    <n v="45.01"/>
    <s v="458300"/>
  </r>
  <r>
    <x v="3"/>
    <x v="3"/>
    <x v="0"/>
    <x v="31"/>
    <x v="1"/>
    <s v="44.5400000"/>
    <s v="45.2000000"/>
    <s v="44.2200000"/>
    <n v="44.79"/>
    <s v="231700"/>
  </r>
  <r>
    <x v="3"/>
    <x v="3"/>
    <x v="0"/>
    <x v="32"/>
    <x v="1"/>
    <s v="44.5500000"/>
    <s v="45.1000000"/>
    <s v="44.4100000"/>
    <n v="44.66"/>
    <s v="67400"/>
  </r>
  <r>
    <x v="3"/>
    <x v="3"/>
    <x v="0"/>
    <x v="33"/>
    <x v="1"/>
    <s v="44.6600000"/>
    <s v="44.9700000"/>
    <s v="44.1500000"/>
    <n v="44.51"/>
    <s v="107300"/>
  </r>
  <r>
    <x v="3"/>
    <x v="3"/>
    <x v="0"/>
    <x v="34"/>
    <x v="1"/>
    <s v="44.3900000"/>
    <s v="44.7800000"/>
    <s v="44.0000000"/>
    <n v="44"/>
    <s v="489500"/>
  </r>
  <r>
    <x v="3"/>
    <x v="3"/>
    <x v="0"/>
    <x v="35"/>
    <x v="1"/>
    <s v="44.2900000"/>
    <s v="44.3000000"/>
    <s v="43.1100000"/>
    <n v="43.68"/>
    <s v="208300"/>
  </r>
  <r>
    <x v="3"/>
    <x v="3"/>
    <x v="0"/>
    <x v="36"/>
    <x v="1"/>
    <s v="43.7900000"/>
    <s v="44.1800000"/>
    <s v="43.5000000"/>
    <n v="44"/>
    <s v="55500"/>
  </r>
  <r>
    <x v="3"/>
    <x v="3"/>
    <x v="0"/>
    <x v="37"/>
    <x v="1"/>
    <s v="44.0200000"/>
    <s v="44.0500000"/>
    <s v="43.5000000"/>
    <n v="43.85"/>
    <s v="109800"/>
  </r>
  <r>
    <x v="3"/>
    <x v="3"/>
    <x v="0"/>
    <x v="38"/>
    <x v="1"/>
    <s v="43.7000000"/>
    <s v="44.7100000"/>
    <s v="43.7000000"/>
    <n v="44.5"/>
    <s v="110000"/>
  </r>
  <r>
    <x v="3"/>
    <x v="3"/>
    <x v="0"/>
    <x v="39"/>
    <x v="1"/>
    <s v="44.4900000"/>
    <s v="45.2000000"/>
    <s v="44.3700000"/>
    <n v="45.02"/>
    <s v="128200"/>
  </r>
  <r>
    <x v="3"/>
    <x v="3"/>
    <x v="0"/>
    <x v="40"/>
    <x v="1"/>
    <s v="44.8000000"/>
    <s v="45.6000000"/>
    <s v="44.8000000"/>
    <n v="45.15"/>
    <s v="97600"/>
  </r>
  <r>
    <x v="3"/>
    <x v="3"/>
    <x v="0"/>
    <x v="41"/>
    <x v="1"/>
    <s v="45.2800000"/>
    <s v="46.9400000"/>
    <s v="45.0900000"/>
    <n v="45.8"/>
    <s v="907300"/>
  </r>
  <r>
    <x v="3"/>
    <x v="3"/>
    <x v="0"/>
    <x v="42"/>
    <x v="1"/>
    <s v="45.5400000"/>
    <s v="46.2000000"/>
    <s v="45.5400000"/>
    <n v="45.69"/>
    <s v="105400"/>
  </r>
  <r>
    <x v="3"/>
    <x v="3"/>
    <x v="0"/>
    <x v="43"/>
    <x v="1"/>
    <s v="47.2600000"/>
    <s v="47.3000000"/>
    <s v="44.6400000"/>
    <n v="45.62"/>
    <s v="377300"/>
  </r>
  <r>
    <x v="3"/>
    <x v="3"/>
    <x v="0"/>
    <x v="44"/>
    <x v="1"/>
    <s v="45.7500000"/>
    <s v="45.8000000"/>
    <s v="45.1200000"/>
    <n v="45.21"/>
    <s v="79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9A0881-8C0A-4F7B-8AF4-7281EF2AD565}" name="Сводная таблица1" cacheId="14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outline="1" outlineData="1" multipleFieldFilters="0" fieldListSortAscending="1">
  <location ref="A1:E47" firstHeaderRow="1" firstDataRow="2" firstDataCol="1"/>
  <pivotFields count="11">
    <pivotField showAll="0"/>
    <pivotField axis="axisCol" showAll="0">
      <items count="5">
        <item x="0"/>
        <item x="2"/>
        <item x="3"/>
        <item x="1"/>
        <item t="default"/>
      </items>
    </pivotField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45">
    <i>
      <x v="215"/>
    </i>
    <i>
      <x v="216"/>
    </i>
    <i>
      <x v="217"/>
    </i>
    <i>
      <x v="218"/>
    </i>
    <i>
      <x v="219"/>
    </i>
    <i>
      <x v="222"/>
    </i>
    <i>
      <x v="223"/>
    </i>
    <i>
      <x v="224"/>
    </i>
    <i>
      <x v="225"/>
    </i>
    <i>
      <x v="226"/>
    </i>
    <i>
      <x v="229"/>
    </i>
    <i>
      <x v="230"/>
    </i>
    <i>
      <x v="231"/>
    </i>
    <i>
      <x v="232"/>
    </i>
    <i>
      <x v="233"/>
    </i>
    <i>
      <x v="236"/>
    </i>
    <i>
      <x v="237"/>
    </i>
    <i>
      <x v="238"/>
    </i>
    <i>
      <x v="239"/>
    </i>
    <i>
      <x v="240"/>
    </i>
    <i>
      <x v="243"/>
    </i>
    <i>
      <x v="244"/>
    </i>
    <i>
      <x v="245"/>
    </i>
    <i>
      <x v="246"/>
    </i>
    <i>
      <x v="247"/>
    </i>
    <i>
      <x v="250"/>
    </i>
    <i>
      <x v="251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1"/>
    </i>
    <i>
      <x v="264"/>
    </i>
    <i>
      <x v="265"/>
    </i>
    <i>
      <x v="266"/>
    </i>
    <i>
      <x v="267"/>
    </i>
    <i>
      <x v="268"/>
    </i>
    <i>
      <x v="271"/>
    </i>
    <i>
      <x v="272"/>
    </i>
    <i>
      <x v="273"/>
    </i>
    <i>
      <x v="274"/>
    </i>
    <i>
      <x v="275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Сумма по полю &lt;CLOSE&gt;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0EDF4-6EF6-442A-9C3F-D998C2296BD0}" name="Params" displayName="Params" ref="A1:B2" totalsRowShown="0">
  <autoFilter ref="A1:B2" xr:uid="{BCB0EDF4-6EF6-442A-9C3F-D998C2296BD0}"/>
  <tableColumns count="2">
    <tableColumn id="1" xr3:uid="{E129710E-9C0E-442A-8608-5AC3CBC70FC3}" name="Name"/>
    <tableColumn id="2" xr3:uid="{568A659C-F63D-4DC5-8DCE-99A4ED4C5028}" name="Value">
      <calculatedColumnFormula array="1">LEFT(CELL("имяфайла"),FIND("\[", CELL("имяфайла") )) &amp; "Data"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987D-B662-427E-8AB1-763D6BDCE521}">
  <dimension ref="A1:V47"/>
  <sheetViews>
    <sheetView tabSelected="1" topLeftCell="M7" zoomScale="110" zoomScaleNormal="110" workbookViewId="0">
      <selection activeCell="P21" sqref="P21"/>
    </sheetView>
  </sheetViews>
  <sheetFormatPr defaultRowHeight="14.4" x14ac:dyDescent="0.3"/>
  <cols>
    <col min="1" max="1" width="10.5546875" customWidth="1"/>
    <col min="2" max="2" width="7.5546875" customWidth="1"/>
    <col min="3" max="3" width="7" bestFit="1" customWidth="1"/>
    <col min="4" max="4" width="6" bestFit="1" customWidth="1"/>
    <col min="5" max="5" width="7" bestFit="1" customWidth="1"/>
    <col min="6" max="7" width="6.6640625" customWidth="1"/>
  </cols>
  <sheetData>
    <row r="1" spans="1:19" x14ac:dyDescent="0.3">
      <c r="A1" s="98" t="s">
        <v>109</v>
      </c>
      <c r="B1" s="98" t="s">
        <v>106</v>
      </c>
    </row>
    <row r="2" spans="1:19" x14ac:dyDescent="0.3">
      <c r="A2" s="98" t="s">
        <v>60</v>
      </c>
      <c r="B2" t="s">
        <v>107</v>
      </c>
      <c r="C2" t="s">
        <v>108</v>
      </c>
      <c r="D2" t="s">
        <v>116</v>
      </c>
      <c r="E2" t="s">
        <v>119</v>
      </c>
    </row>
    <row r="3" spans="1:19" x14ac:dyDescent="0.3">
      <c r="A3" s="99" t="s">
        <v>61</v>
      </c>
      <c r="B3" s="100">
        <v>286.75</v>
      </c>
      <c r="C3" s="100">
        <v>306.51</v>
      </c>
      <c r="D3" s="100">
        <v>43.77</v>
      </c>
      <c r="E3" s="100">
        <v>256.86</v>
      </c>
      <c r="F3" s="100"/>
      <c r="H3" s="101" t="str">
        <f>B2</f>
        <v>GAZP</v>
      </c>
      <c r="I3" s="101" t="str">
        <f>C2</f>
        <v>SBER</v>
      </c>
      <c r="J3" s="101" t="str">
        <f>D2</f>
        <v>SELG</v>
      </c>
      <c r="K3" s="101" t="s">
        <v>115</v>
      </c>
      <c r="L3" s="101" t="str">
        <f>E2</f>
        <v>NLMK</v>
      </c>
      <c r="P3" s="104" t="str">
        <f>H3</f>
        <v>GAZP</v>
      </c>
      <c r="Q3" s="104" t="str">
        <f>I3</f>
        <v>SBER</v>
      </c>
      <c r="R3" s="104" t="str">
        <f>J3</f>
        <v>SELG</v>
      </c>
      <c r="S3" s="104" t="str">
        <f>L3</f>
        <v>NLMK</v>
      </c>
    </row>
    <row r="4" spans="1:19" x14ac:dyDescent="0.3">
      <c r="A4" s="99" t="s">
        <v>62</v>
      </c>
      <c r="B4" s="100">
        <v>287.08999999999997</v>
      </c>
      <c r="C4" s="100">
        <v>309.89</v>
      </c>
      <c r="D4" s="100">
        <v>43.79</v>
      </c>
      <c r="E4" s="100">
        <v>258</v>
      </c>
      <c r="F4" s="100"/>
      <c r="H4" s="102">
        <f>(B4-B3)/B3</f>
        <v>1.1857018308630339E-3</v>
      </c>
      <c r="I4" s="102">
        <f>(C4-C3)/C3</f>
        <v>1.1027372679521046E-2</v>
      </c>
      <c r="J4" s="102">
        <f>(D4-D3)/D3</f>
        <v>4.5693397304080464E-4</v>
      </c>
      <c r="K4" s="102">
        <f>SUMPRODUCT($P$13:$R$13,H4:J4)</f>
        <v>3.4648801096649031E-3</v>
      </c>
      <c r="L4" s="102">
        <f>(E4-E3)/E3</f>
        <v>4.4382153702405445E-3</v>
      </c>
      <c r="N4" t="s">
        <v>110</v>
      </c>
      <c r="P4" s="102">
        <f>AVERAGE(H4:H47)/(1/COUNT(B3:B47))</f>
        <v>0.24633258859900181</v>
      </c>
      <c r="Q4" s="102">
        <f>AVERAGE(I4:I47)/(1/COUNT(C3:C47))</f>
        <v>0.10511499843391411</v>
      </c>
      <c r="R4" s="102">
        <f>AVERAGE(J4:J47)/(1/COUNT(D3:D47))</f>
        <v>3.4793809146010414E-2</v>
      </c>
      <c r="S4" s="102">
        <f>AVERAGE(L4:L47)/(1/COUNT(E3:E47))</f>
        <v>-0.1872944947476777</v>
      </c>
    </row>
    <row r="5" spans="1:19" x14ac:dyDescent="0.3">
      <c r="A5" s="99" t="s">
        <v>63</v>
      </c>
      <c r="B5" s="100">
        <v>287.94</v>
      </c>
      <c r="C5" s="100">
        <v>311.10000000000002</v>
      </c>
      <c r="D5" s="100">
        <v>43.86</v>
      </c>
      <c r="E5" s="100">
        <v>257.94</v>
      </c>
      <c r="F5" s="100"/>
      <c r="H5" s="102">
        <f t="shared" ref="H5:H47" si="0">(B5-B4)/B4</f>
        <v>2.9607440175555499E-3</v>
      </c>
      <c r="I5" s="102">
        <f t="shared" ref="I5:I47" si="1">(C5-C4)/C4</f>
        <v>3.9046113136920729E-3</v>
      </c>
      <c r="J5" s="102">
        <f t="shared" ref="J5:J47" si="2">(D5-D4)/D4</f>
        <v>1.5985384791048249E-3</v>
      </c>
      <c r="K5" s="102">
        <f t="shared" ref="K5:K47" si="3">SUMPRODUCT($P$13:$R$13,H5:J5)</f>
        <v>2.3617367862543903E-3</v>
      </c>
      <c r="L5" s="102">
        <f t="shared" ref="L5:L47" si="4">(E5-E4)/E4</f>
        <v>-2.3255813953489254E-4</v>
      </c>
      <c r="N5" t="s">
        <v>111</v>
      </c>
      <c r="P5" s="103">
        <f>_xlfn.STDEV.S(H4:H47)/SQRT((1/COUNT(B3:B47)))</f>
        <v>8.8770068976103969E-2</v>
      </c>
      <c r="Q5" s="103">
        <f>_xlfn.STDEV.S(I4:I47)/SQRT((1/COUNT(C3:C47)))</f>
        <v>8.5250326526060669E-2</v>
      </c>
      <c r="R5" s="103">
        <f>_xlfn.STDEV.S(J4:J47)/SQRT((1/COUNT(D3:D47)))</f>
        <v>5.8688670882493479E-2</v>
      </c>
      <c r="S5" s="103">
        <f>_xlfn.STDEV.S(L4:L47)/SQRT((1/COUNT(E3:E47)))</f>
        <v>0.11216769342464881</v>
      </c>
    </row>
    <row r="6" spans="1:19" x14ac:dyDescent="0.3">
      <c r="A6" s="99" t="s">
        <v>64</v>
      </c>
      <c r="B6" s="100">
        <v>285.95</v>
      </c>
      <c r="C6" s="100">
        <v>315.82</v>
      </c>
      <c r="D6" s="100">
        <v>44.17</v>
      </c>
      <c r="E6" s="100">
        <v>262.33999999999997</v>
      </c>
      <c r="F6" s="100"/>
      <c r="H6" s="102">
        <f t="shared" si="0"/>
        <v>-6.9111620476488477E-3</v>
      </c>
      <c r="I6" s="102">
        <f t="shared" si="1"/>
        <v>1.5171970427515172E-2</v>
      </c>
      <c r="J6" s="102">
        <f t="shared" si="2"/>
        <v>7.0679434564524003E-3</v>
      </c>
      <c r="K6" s="102">
        <f t="shared" si="3"/>
        <v>8.0814899740983305E-3</v>
      </c>
      <c r="L6" s="102">
        <f t="shared" si="4"/>
        <v>1.7058230596262609E-2</v>
      </c>
    </row>
    <row r="7" spans="1:19" x14ac:dyDescent="0.3">
      <c r="A7" s="99" t="s">
        <v>65</v>
      </c>
      <c r="B7" s="100">
        <v>282.27</v>
      </c>
      <c r="C7" s="100">
        <v>319.14999999999998</v>
      </c>
      <c r="D7" s="100">
        <v>43.91</v>
      </c>
      <c r="E7" s="100">
        <v>256.02</v>
      </c>
      <c r="F7" s="100"/>
      <c r="H7" s="102">
        <f t="shared" si="0"/>
        <v>-1.2869382759223665E-2</v>
      </c>
      <c r="I7" s="102">
        <f t="shared" si="1"/>
        <v>1.0543980748527592E-2</v>
      </c>
      <c r="J7" s="102">
        <f t="shared" si="2"/>
        <v>-5.8863482001359543E-3</v>
      </c>
      <c r="K7" s="102">
        <f t="shared" si="3"/>
        <v>-1.9324723583349433E-3</v>
      </c>
      <c r="L7" s="102">
        <f t="shared" si="4"/>
        <v>-2.409087443775251E-2</v>
      </c>
      <c r="N7" s="101" t="s">
        <v>112</v>
      </c>
      <c r="O7" s="101" t="s">
        <v>113</v>
      </c>
      <c r="P7">
        <v>0.47094430979024859</v>
      </c>
      <c r="Q7">
        <f>1-P7</f>
        <v>0.52905569020975141</v>
      </c>
    </row>
    <row r="8" spans="1:19" x14ac:dyDescent="0.3">
      <c r="A8" s="99" t="s">
        <v>66</v>
      </c>
      <c r="B8" s="100">
        <v>286.68</v>
      </c>
      <c r="C8" s="100">
        <v>326.91000000000003</v>
      </c>
      <c r="D8" s="100">
        <v>43.72</v>
      </c>
      <c r="E8" s="100">
        <v>253.92</v>
      </c>
      <c r="F8" s="100"/>
      <c r="H8" s="102">
        <f t="shared" si="0"/>
        <v>1.5623339355935895E-2</v>
      </c>
      <c r="I8" s="102">
        <f t="shared" si="1"/>
        <v>2.4314585618048092E-2</v>
      </c>
      <c r="J8" s="102">
        <f t="shared" si="2"/>
        <v>-4.3270325666134764E-3</v>
      </c>
      <c r="K8" s="102">
        <f t="shared" si="3"/>
        <v>5.421498654749779E-3</v>
      </c>
      <c r="L8" s="102">
        <f t="shared" si="4"/>
        <v>-8.2024841809233435E-3</v>
      </c>
      <c r="O8" s="101" t="s">
        <v>114</v>
      </c>
      <c r="P8" s="103">
        <f>SUMPRODUCT(P7:Q7,P4:Q4)</f>
        <v>0.17162061896445352</v>
      </c>
    </row>
    <row r="9" spans="1:19" x14ac:dyDescent="0.3">
      <c r="A9" s="99" t="s">
        <v>67</v>
      </c>
      <c r="B9" s="100">
        <v>288.61</v>
      </c>
      <c r="C9" s="100">
        <v>330.11</v>
      </c>
      <c r="D9" s="100">
        <v>43.54</v>
      </c>
      <c r="E9" s="100">
        <v>256.64</v>
      </c>
      <c r="F9" s="100"/>
      <c r="H9" s="102">
        <f t="shared" si="0"/>
        <v>6.7322450118599371E-3</v>
      </c>
      <c r="I9" s="102">
        <f t="shared" si="1"/>
        <v>9.78862683919118E-3</v>
      </c>
      <c r="J9" s="102">
        <f t="shared" si="2"/>
        <v>-4.1171088746569011E-3</v>
      </c>
      <c r="K9" s="102">
        <f t="shared" si="3"/>
        <v>7.193088102732427E-4</v>
      </c>
      <c r="L9" s="102">
        <f t="shared" si="4"/>
        <v>1.0712035286704469E-2</v>
      </c>
      <c r="O9" s="101" t="s">
        <v>12</v>
      </c>
      <c r="P9" s="102">
        <f>SQRT(P7^2*P5^2+Q7^2*Q5^2+2*P7*Q7*P5*Q5*CORREL(H4:H47,I4:I47))</f>
        <v>7.0213369271254239E-2</v>
      </c>
    </row>
    <row r="10" spans="1:19" x14ac:dyDescent="0.3">
      <c r="A10" s="99" t="s">
        <v>68</v>
      </c>
      <c r="B10" s="100">
        <v>290.35000000000002</v>
      </c>
      <c r="C10" s="100">
        <v>329.9</v>
      </c>
      <c r="D10" s="100">
        <v>43.64</v>
      </c>
      <c r="E10" s="100">
        <v>254.42</v>
      </c>
      <c r="F10" s="100"/>
      <c r="H10" s="102">
        <f t="shared" si="0"/>
        <v>6.0288971276116869E-3</v>
      </c>
      <c r="I10" s="102">
        <f t="shared" si="1"/>
        <v>-6.3615158583513491E-4</v>
      </c>
      <c r="J10" s="102">
        <f t="shared" si="2"/>
        <v>2.2967386311438086E-3</v>
      </c>
      <c r="K10" s="102">
        <f t="shared" si="3"/>
        <v>1.8119518609069985E-3</v>
      </c>
      <c r="L10" s="102">
        <f t="shared" si="4"/>
        <v>-8.650249376558599E-3</v>
      </c>
    </row>
    <row r="11" spans="1:19" x14ac:dyDescent="0.3">
      <c r="A11" s="99" t="s">
        <v>69</v>
      </c>
      <c r="B11" s="100">
        <v>293.23</v>
      </c>
      <c r="C11" s="100">
        <v>328.57</v>
      </c>
      <c r="D11" s="100">
        <v>43.79</v>
      </c>
      <c r="E11" s="100">
        <v>252.2</v>
      </c>
      <c r="F11" s="100"/>
      <c r="H11" s="102">
        <f t="shared" si="0"/>
        <v>9.9190631995866897E-3</v>
      </c>
      <c r="I11" s="102">
        <f t="shared" si="1"/>
        <v>-4.0315247044558477E-3</v>
      </c>
      <c r="J11" s="102">
        <f t="shared" si="2"/>
        <v>3.4372135655361727E-3</v>
      </c>
      <c r="K11" s="102">
        <f t="shared" si="3"/>
        <v>1.9339740129653994E-3</v>
      </c>
      <c r="L11" s="102">
        <f t="shared" si="4"/>
        <v>-8.725729109346745E-3</v>
      </c>
    </row>
    <row r="12" spans="1:19" x14ac:dyDescent="0.3">
      <c r="A12" s="99" t="s">
        <v>70</v>
      </c>
      <c r="B12" s="100">
        <v>292.7</v>
      </c>
      <c r="C12" s="100">
        <v>328.68</v>
      </c>
      <c r="D12" s="100">
        <v>43.8</v>
      </c>
      <c r="E12" s="100">
        <v>250.86</v>
      </c>
      <c r="F12" s="100"/>
      <c r="H12" s="102">
        <f t="shared" si="0"/>
        <v>-1.807454898884935E-3</v>
      </c>
      <c r="I12" s="102">
        <f t="shared" si="1"/>
        <v>3.3478406427858189E-4</v>
      </c>
      <c r="J12" s="102">
        <f t="shared" si="2"/>
        <v>2.283626398720715E-4</v>
      </c>
      <c r="K12" s="102">
        <f t="shared" si="3"/>
        <v>7.6990117444196857E-5</v>
      </c>
      <c r="L12" s="102">
        <f t="shared" si="4"/>
        <v>-5.3132434575732558E-3</v>
      </c>
    </row>
    <row r="13" spans="1:19" x14ac:dyDescent="0.3">
      <c r="A13" s="99" t="s">
        <v>71</v>
      </c>
      <c r="B13" s="100">
        <v>295.10000000000002</v>
      </c>
      <c r="C13" s="100">
        <v>329.36</v>
      </c>
      <c r="D13" s="100">
        <v>43.77</v>
      </c>
      <c r="E13" s="100">
        <v>251.22</v>
      </c>
      <c r="F13" s="100"/>
      <c r="H13" s="102">
        <f t="shared" si="0"/>
        <v>8.199521694567934E-3</v>
      </c>
      <c r="I13" s="102">
        <f t="shared" si="1"/>
        <v>2.0688815869538968E-3</v>
      </c>
      <c r="J13" s="102">
        <f t="shared" si="2"/>
        <v>-6.849315068491789E-4</v>
      </c>
      <c r="K13" s="102">
        <f t="shared" si="3"/>
        <v>8.7173205713015505E-4</v>
      </c>
      <c r="L13" s="102">
        <f t="shared" si="4"/>
        <v>1.4350633819659778E-3</v>
      </c>
      <c r="N13" s="101" t="s">
        <v>115</v>
      </c>
      <c r="O13" s="101" t="s">
        <v>113</v>
      </c>
      <c r="P13">
        <v>8.8909581047073624E-2</v>
      </c>
      <c r="Q13">
        <v>0.27843231260160867</v>
      </c>
      <c r="R13">
        <v>0.63265810076123263</v>
      </c>
    </row>
    <row r="14" spans="1:19" x14ac:dyDescent="0.3">
      <c r="A14" s="99" t="s">
        <v>72</v>
      </c>
      <c r="B14" s="100">
        <v>298.32</v>
      </c>
      <c r="C14" s="100">
        <v>334.5</v>
      </c>
      <c r="D14" s="100">
        <v>44.24</v>
      </c>
      <c r="E14" s="100">
        <v>250.74</v>
      </c>
      <c r="F14" s="100"/>
      <c r="H14" s="102">
        <f t="shared" si="0"/>
        <v>1.0911555404947374E-2</v>
      </c>
      <c r="I14" s="102">
        <f t="shared" si="1"/>
        <v>1.5606023803740546E-2</v>
      </c>
      <c r="J14" s="102">
        <f t="shared" si="2"/>
        <v>1.073794836646102E-2</v>
      </c>
      <c r="K14" s="102">
        <f t="shared" si="3"/>
        <v>1.2108813137414446E-2</v>
      </c>
      <c r="L14" s="102">
        <f t="shared" si="4"/>
        <v>-1.9106759016001504E-3</v>
      </c>
      <c r="O14" s="101" t="s">
        <v>114</v>
      </c>
      <c r="P14">
        <f>SUMPRODUCT(P13:R13,P4:R4)</f>
        <v>7.318132456621132E-2</v>
      </c>
    </row>
    <row r="15" spans="1:19" x14ac:dyDescent="0.3">
      <c r="A15" s="99" t="s">
        <v>73</v>
      </c>
      <c r="B15" s="100">
        <v>295.05</v>
      </c>
      <c r="C15" s="100">
        <v>334.9</v>
      </c>
      <c r="D15" s="100">
        <v>44.08</v>
      </c>
      <c r="E15" s="100">
        <v>245.8</v>
      </c>
      <c r="F15" s="100"/>
      <c r="H15" s="102">
        <f t="shared" si="0"/>
        <v>-1.0961383748994307E-2</v>
      </c>
      <c r="I15" s="102">
        <f t="shared" si="1"/>
        <v>1.1958146487293789E-3</v>
      </c>
      <c r="J15" s="102">
        <f t="shared" si="2"/>
        <v>-3.6166365280290162E-3</v>
      </c>
      <c r="K15" s="102">
        <f t="shared" si="3"/>
        <v>-2.9297129956972201E-3</v>
      </c>
      <c r="L15" s="102">
        <f t="shared" si="4"/>
        <v>-1.9701683018265925E-2</v>
      </c>
      <c r="O15" s="101" t="s">
        <v>12</v>
      </c>
      <c r="P15">
        <f>SQRT(P13^2*P5^2+Q13^2*Q5^2+R13^2*R5^2+2*P13*Q13*P5*Q5*CORREL(H4:H47,I4:I47)+2*P13*R13*P5*R5*CORREL(H4:H47,J4:J47)+2*Q13*R13*Q5*R5*CORREL(I4:I47,J4:J47))</f>
        <v>4.907038929872138E-2</v>
      </c>
    </row>
    <row r="16" spans="1:19" x14ac:dyDescent="0.3">
      <c r="A16" s="99" t="s">
        <v>74</v>
      </c>
      <c r="B16" s="100">
        <v>293.68</v>
      </c>
      <c r="C16" s="100">
        <v>332.69</v>
      </c>
      <c r="D16" s="100">
        <v>44.02</v>
      </c>
      <c r="E16" s="100">
        <v>240.5</v>
      </c>
      <c r="F16" s="100"/>
      <c r="H16" s="102">
        <f t="shared" si="0"/>
        <v>-4.6432807998644451E-3</v>
      </c>
      <c r="I16" s="102">
        <f t="shared" si="1"/>
        <v>-6.5989847715735434E-3</v>
      </c>
      <c r="J16" s="102">
        <f t="shared" si="2"/>
        <v>-1.3611615245007979E-3</v>
      </c>
      <c r="K16" s="102">
        <f t="shared" si="3"/>
        <v>-3.1113526062918275E-3</v>
      </c>
      <c r="L16" s="102">
        <f t="shared" si="4"/>
        <v>-2.1562245728234383E-2</v>
      </c>
      <c r="N16" s="101" t="s">
        <v>117</v>
      </c>
      <c r="O16">
        <f>SUM(P13:R13)</f>
        <v>0.99999999440991494</v>
      </c>
    </row>
    <row r="17" spans="1:22" x14ac:dyDescent="0.3">
      <c r="A17" s="99" t="s">
        <v>75</v>
      </c>
      <c r="B17" s="100">
        <v>292.57</v>
      </c>
      <c r="C17" s="100">
        <v>325.67</v>
      </c>
      <c r="D17" s="100">
        <v>43.87</v>
      </c>
      <c r="E17" s="100">
        <v>238.78</v>
      </c>
      <c r="F17" s="100"/>
      <c r="H17" s="102">
        <f t="shared" si="0"/>
        <v>-3.7796240806320268E-3</v>
      </c>
      <c r="I17" s="102">
        <f t="shared" si="1"/>
        <v>-2.1100724398088255E-2</v>
      </c>
      <c r="J17" s="102">
        <f t="shared" si="2"/>
        <v>-3.407542026351787E-3</v>
      </c>
      <c r="K17" s="102">
        <f t="shared" si="3"/>
        <v>-8.366977351909128E-3</v>
      </c>
      <c r="L17" s="102">
        <f t="shared" si="4"/>
        <v>-7.1517671517671473E-3</v>
      </c>
    </row>
    <row r="18" spans="1:22" x14ac:dyDescent="0.3">
      <c r="A18" s="99" t="s">
        <v>76</v>
      </c>
      <c r="B18" s="100">
        <v>297.69</v>
      </c>
      <c r="C18" s="100">
        <v>329.22</v>
      </c>
      <c r="D18" s="100">
        <v>43.99</v>
      </c>
      <c r="E18" s="100">
        <v>239.96</v>
      </c>
      <c r="F18" s="100"/>
      <c r="H18" s="102">
        <f t="shared" si="0"/>
        <v>1.7500085449636001E-2</v>
      </c>
      <c r="I18" s="102">
        <f t="shared" si="1"/>
        <v>1.0900604906807538E-2</v>
      </c>
      <c r="J18" s="102">
        <f t="shared" si="2"/>
        <v>2.7353544563484054E-3</v>
      </c>
      <c r="K18" s="102">
        <f t="shared" si="3"/>
        <v>6.3215500538361478E-3</v>
      </c>
      <c r="L18" s="102">
        <f t="shared" si="4"/>
        <v>4.9417874193818864E-3</v>
      </c>
    </row>
    <row r="19" spans="1:22" x14ac:dyDescent="0.3">
      <c r="A19" s="99" t="s">
        <v>77</v>
      </c>
      <c r="B19" s="100">
        <v>298.7</v>
      </c>
      <c r="C19" s="100">
        <v>324.83</v>
      </c>
      <c r="D19" s="100">
        <v>44.26</v>
      </c>
      <c r="E19" s="100">
        <v>239.4</v>
      </c>
      <c r="F19" s="100"/>
      <c r="H19" s="102">
        <f t="shared" si="0"/>
        <v>3.3927911585877623E-3</v>
      </c>
      <c r="I19" s="102">
        <f t="shared" si="1"/>
        <v>-1.3334548326347253E-2</v>
      </c>
      <c r="J19" s="102">
        <f t="shared" si="2"/>
        <v>6.1377585814957041E-3</v>
      </c>
      <c r="K19" s="102">
        <f t="shared" si="3"/>
        <v>4.7198519958750696E-4</v>
      </c>
      <c r="L19" s="102">
        <f t="shared" si="4"/>
        <v>-2.3337222870478506E-3</v>
      </c>
      <c r="P19" s="105" t="s">
        <v>115</v>
      </c>
      <c r="Q19" s="105" t="s">
        <v>119</v>
      </c>
      <c r="S19" s="106" t="s">
        <v>115</v>
      </c>
      <c r="T19" s="106" t="s">
        <v>119</v>
      </c>
      <c r="U19" s="106" t="s">
        <v>114</v>
      </c>
      <c r="V19" s="106" t="s">
        <v>12</v>
      </c>
    </row>
    <row r="20" spans="1:22" x14ac:dyDescent="0.3">
      <c r="A20" s="99" t="s">
        <v>78</v>
      </c>
      <c r="B20" s="100">
        <v>296.7</v>
      </c>
      <c r="C20" s="100">
        <v>324.57</v>
      </c>
      <c r="D20" s="100">
        <v>44</v>
      </c>
      <c r="E20" s="100">
        <v>244.7</v>
      </c>
      <c r="F20" s="100"/>
      <c r="H20" s="102">
        <f t="shared" si="0"/>
        <v>-6.6956812855708068E-3</v>
      </c>
      <c r="I20" s="102">
        <f t="shared" si="1"/>
        <v>-8.0041868054056249E-4</v>
      </c>
      <c r="J20" s="102">
        <f t="shared" si="2"/>
        <v>-5.8743786714866254E-3</v>
      </c>
      <c r="K20" s="102">
        <f t="shared" si="3"/>
        <v>-4.5346458956522905E-3</v>
      </c>
      <c r="L20" s="102">
        <f t="shared" si="4"/>
        <v>2.2138680033416805E-2</v>
      </c>
      <c r="N20" s="101" t="s">
        <v>118</v>
      </c>
      <c r="O20" s="101" t="s">
        <v>113</v>
      </c>
      <c r="P20">
        <v>0.94978802194304512</v>
      </c>
      <c r="Q20">
        <f>1-P20</f>
        <v>5.0211978056954876E-2</v>
      </c>
      <c r="S20">
        <v>0</v>
      </c>
      <c r="T20">
        <f>1-S20</f>
        <v>1</v>
      </c>
      <c r="U20">
        <f>S20*$P$14+T20*$S$4</f>
        <v>-0.1872944947476777</v>
      </c>
      <c r="V20">
        <f>SQRT(S20^2*$P$15^2+T20^2*$S$5^2+2*S20*T20*$P$15*$S$5*CORREL($K$4:$K$47,$L$4:$L$47))</f>
        <v>0.11216769342464881</v>
      </c>
    </row>
    <row r="21" spans="1:22" x14ac:dyDescent="0.3">
      <c r="A21" s="99" t="s">
        <v>79</v>
      </c>
      <c r="B21" s="100">
        <v>294.33999999999997</v>
      </c>
      <c r="C21" s="100">
        <v>322.54000000000002</v>
      </c>
      <c r="D21" s="100">
        <v>43.29</v>
      </c>
      <c r="E21" s="100">
        <v>241.38</v>
      </c>
      <c r="F21" s="100"/>
      <c r="H21" s="102">
        <f t="shared" si="0"/>
        <v>-7.9541624536569391E-3</v>
      </c>
      <c r="I21" s="102">
        <f t="shared" si="1"/>
        <v>-6.2544289367469971E-3</v>
      </c>
      <c r="J21" s="102">
        <f t="shared" si="2"/>
        <v>-1.6136363636363657E-2</v>
      </c>
      <c r="K21" s="102">
        <f t="shared" si="3"/>
        <v>-1.2657437535570339E-2</v>
      </c>
      <c r="L21" s="102">
        <f t="shared" si="4"/>
        <v>-1.3567633837351833E-2</v>
      </c>
      <c r="O21" s="101" t="s">
        <v>114</v>
      </c>
      <c r="P21">
        <f>P20*P14+Q20*S4</f>
        <v>6.0102318442454991E-2</v>
      </c>
      <c r="S21">
        <v>0.1</v>
      </c>
      <c r="T21">
        <f t="shared" ref="T21:T30" si="5">1-S21</f>
        <v>0.9</v>
      </c>
      <c r="U21">
        <f t="shared" ref="U21:U30" si="6">S21*$P$14+T21*$S$4</f>
        <v>-0.16124691281628881</v>
      </c>
      <c r="V21">
        <f t="shared" ref="V21:V30" si="7">SQRT(S21^2*$P$15^2+T21^2*$S$5^2+2*S21*T21*$P$15*$S$5*CORREL($K$4:$K$47,$L$4:$L$47))</f>
        <v>0.10269554182605178</v>
      </c>
    </row>
    <row r="22" spans="1:22" x14ac:dyDescent="0.3">
      <c r="A22" s="99" t="s">
        <v>80</v>
      </c>
      <c r="B22" s="100">
        <v>299.66000000000003</v>
      </c>
      <c r="C22" s="100">
        <v>327.41000000000003</v>
      </c>
      <c r="D22" s="100">
        <v>43.61</v>
      </c>
      <c r="E22" s="100">
        <v>246.76</v>
      </c>
      <c r="F22" s="100"/>
      <c r="H22" s="102">
        <f t="shared" si="0"/>
        <v>1.8074335802133759E-2</v>
      </c>
      <c r="I22" s="102">
        <f t="shared" si="1"/>
        <v>1.5098902461710188E-2</v>
      </c>
      <c r="J22" s="102">
        <f t="shared" si="2"/>
        <v>7.3920073920073987E-3</v>
      </c>
      <c r="K22" s="102">
        <f t="shared" si="3"/>
        <v>1.0487617311472318E-2</v>
      </c>
      <c r="L22" s="102">
        <f t="shared" si="4"/>
        <v>2.2288507747120705E-2</v>
      </c>
      <c r="O22" s="101" t="s">
        <v>12</v>
      </c>
      <c r="P22">
        <f>SQRT(P20^2*P15^2+Q20^2*S5^2+2*P20*Q20*P15*S5*CORREL(K4:K47,L4:L47))</f>
        <v>4.8778984197806768E-2</v>
      </c>
      <c r="S22">
        <v>0.2</v>
      </c>
      <c r="T22">
        <f t="shared" si="5"/>
        <v>0.8</v>
      </c>
      <c r="U22">
        <f t="shared" si="6"/>
        <v>-0.13519933088489991</v>
      </c>
      <c r="V22">
        <f t="shared" si="7"/>
        <v>9.3473770039897069E-2</v>
      </c>
    </row>
    <row r="23" spans="1:22" x14ac:dyDescent="0.3">
      <c r="A23" s="99" t="s">
        <v>81</v>
      </c>
      <c r="B23" s="100">
        <v>305.17</v>
      </c>
      <c r="C23" s="100">
        <v>328.28</v>
      </c>
      <c r="D23" s="100">
        <v>43.14</v>
      </c>
      <c r="E23" s="100">
        <v>250.96</v>
      </c>
      <c r="F23" s="100"/>
      <c r="H23" s="102">
        <f t="shared" si="0"/>
        <v>1.8387505839951912E-2</v>
      </c>
      <c r="I23" s="102">
        <f t="shared" si="1"/>
        <v>2.6572187776792025E-3</v>
      </c>
      <c r="J23" s="102">
        <f t="shared" si="2"/>
        <v>-1.0777344645723433E-2</v>
      </c>
      <c r="K23" s="102">
        <f t="shared" si="3"/>
        <v>-4.4436933847242423E-3</v>
      </c>
      <c r="L23" s="102">
        <f t="shared" si="4"/>
        <v>1.7020586804992775E-2</v>
      </c>
      <c r="S23">
        <v>0.3</v>
      </c>
      <c r="T23">
        <f t="shared" si="5"/>
        <v>0.7</v>
      </c>
      <c r="U23">
        <f t="shared" si="6"/>
        <v>-0.109151748953511</v>
      </c>
      <c r="V23">
        <f t="shared" si="7"/>
        <v>8.4584310435101479E-2</v>
      </c>
    </row>
    <row r="24" spans="1:22" x14ac:dyDescent="0.3">
      <c r="A24" s="99" t="s">
        <v>82</v>
      </c>
      <c r="B24" s="100">
        <v>305.64999999999998</v>
      </c>
      <c r="C24" s="100">
        <v>327.94</v>
      </c>
      <c r="D24" s="100">
        <v>43.62</v>
      </c>
      <c r="E24" s="100">
        <v>247.6</v>
      </c>
      <c r="F24" s="100"/>
      <c r="H24" s="102">
        <f t="shared" si="0"/>
        <v>1.5728937968999617E-3</v>
      </c>
      <c r="I24" s="102">
        <f t="shared" si="1"/>
        <v>-1.0357012306566804E-3</v>
      </c>
      <c r="J24" s="102">
        <f t="shared" si="2"/>
        <v>1.1126564673157089E-2</v>
      </c>
      <c r="K24" s="102">
        <f t="shared" si="3"/>
        <v>6.890783913814434E-3</v>
      </c>
      <c r="L24" s="102">
        <f t="shared" si="4"/>
        <v>-1.3388587822760653E-2</v>
      </c>
      <c r="S24">
        <v>0.4</v>
      </c>
      <c r="T24">
        <f t="shared" si="5"/>
        <v>0.6</v>
      </c>
      <c r="U24">
        <f t="shared" si="6"/>
        <v>-8.3104167022122089E-2</v>
      </c>
      <c r="V24">
        <f t="shared" si="7"/>
        <v>7.6143640377096089E-2</v>
      </c>
    </row>
    <row r="25" spans="1:22" x14ac:dyDescent="0.3">
      <c r="A25" s="99" t="s">
        <v>83</v>
      </c>
      <c r="B25" s="100">
        <v>312.89</v>
      </c>
      <c r="C25" s="100">
        <v>334.57</v>
      </c>
      <c r="D25" s="100">
        <v>43.65</v>
      </c>
      <c r="E25" s="100">
        <v>246.4</v>
      </c>
      <c r="F25" s="100"/>
      <c r="H25" s="102">
        <f t="shared" si="0"/>
        <v>2.3687223948961261E-2</v>
      </c>
      <c r="I25" s="102">
        <f t="shared" si="1"/>
        <v>2.0217112886503616E-2</v>
      </c>
      <c r="J25" s="102">
        <f t="shared" si="2"/>
        <v>6.8775790921598212E-4</v>
      </c>
      <c r="K25" s="102">
        <f t="shared" si="3"/>
        <v>8.1702342652154401E-3</v>
      </c>
      <c r="L25" s="102">
        <f t="shared" si="4"/>
        <v>-4.8465266558965613E-3</v>
      </c>
      <c r="S25">
        <v>0.5</v>
      </c>
      <c r="T25">
        <f t="shared" si="5"/>
        <v>0.5</v>
      </c>
      <c r="U25">
        <f t="shared" si="6"/>
        <v>-5.7056585090733192E-2</v>
      </c>
      <c r="V25">
        <f t="shared" si="7"/>
        <v>6.8318305597814072E-2</v>
      </c>
    </row>
    <row r="26" spans="1:22" x14ac:dyDescent="0.3">
      <c r="A26" s="99" t="s">
        <v>84</v>
      </c>
      <c r="B26" s="100">
        <v>312.3</v>
      </c>
      <c r="C26" s="100">
        <v>329</v>
      </c>
      <c r="D26" s="100">
        <v>43.72</v>
      </c>
      <c r="E26" s="100">
        <v>245.34</v>
      </c>
      <c r="F26" s="100"/>
      <c r="H26" s="102">
        <f t="shared" si="0"/>
        <v>-1.8856467129022181E-3</v>
      </c>
      <c r="I26" s="102">
        <f t="shared" si="1"/>
        <v>-1.6648235047972002E-2</v>
      </c>
      <c r="J26" s="102">
        <f t="shared" si="2"/>
        <v>1.603665521191301E-3</v>
      </c>
      <c r="K26" s="102">
        <f t="shared" si="3"/>
        <v>-3.788486661495765E-3</v>
      </c>
      <c r="L26" s="102">
        <f t="shared" si="4"/>
        <v>-4.3019480519480612E-3</v>
      </c>
      <c r="S26">
        <v>0.6</v>
      </c>
      <c r="T26">
        <f t="shared" si="5"/>
        <v>0.4</v>
      </c>
      <c r="U26">
        <f t="shared" si="6"/>
        <v>-3.1009003159344302E-2</v>
      </c>
      <c r="V26">
        <f t="shared" si="7"/>
        <v>6.1344244240360078E-2</v>
      </c>
    </row>
    <row r="27" spans="1:22" x14ac:dyDescent="0.3">
      <c r="A27" s="99" t="s">
        <v>85</v>
      </c>
      <c r="B27" s="100">
        <v>317.94</v>
      </c>
      <c r="C27" s="100">
        <v>329.71</v>
      </c>
      <c r="D27" s="100">
        <v>44</v>
      </c>
      <c r="E27" s="100">
        <v>246.32</v>
      </c>
      <c r="F27" s="100"/>
      <c r="H27" s="102">
        <f t="shared" si="0"/>
        <v>1.8059558117194962E-2</v>
      </c>
      <c r="I27" s="102">
        <f t="shared" si="1"/>
        <v>2.1580547112461383E-3</v>
      </c>
      <c r="J27" s="102">
        <f t="shared" si="2"/>
        <v>6.4043915827996598E-3</v>
      </c>
      <c r="K27" s="102">
        <f t="shared" si="3"/>
        <v>6.2583301253733986E-3</v>
      </c>
      <c r="L27" s="102">
        <f t="shared" si="4"/>
        <v>3.9944566723729919E-3</v>
      </c>
      <c r="S27">
        <v>0.7</v>
      </c>
      <c r="T27">
        <f t="shared" si="5"/>
        <v>0.30000000000000004</v>
      </c>
      <c r="U27">
        <f t="shared" si="6"/>
        <v>-4.9614212279553982E-3</v>
      </c>
      <c r="V27">
        <f t="shared" si="7"/>
        <v>5.5543048483770167E-2</v>
      </c>
    </row>
    <row r="28" spans="1:22" x14ac:dyDescent="0.3">
      <c r="A28" s="99" t="s">
        <v>86</v>
      </c>
      <c r="B28" s="100">
        <v>328.93</v>
      </c>
      <c r="C28" s="100">
        <v>329.37</v>
      </c>
      <c r="D28" s="100">
        <v>45</v>
      </c>
      <c r="E28" s="100">
        <v>237.38</v>
      </c>
      <c r="F28" s="100"/>
      <c r="H28" s="102">
        <f t="shared" si="0"/>
        <v>3.456627036547779E-2</v>
      </c>
      <c r="I28" s="102">
        <f t="shared" si="1"/>
        <v>-1.0312092444875042E-3</v>
      </c>
      <c r="J28" s="102">
        <f t="shared" si="2"/>
        <v>2.2727272727272728E-2</v>
      </c>
      <c r="K28" s="102">
        <f t="shared" si="3"/>
        <v>1.7164743840954618E-2</v>
      </c>
      <c r="L28" s="102">
        <f t="shared" si="4"/>
        <v>-3.6294251380318276E-2</v>
      </c>
      <c r="S28">
        <v>0.8</v>
      </c>
      <c r="T28">
        <f t="shared" si="5"/>
        <v>0.19999999999999996</v>
      </c>
      <c r="U28">
        <f t="shared" si="6"/>
        <v>2.1086160703433526E-2</v>
      </c>
      <c r="V28">
        <f t="shared" si="7"/>
        <v>5.1314059283054138E-2</v>
      </c>
    </row>
    <row r="29" spans="1:22" x14ac:dyDescent="0.3">
      <c r="A29" s="99" t="s">
        <v>87</v>
      </c>
      <c r="B29" s="100">
        <v>327.73</v>
      </c>
      <c r="C29" s="100">
        <v>325.95999999999998</v>
      </c>
      <c r="D29" s="100">
        <v>44.52</v>
      </c>
      <c r="E29" s="100">
        <v>236.2</v>
      </c>
      <c r="F29" s="100"/>
      <c r="H29" s="102">
        <f t="shared" si="0"/>
        <v>-3.6481926245705426E-3</v>
      </c>
      <c r="I29" s="102">
        <f t="shared" si="1"/>
        <v>-1.0353098339253802E-2</v>
      </c>
      <c r="J29" s="102">
        <f t="shared" si="2"/>
        <v>-1.0666666666666597E-2</v>
      </c>
      <c r="K29" s="102">
        <f t="shared" si="3"/>
        <v>-9.9553494658063367E-3</v>
      </c>
      <c r="L29" s="102">
        <f t="shared" si="4"/>
        <v>-4.9709326817760843E-3</v>
      </c>
      <c r="S29">
        <v>0.9</v>
      </c>
      <c r="T29">
        <f t="shared" si="5"/>
        <v>9.9999999999999978E-2</v>
      </c>
      <c r="U29">
        <f t="shared" si="6"/>
        <v>4.7133742634822423E-2</v>
      </c>
      <c r="V29">
        <f t="shared" si="7"/>
        <v>4.9065503534805419E-2</v>
      </c>
    </row>
    <row r="30" spans="1:22" x14ac:dyDescent="0.3">
      <c r="A30" s="99" t="s">
        <v>88</v>
      </c>
      <c r="B30" s="100">
        <v>327.60000000000002</v>
      </c>
      <c r="C30" s="100">
        <v>331.7</v>
      </c>
      <c r="D30" s="100">
        <v>44.88</v>
      </c>
      <c r="E30" s="100">
        <v>236.26</v>
      </c>
      <c r="F30" s="100"/>
      <c r="H30" s="102">
        <f t="shared" si="0"/>
        <v>-3.9666798889328244E-4</v>
      </c>
      <c r="I30" s="102">
        <f t="shared" si="1"/>
        <v>1.7609522640814852E-2</v>
      </c>
      <c r="J30" s="102">
        <f t="shared" si="2"/>
        <v>8.0862533692722238E-3</v>
      </c>
      <c r="K30" s="102">
        <f t="shared" si="3"/>
        <v>9.983626226863062E-3</v>
      </c>
      <c r="L30" s="102">
        <f t="shared" si="4"/>
        <v>2.5402201524133057E-4</v>
      </c>
      <c r="S30">
        <v>1</v>
      </c>
      <c r="T30">
        <f t="shared" si="5"/>
        <v>0</v>
      </c>
      <c r="U30">
        <f t="shared" si="6"/>
        <v>7.318132456621132E-2</v>
      </c>
      <c r="V30">
        <f t="shared" si="7"/>
        <v>4.907038929872138E-2</v>
      </c>
    </row>
    <row r="31" spans="1:22" x14ac:dyDescent="0.3">
      <c r="A31" s="99" t="s">
        <v>89</v>
      </c>
      <c r="B31" s="100">
        <v>324.57</v>
      </c>
      <c r="C31" s="100">
        <v>326.01</v>
      </c>
      <c r="D31" s="100">
        <v>44.49</v>
      </c>
      <c r="E31" s="100">
        <v>226.42</v>
      </c>
      <c r="F31" s="100"/>
      <c r="H31" s="102">
        <f t="shared" si="0"/>
        <v>-9.2490842490843394E-3</v>
      </c>
      <c r="I31" s="102">
        <f t="shared" si="1"/>
        <v>-1.7154054868857394E-2</v>
      </c>
      <c r="J31" s="102">
        <f t="shared" si="2"/>
        <v>-8.6898395721925255E-3</v>
      </c>
      <c r="K31" s="102">
        <f t="shared" si="3"/>
        <v>-1.109627277294915E-2</v>
      </c>
      <c r="L31" s="102">
        <f t="shared" si="4"/>
        <v>-4.1649030728858054E-2</v>
      </c>
    </row>
    <row r="32" spans="1:22" x14ac:dyDescent="0.3">
      <c r="A32" s="99" t="s">
        <v>90</v>
      </c>
      <c r="B32" s="100">
        <v>326.43</v>
      </c>
      <c r="C32" s="100">
        <v>326.25</v>
      </c>
      <c r="D32" s="100">
        <v>45.5</v>
      </c>
      <c r="E32" s="100">
        <v>231.24</v>
      </c>
      <c r="F32" s="100"/>
      <c r="H32" s="102">
        <f t="shared" si="0"/>
        <v>5.7306590257880079E-3</v>
      </c>
      <c r="I32" s="102">
        <f t="shared" si="1"/>
        <v>7.3617373700196034E-4</v>
      </c>
      <c r="J32" s="102">
        <f t="shared" si="2"/>
        <v>2.2701730726005797E-2</v>
      </c>
      <c r="K32" s="102">
        <f t="shared" si="3"/>
        <v>1.5076918894284214E-2</v>
      </c>
      <c r="L32" s="102">
        <f t="shared" si="4"/>
        <v>2.1287872096104683E-2</v>
      </c>
    </row>
    <row r="33" spans="1:12" x14ac:dyDescent="0.3">
      <c r="A33" s="99" t="s">
        <v>91</v>
      </c>
      <c r="B33" s="100">
        <v>332.75</v>
      </c>
      <c r="C33" s="100">
        <v>327.41000000000003</v>
      </c>
      <c r="D33" s="100">
        <v>45.01</v>
      </c>
      <c r="E33" s="100">
        <v>234.74</v>
      </c>
      <c r="F33" s="100"/>
      <c r="H33" s="102">
        <f t="shared" si="0"/>
        <v>1.9360965597524715E-2</v>
      </c>
      <c r="I33" s="102">
        <f t="shared" si="1"/>
        <v>3.5555555555556321E-3</v>
      </c>
      <c r="J33" s="102">
        <f t="shared" si="2"/>
        <v>-1.0769230769230812E-2</v>
      </c>
      <c r="K33" s="102">
        <f t="shared" si="3"/>
        <v>-4.1018841892614139E-3</v>
      </c>
      <c r="L33" s="102">
        <f t="shared" si="4"/>
        <v>1.5135789655768898E-2</v>
      </c>
    </row>
    <row r="34" spans="1:12" x14ac:dyDescent="0.3">
      <c r="A34" s="99" t="s">
        <v>92</v>
      </c>
      <c r="B34" s="100">
        <v>338.98</v>
      </c>
      <c r="C34" s="100">
        <v>326.48</v>
      </c>
      <c r="D34" s="100">
        <v>44.79</v>
      </c>
      <c r="E34" s="100">
        <v>229.56</v>
      </c>
      <c r="F34" s="100"/>
      <c r="H34" s="102">
        <f t="shared" si="0"/>
        <v>1.8722764838467371E-2</v>
      </c>
      <c r="I34" s="102">
        <f t="shared" si="1"/>
        <v>-2.840475245105546E-3</v>
      </c>
      <c r="J34" s="102">
        <f t="shared" si="2"/>
        <v>-4.8878027105087509E-3</v>
      </c>
      <c r="K34" s="102">
        <f t="shared" si="3"/>
        <v>-2.2185548932774149E-3</v>
      </c>
      <c r="L34" s="102">
        <f t="shared" si="4"/>
        <v>-2.2066967708954617E-2</v>
      </c>
    </row>
    <row r="35" spans="1:12" x14ac:dyDescent="0.3">
      <c r="A35" s="99" t="s">
        <v>93</v>
      </c>
      <c r="B35" s="100">
        <v>343.34</v>
      </c>
      <c r="C35" s="100">
        <v>333.51</v>
      </c>
      <c r="D35" s="100">
        <v>44.66</v>
      </c>
      <c r="E35" s="100">
        <v>230.3</v>
      </c>
      <c r="F35" s="100"/>
      <c r="H35" s="102">
        <f t="shared" si="0"/>
        <v>1.2862115759041703E-2</v>
      </c>
      <c r="I35" s="102">
        <f t="shared" si="1"/>
        <v>2.1532712570448333E-2</v>
      </c>
      <c r="J35" s="102">
        <f t="shared" si="2"/>
        <v>-2.9024335789239243E-3</v>
      </c>
      <c r="K35" s="102">
        <f t="shared" si="3"/>
        <v>5.3027201654633829E-3</v>
      </c>
      <c r="L35" s="102">
        <f t="shared" si="4"/>
        <v>3.2235581111692327E-3</v>
      </c>
    </row>
    <row r="36" spans="1:12" x14ac:dyDescent="0.3">
      <c r="A36" s="99" t="s">
        <v>94</v>
      </c>
      <c r="B36" s="100">
        <v>338.5</v>
      </c>
      <c r="C36" s="100">
        <v>326.99</v>
      </c>
      <c r="D36" s="100">
        <v>44.51</v>
      </c>
      <c r="E36" s="100">
        <v>226.62</v>
      </c>
      <c r="F36" s="100"/>
      <c r="H36" s="102">
        <f t="shared" si="0"/>
        <v>-1.4096813654103733E-2</v>
      </c>
      <c r="I36" s="102">
        <f t="shared" si="1"/>
        <v>-1.9549638691493454E-2</v>
      </c>
      <c r="J36" s="102">
        <f t="shared" si="2"/>
        <v>-3.3587102552619479E-3</v>
      </c>
      <c r="K36" s="102">
        <f t="shared" si="3"/>
        <v>-8.8215081585847378E-3</v>
      </c>
      <c r="L36" s="102">
        <f t="shared" si="4"/>
        <v>-1.5979157620495035E-2</v>
      </c>
    </row>
    <row r="37" spans="1:12" x14ac:dyDescent="0.3">
      <c r="A37" s="99" t="s">
        <v>95</v>
      </c>
      <c r="B37" s="100">
        <v>334.5</v>
      </c>
      <c r="C37" s="100">
        <v>329.56</v>
      </c>
      <c r="D37" s="100">
        <v>44</v>
      </c>
      <c r="E37" s="100">
        <v>221.1</v>
      </c>
      <c r="F37" s="100"/>
      <c r="H37" s="102">
        <f t="shared" si="0"/>
        <v>-1.1816838995568686E-2</v>
      </c>
      <c r="I37" s="102">
        <f t="shared" si="1"/>
        <v>7.8595675708737055E-3</v>
      </c>
      <c r="J37" s="102">
        <f t="shared" si="2"/>
        <v>-1.1458099303527253E-2</v>
      </c>
      <c r="K37" s="102">
        <f t="shared" si="3"/>
        <v>-6.1113319732929144E-3</v>
      </c>
      <c r="L37" s="102">
        <f t="shared" si="4"/>
        <v>-2.4357956049774997E-2</v>
      </c>
    </row>
    <row r="38" spans="1:12" x14ac:dyDescent="0.3">
      <c r="A38" s="99" t="s">
        <v>96</v>
      </c>
      <c r="B38" s="100">
        <v>325.7</v>
      </c>
      <c r="C38" s="100">
        <v>326.92</v>
      </c>
      <c r="D38" s="100">
        <v>43.68</v>
      </c>
      <c r="E38" s="100">
        <v>212.36</v>
      </c>
      <c r="F38" s="100"/>
      <c r="H38" s="102">
        <f t="shared" si="0"/>
        <v>-2.6307922272047868E-2</v>
      </c>
      <c r="I38" s="102">
        <f t="shared" si="1"/>
        <v>-8.0106809078771286E-3</v>
      </c>
      <c r="J38" s="102">
        <f t="shared" si="2"/>
        <v>-7.2727272727272788E-3</v>
      </c>
      <c r="K38" s="102">
        <f t="shared" si="3"/>
        <v>-9.1706085818385949E-3</v>
      </c>
      <c r="L38" s="102">
        <f t="shared" si="4"/>
        <v>-3.9529624604251384E-2</v>
      </c>
    </row>
    <row r="39" spans="1:12" x14ac:dyDescent="0.3">
      <c r="A39" s="99" t="s">
        <v>97</v>
      </c>
      <c r="B39" s="100">
        <v>335.3</v>
      </c>
      <c r="C39" s="100">
        <v>323.25</v>
      </c>
      <c r="D39" s="100">
        <v>44</v>
      </c>
      <c r="E39" s="100">
        <v>214</v>
      </c>
      <c r="F39" s="100"/>
      <c r="H39" s="102">
        <f t="shared" si="0"/>
        <v>2.9474976972674313E-2</v>
      </c>
      <c r="I39" s="102">
        <f t="shared" si="1"/>
        <v>-1.1225988009298958E-2</v>
      </c>
      <c r="J39" s="102">
        <f t="shared" si="2"/>
        <v>7.3260073260073329E-3</v>
      </c>
      <c r="K39" s="102">
        <f t="shared" si="3"/>
        <v>4.1297879323802531E-3</v>
      </c>
      <c r="L39" s="102">
        <f t="shared" si="4"/>
        <v>7.7227349783386056E-3</v>
      </c>
    </row>
    <row r="40" spans="1:12" x14ac:dyDescent="0.3">
      <c r="A40" s="99" t="s">
        <v>98</v>
      </c>
      <c r="B40" s="100">
        <v>340.59</v>
      </c>
      <c r="C40" s="100">
        <v>327.8</v>
      </c>
      <c r="D40" s="100">
        <v>43.85</v>
      </c>
      <c r="E40" s="100">
        <v>220.82</v>
      </c>
      <c r="F40" s="100"/>
      <c r="H40" s="102">
        <f t="shared" si="0"/>
        <v>1.5776916194452619E-2</v>
      </c>
      <c r="I40" s="102">
        <f t="shared" si="1"/>
        <v>1.4075792730085109E-2</v>
      </c>
      <c r="J40" s="102">
        <f t="shared" si="2"/>
        <v>-3.4090909090908768E-3</v>
      </c>
      <c r="K40" s="102">
        <f t="shared" si="3"/>
        <v>3.1650855507342622E-3</v>
      </c>
      <c r="L40" s="102">
        <f t="shared" si="4"/>
        <v>3.1869158878504639E-2</v>
      </c>
    </row>
    <row r="41" spans="1:12" x14ac:dyDescent="0.3">
      <c r="A41" s="99" t="s">
        <v>99</v>
      </c>
      <c r="B41" s="100">
        <v>343.47</v>
      </c>
      <c r="C41" s="100">
        <v>327.02</v>
      </c>
      <c r="D41" s="100">
        <v>44.5</v>
      </c>
      <c r="E41" s="100">
        <v>224.12</v>
      </c>
      <c r="F41" s="100"/>
      <c r="H41" s="102">
        <f t="shared" si="0"/>
        <v>8.4559147361932315E-3</v>
      </c>
      <c r="I41" s="102">
        <f t="shared" si="1"/>
        <v>-2.3794996949360265E-3</v>
      </c>
      <c r="J41" s="102">
        <f t="shared" si="2"/>
        <v>1.4823261117445806E-2</v>
      </c>
      <c r="K41" s="102">
        <f t="shared" si="3"/>
        <v>9.4673384593199471E-3</v>
      </c>
      <c r="L41" s="102">
        <f t="shared" si="4"/>
        <v>1.49442985236845E-2</v>
      </c>
    </row>
    <row r="42" spans="1:12" x14ac:dyDescent="0.3">
      <c r="A42" s="99" t="s">
        <v>100</v>
      </c>
      <c r="B42" s="100">
        <v>344.29</v>
      </c>
      <c r="C42" s="100">
        <v>325.44</v>
      </c>
      <c r="D42" s="100">
        <v>45.02</v>
      </c>
      <c r="E42" s="100">
        <v>224.5</v>
      </c>
      <c r="F42" s="100"/>
      <c r="H42" s="102">
        <f t="shared" si="0"/>
        <v>2.3873991906134249E-3</v>
      </c>
      <c r="I42" s="102">
        <f t="shared" si="1"/>
        <v>-4.8315087762215896E-3</v>
      </c>
      <c r="J42" s="102">
        <f t="shared" si="2"/>
        <v>1.1685393258427037E-2</v>
      </c>
      <c r="K42" s="102">
        <f t="shared" si="3"/>
        <v>6.2598732054357778E-3</v>
      </c>
      <c r="L42" s="102">
        <f t="shared" si="4"/>
        <v>1.6955202570051555E-3</v>
      </c>
    </row>
    <row r="43" spans="1:12" x14ac:dyDescent="0.3">
      <c r="A43" s="99" t="s">
        <v>101</v>
      </c>
      <c r="B43" s="100">
        <v>355.19</v>
      </c>
      <c r="C43" s="100">
        <v>331.68</v>
      </c>
      <c r="D43" s="100">
        <v>45.15</v>
      </c>
      <c r="E43" s="100">
        <v>223.14</v>
      </c>
      <c r="F43" s="100"/>
      <c r="H43" s="102">
        <f t="shared" si="0"/>
        <v>3.1659356937465438E-2</v>
      </c>
      <c r="I43" s="102">
        <f t="shared" si="1"/>
        <v>1.9174041297935131E-2</v>
      </c>
      <c r="J43" s="102">
        <f t="shared" si="2"/>
        <v>2.8876055086627154E-3</v>
      </c>
      <c r="K43" s="102">
        <f t="shared" si="3"/>
        <v>9.9803598388908711E-3</v>
      </c>
      <c r="L43" s="102">
        <f t="shared" si="4"/>
        <v>-6.0579064587973882E-3</v>
      </c>
    </row>
    <row r="44" spans="1:12" x14ac:dyDescent="0.3">
      <c r="A44" s="99" t="s">
        <v>102</v>
      </c>
      <c r="B44" s="100">
        <v>354.07</v>
      </c>
      <c r="C44" s="100">
        <v>329.3</v>
      </c>
      <c r="D44" s="100">
        <v>45.8</v>
      </c>
      <c r="E44" s="100">
        <v>218.4</v>
      </c>
      <c r="F44" s="100"/>
      <c r="H44" s="102">
        <f t="shared" si="0"/>
        <v>-3.1532419268560617E-3</v>
      </c>
      <c r="I44" s="102">
        <f t="shared" si="1"/>
        <v>-7.1755909310178348E-3</v>
      </c>
      <c r="J44" s="102">
        <f t="shared" si="2"/>
        <v>1.4396456256921342E-2</v>
      </c>
      <c r="K44" s="102">
        <f t="shared" si="3"/>
        <v>6.8297648773327554E-3</v>
      </c>
      <c r="L44" s="102">
        <f t="shared" si="4"/>
        <v>-2.1242269427265308E-2</v>
      </c>
    </row>
    <row r="45" spans="1:12" x14ac:dyDescent="0.3">
      <c r="A45" s="99" t="s">
        <v>103</v>
      </c>
      <c r="B45" s="100">
        <v>360.88</v>
      </c>
      <c r="C45" s="100">
        <v>328.43</v>
      </c>
      <c r="D45" s="100">
        <v>45.69</v>
      </c>
      <c r="E45" s="100">
        <v>218.52</v>
      </c>
      <c r="F45" s="100"/>
      <c r="H45" s="102">
        <f t="shared" si="0"/>
        <v>1.9233484904115011E-2</v>
      </c>
      <c r="I45" s="102">
        <f t="shared" si="1"/>
        <v>-2.64196781050715E-3</v>
      </c>
      <c r="J45" s="102">
        <f t="shared" si="2"/>
        <v>-2.4017467248908173E-3</v>
      </c>
      <c r="K45" s="102">
        <f t="shared" si="3"/>
        <v>-5.4505264387736882E-4</v>
      </c>
      <c r="L45" s="102">
        <f t="shared" si="4"/>
        <v>5.4945054945057027E-4</v>
      </c>
    </row>
    <row r="46" spans="1:12" x14ac:dyDescent="0.3">
      <c r="A46" s="99" t="s">
        <v>104</v>
      </c>
      <c r="B46" s="100">
        <v>360.8</v>
      </c>
      <c r="C46" s="100">
        <v>340.99</v>
      </c>
      <c r="D46" s="100">
        <v>45.62</v>
      </c>
      <c r="E46" s="100">
        <v>216.62</v>
      </c>
      <c r="F46" s="100"/>
      <c r="H46" s="102">
        <f t="shared" si="0"/>
        <v>-2.2168033695406806E-4</v>
      </c>
      <c r="I46" s="102">
        <f t="shared" si="1"/>
        <v>3.8242547879304575E-2</v>
      </c>
      <c r="J46" s="102">
        <f t="shared" si="2"/>
        <v>-1.5320639089516368E-3</v>
      </c>
      <c r="K46" s="102">
        <f t="shared" si="3"/>
        <v>9.6589788970453845E-3</v>
      </c>
      <c r="L46" s="102">
        <f t="shared" si="4"/>
        <v>-8.6948563060589672E-3</v>
      </c>
    </row>
    <row r="47" spans="1:12" x14ac:dyDescent="0.3">
      <c r="A47" s="99" t="s">
        <v>105</v>
      </c>
      <c r="B47" s="100">
        <v>363.25</v>
      </c>
      <c r="C47" s="100">
        <v>338.48</v>
      </c>
      <c r="D47" s="100">
        <v>45.21</v>
      </c>
      <c r="E47" s="100">
        <v>212.5</v>
      </c>
      <c r="F47" s="100"/>
      <c r="H47" s="102">
        <f t="shared" si="0"/>
        <v>6.7904656319290151E-3</v>
      </c>
      <c r="I47" s="102">
        <f t="shared" si="1"/>
        <v>-7.360919675063758E-3</v>
      </c>
      <c r="J47" s="102">
        <f t="shared" si="2"/>
        <v>-8.9872862779481946E-3</v>
      </c>
      <c r="K47" s="102">
        <f t="shared" si="3"/>
        <v>-7.1316599011575152E-3</v>
      </c>
      <c r="L47" s="102">
        <f t="shared" si="4"/>
        <v>-1.9019481119010268E-2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6C3B-D868-4B8B-8E57-03270BB3B86D}">
  <dimension ref="A1:Z40"/>
  <sheetViews>
    <sheetView topLeftCell="A13" zoomScale="85" zoomScaleNormal="85" workbookViewId="0">
      <selection activeCell="B42" sqref="B42"/>
    </sheetView>
  </sheetViews>
  <sheetFormatPr defaultColWidth="9.109375" defaultRowHeight="14.4" x14ac:dyDescent="0.3"/>
  <cols>
    <col min="1" max="1" width="9.109375" style="1"/>
    <col min="2" max="2" width="11.109375" style="1" bestFit="1" customWidth="1"/>
    <col min="3" max="16384" width="9.109375" style="1"/>
  </cols>
  <sheetData>
    <row r="1" spans="1:22" x14ac:dyDescent="0.3">
      <c r="A1" s="73" t="s">
        <v>14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5"/>
    </row>
    <row r="2" spans="1:22" x14ac:dyDescent="0.3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8"/>
    </row>
    <row r="3" spans="1:22" x14ac:dyDescent="0.3">
      <c r="A3" s="39" t="s">
        <v>15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1"/>
    </row>
    <row r="4" spans="1:22" x14ac:dyDescent="0.3">
      <c r="A4" s="39" t="s">
        <v>16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</row>
    <row r="5" spans="1:22" ht="18" x14ac:dyDescent="0.35">
      <c r="A5" s="79" t="s">
        <v>17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1"/>
    </row>
    <row r="6" spans="1:22" ht="15" thickBot="1" x14ac:dyDescent="0.35">
      <c r="A6" s="82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4"/>
    </row>
    <row r="7" spans="1:22" x14ac:dyDescent="0.3">
      <c r="A7" s="85" t="s">
        <v>18</v>
      </c>
      <c r="B7" s="86"/>
      <c r="C7" s="86"/>
      <c r="D7" s="86"/>
      <c r="E7" s="86"/>
      <c r="F7" s="86"/>
      <c r="G7" s="86"/>
      <c r="H7" s="86"/>
      <c r="I7" s="86"/>
      <c r="J7" s="86"/>
      <c r="K7" s="16" t="s">
        <v>19</v>
      </c>
      <c r="L7" s="16">
        <f t="shared" ref="L7:T7" si="0">M7-1</f>
        <v>2007</v>
      </c>
      <c r="M7" s="16">
        <f t="shared" si="0"/>
        <v>2008</v>
      </c>
      <c r="N7" s="16">
        <f t="shared" si="0"/>
        <v>2009</v>
      </c>
      <c r="O7" s="16">
        <f t="shared" si="0"/>
        <v>2010</v>
      </c>
      <c r="P7" s="16">
        <f t="shared" si="0"/>
        <v>2011</v>
      </c>
      <c r="Q7" s="16">
        <f t="shared" si="0"/>
        <v>2012</v>
      </c>
      <c r="R7" s="16">
        <f t="shared" si="0"/>
        <v>2013</v>
      </c>
      <c r="S7" s="16">
        <f t="shared" si="0"/>
        <v>2014</v>
      </c>
      <c r="T7" s="16">
        <f t="shared" si="0"/>
        <v>2015</v>
      </c>
      <c r="U7" s="16">
        <f>V7-1</f>
        <v>2016</v>
      </c>
      <c r="V7" s="17">
        <v>2017</v>
      </c>
    </row>
    <row r="8" spans="1:22" ht="15" thickBot="1" x14ac:dyDescent="0.35">
      <c r="A8" s="87"/>
      <c r="B8" s="88"/>
      <c r="C8" s="88"/>
      <c r="D8" s="88"/>
      <c r="E8" s="88"/>
      <c r="F8" s="88"/>
      <c r="G8" s="88"/>
      <c r="H8" s="88"/>
      <c r="I8" s="88"/>
      <c r="J8" s="88"/>
      <c r="K8" s="18" t="s">
        <v>20</v>
      </c>
      <c r="L8" s="18">
        <v>249</v>
      </c>
      <c r="M8" s="18">
        <v>250</v>
      </c>
      <c r="N8" s="18">
        <v>249</v>
      </c>
      <c r="O8" s="18">
        <v>249</v>
      </c>
      <c r="P8" s="18">
        <v>248</v>
      </c>
      <c r="Q8" s="18">
        <v>248</v>
      </c>
      <c r="R8" s="18">
        <v>250</v>
      </c>
      <c r="S8" s="18">
        <v>251</v>
      </c>
      <c r="T8" s="18">
        <v>250</v>
      </c>
      <c r="U8" s="18">
        <v>252</v>
      </c>
      <c r="V8" s="19">
        <v>247</v>
      </c>
    </row>
    <row r="9" spans="1:22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</row>
    <row r="10" spans="1:22" x14ac:dyDescent="0.3">
      <c r="A10" s="39" t="s">
        <v>21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1"/>
    </row>
    <row r="11" spans="1:22" ht="18" x14ac:dyDescent="0.35">
      <c r="A11" s="79" t="s">
        <v>22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1"/>
    </row>
    <row r="12" spans="1:22" ht="18" x14ac:dyDescent="0.35">
      <c r="A12" s="79" t="s">
        <v>23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1"/>
    </row>
    <row r="13" spans="1:22" ht="16.2" thickBot="1" x14ac:dyDescent="0.35">
      <c r="A13" s="89" t="s">
        <v>24</v>
      </c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1"/>
    </row>
    <row r="14" spans="1:22" ht="16.2" thickBot="1" x14ac:dyDescent="0.3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ht="15.6" x14ac:dyDescent="0.3">
      <c r="A15" s="70" t="s">
        <v>25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2"/>
    </row>
    <row r="16" spans="1:22" x14ac:dyDescent="0.3">
      <c r="A16" s="39" t="s">
        <v>26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1"/>
    </row>
    <row r="17" spans="1:26" ht="15" thickBot="1" x14ac:dyDescent="0.35">
      <c r="A17" s="54" t="s">
        <v>27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6"/>
    </row>
    <row r="18" spans="1:26" x14ac:dyDescent="0.3">
      <c r="A18" s="57"/>
      <c r="B18" s="58"/>
      <c r="C18" s="58"/>
      <c r="D18" s="58"/>
      <c r="E18" s="58"/>
      <c r="F18" s="58"/>
      <c r="G18" s="58"/>
      <c r="H18" s="21"/>
      <c r="I18" s="5" t="s">
        <v>2</v>
      </c>
      <c r="J18" s="6" t="s">
        <v>28</v>
      </c>
      <c r="K18" s="21"/>
      <c r="L18" s="21"/>
      <c r="M18" s="5" t="s">
        <v>29</v>
      </c>
      <c r="N18" s="6" t="s">
        <v>30</v>
      </c>
      <c r="O18" s="6"/>
      <c r="P18" s="6"/>
      <c r="Q18" s="6"/>
      <c r="R18" s="21"/>
      <c r="S18" s="6"/>
      <c r="T18" s="6"/>
      <c r="U18" s="6"/>
      <c r="V18" s="22"/>
    </row>
    <row r="19" spans="1:26" x14ac:dyDescent="0.3">
      <c r="A19" s="59"/>
      <c r="B19" s="60"/>
      <c r="C19" s="60"/>
      <c r="D19" s="60"/>
      <c r="E19" s="60"/>
      <c r="F19" s="60"/>
      <c r="G19" s="60"/>
      <c r="H19" s="23" t="s">
        <v>1</v>
      </c>
      <c r="I19" s="10" t="s">
        <v>31</v>
      </c>
      <c r="J19" s="3" t="s">
        <v>32</v>
      </c>
      <c r="K19" s="9"/>
      <c r="L19" s="9"/>
      <c r="M19" s="10" t="s">
        <v>33</v>
      </c>
      <c r="N19" s="3" t="s">
        <v>34</v>
      </c>
      <c r="O19" s="3"/>
      <c r="P19" s="3"/>
      <c r="Q19" s="3"/>
      <c r="R19" s="9"/>
      <c r="S19" s="3"/>
      <c r="T19" s="3"/>
      <c r="U19" s="3"/>
      <c r="V19" s="24"/>
    </row>
    <row r="20" spans="1:26" ht="15" thickBot="1" x14ac:dyDescent="0.35">
      <c r="A20" s="54"/>
      <c r="B20" s="55"/>
      <c r="C20" s="55"/>
      <c r="D20" s="55"/>
      <c r="E20" s="55"/>
      <c r="F20" s="55"/>
      <c r="G20" s="55"/>
      <c r="H20" s="25"/>
      <c r="I20" s="11" t="s">
        <v>35</v>
      </c>
      <c r="J20" s="12" t="s">
        <v>36</v>
      </c>
      <c r="K20" s="25"/>
      <c r="L20" s="25"/>
      <c r="M20" s="12"/>
      <c r="N20" s="12"/>
      <c r="O20" s="12"/>
      <c r="P20" s="12"/>
      <c r="Q20" s="12"/>
      <c r="R20" s="25"/>
      <c r="S20" s="12"/>
      <c r="T20" s="12"/>
      <c r="U20" s="12"/>
      <c r="V20" s="26"/>
    </row>
    <row r="21" spans="1:26" x14ac:dyDescent="0.3">
      <c r="A21" s="51" t="s">
        <v>37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3"/>
    </row>
    <row r="22" spans="1:26" x14ac:dyDescent="0.3">
      <c r="A22" s="27" t="s">
        <v>38</v>
      </c>
      <c r="C22" s="1" t="s">
        <v>39</v>
      </c>
      <c r="I22" s="1" t="s">
        <v>40</v>
      </c>
      <c r="K22" s="1" t="s">
        <v>39</v>
      </c>
      <c r="P22" s="1" t="s">
        <v>41</v>
      </c>
      <c r="R22" s="1" t="s">
        <v>39</v>
      </c>
      <c r="V22" s="28"/>
    </row>
    <row r="23" spans="1:26" ht="15" thickBot="1" x14ac:dyDescent="0.35">
      <c r="A23" s="27" t="s">
        <v>42</v>
      </c>
      <c r="C23" s="1" t="s">
        <v>43</v>
      </c>
      <c r="I23" s="1" t="s">
        <v>42</v>
      </c>
      <c r="K23" s="1" t="s">
        <v>44</v>
      </c>
      <c r="P23" s="1" t="s">
        <v>42</v>
      </c>
      <c r="R23" s="1" t="s">
        <v>45</v>
      </c>
      <c r="V23" s="28"/>
    </row>
    <row r="24" spans="1:26" x14ac:dyDescent="0.3">
      <c r="A24" s="61" t="s">
        <v>46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3"/>
    </row>
    <row r="25" spans="1:26" x14ac:dyDescent="0.3">
      <c r="A25" s="64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6"/>
    </row>
    <row r="26" spans="1:26" x14ac:dyDescent="0.3">
      <c r="A26" s="64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6"/>
      <c r="Z26" s="29"/>
    </row>
    <row r="27" spans="1:26" ht="15" thickBot="1" x14ac:dyDescent="0.35">
      <c r="A27" s="67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6" ht="15" thickBot="1" x14ac:dyDescent="0.3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6" ht="15.6" x14ac:dyDescent="0.3">
      <c r="A29" s="70" t="s">
        <v>25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2"/>
    </row>
    <row r="30" spans="1:26" x14ac:dyDescent="0.3">
      <c r="A30" s="39" t="s">
        <v>47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1"/>
    </row>
    <row r="31" spans="1:26" ht="15" thickBot="1" x14ac:dyDescent="0.35">
      <c r="A31" s="42" t="s">
        <v>48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4"/>
    </row>
    <row r="32" spans="1:26" x14ac:dyDescent="0.3">
      <c r="A32" s="45" t="s">
        <v>49</v>
      </c>
      <c r="B32" s="46"/>
      <c r="C32" s="46"/>
      <c r="D32" s="46"/>
      <c r="E32" s="46"/>
      <c r="F32" s="46"/>
      <c r="G32" s="46"/>
      <c r="H32" s="6"/>
      <c r="I32" s="30" t="s">
        <v>4</v>
      </c>
      <c r="J32" s="6" t="s">
        <v>50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1:22" x14ac:dyDescent="0.3">
      <c r="A33" s="47"/>
      <c r="B33" s="48"/>
      <c r="C33" s="48"/>
      <c r="D33" s="48"/>
      <c r="E33" s="48"/>
      <c r="F33" s="48"/>
      <c r="G33" s="48"/>
      <c r="H33" s="31" t="s">
        <v>1</v>
      </c>
      <c r="I33" s="8" t="s">
        <v>51</v>
      </c>
      <c r="J33" s="3" t="s">
        <v>52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</row>
    <row r="34" spans="1:22" ht="15" thickBot="1" x14ac:dyDescent="0.35">
      <c r="A34" s="49"/>
      <c r="B34" s="50"/>
      <c r="C34" s="50"/>
      <c r="D34" s="50"/>
      <c r="E34" s="50"/>
      <c r="F34" s="50"/>
      <c r="G34" s="50"/>
      <c r="H34" s="12"/>
      <c r="I34" s="11" t="s">
        <v>33</v>
      </c>
      <c r="J34" s="12" t="s">
        <v>34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</row>
    <row r="35" spans="1:22" x14ac:dyDescent="0.3">
      <c r="A35" s="51" t="s">
        <v>37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3"/>
    </row>
    <row r="36" spans="1:22" ht="15" thickBot="1" x14ac:dyDescent="0.35">
      <c r="A36" s="27" t="s">
        <v>53</v>
      </c>
      <c r="H36" s="1" t="s">
        <v>54</v>
      </c>
      <c r="P36" s="1" t="s">
        <v>55</v>
      </c>
      <c r="V36" s="28"/>
    </row>
    <row r="37" spans="1:22" x14ac:dyDescent="0.3">
      <c r="A37" s="32" t="s">
        <v>56</v>
      </c>
      <c r="B37" s="33"/>
      <c r="C37" s="33"/>
      <c r="D37" s="33"/>
      <c r="E37" s="33"/>
      <c r="F37" s="33"/>
      <c r="G37" s="33"/>
      <c r="H37" s="33"/>
      <c r="I37" s="33"/>
      <c r="J37" s="34"/>
      <c r="K37" s="35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6"/>
    </row>
    <row r="38" spans="1:22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</row>
    <row r="39" spans="1:22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7"/>
      <c r="M39" s="3"/>
      <c r="N39" s="3"/>
      <c r="O39" s="3"/>
      <c r="P39" s="3"/>
      <c r="Q39" s="3"/>
      <c r="R39" s="3"/>
      <c r="S39" s="3"/>
      <c r="T39" s="3"/>
      <c r="U39" s="3"/>
      <c r="V39" s="4"/>
    </row>
    <row r="40" spans="1:22" ht="15" thickBot="1" x14ac:dyDescent="0.35">
      <c r="A40" s="15"/>
      <c r="B40" s="12"/>
      <c r="C40" s="12"/>
      <c r="D40" s="3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</row>
  </sheetData>
  <mergeCells count="22">
    <mergeCell ref="A16:V16"/>
    <mergeCell ref="A1:V2"/>
    <mergeCell ref="A3:V3"/>
    <mergeCell ref="A4:V4"/>
    <mergeCell ref="A5:V5"/>
    <mergeCell ref="A6:V6"/>
    <mergeCell ref="A7:J8"/>
    <mergeCell ref="A10:V10"/>
    <mergeCell ref="A11:V11"/>
    <mergeCell ref="A12:V12"/>
    <mergeCell ref="A13:V13"/>
    <mergeCell ref="A15:V15"/>
    <mergeCell ref="A30:V30"/>
    <mergeCell ref="A31:V31"/>
    <mergeCell ref="A32:G34"/>
    <mergeCell ref="A35:V35"/>
    <mergeCell ref="A17:V17"/>
    <mergeCell ref="A18:G20"/>
    <mergeCell ref="A21:V21"/>
    <mergeCell ref="A24:V24"/>
    <mergeCell ref="A25:V27"/>
    <mergeCell ref="A29:V2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9BD1-DB50-4787-A6CA-3237CF9ACBB0}">
  <dimension ref="A1:T30"/>
  <sheetViews>
    <sheetView zoomScale="140" zoomScaleNormal="140" workbookViewId="0">
      <selection sqref="A1:O1"/>
    </sheetView>
  </sheetViews>
  <sheetFormatPr defaultColWidth="9.109375" defaultRowHeight="14.4" x14ac:dyDescent="0.3"/>
  <cols>
    <col min="1" max="16384" width="9.109375" style="1"/>
  </cols>
  <sheetData>
    <row r="1" spans="1:15" ht="15" thickBot="1" x14ac:dyDescent="0.35">
      <c r="A1" s="92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4"/>
    </row>
    <row r="2" spans="1:15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ht="15" thickBot="1" x14ac:dyDescent="0.3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3">
      <c r="A14" s="2"/>
      <c r="B14" s="3"/>
      <c r="C14" s="3"/>
      <c r="D14" s="3"/>
      <c r="E14" s="3"/>
      <c r="F14" s="3"/>
      <c r="G14" s="3"/>
      <c r="H14" s="3"/>
      <c r="I14" s="95" t="s">
        <v>1</v>
      </c>
      <c r="J14" s="5" t="s">
        <v>2</v>
      </c>
      <c r="K14" s="6" t="s">
        <v>3</v>
      </c>
      <c r="L14" s="6"/>
      <c r="M14" s="6"/>
      <c r="N14" s="7"/>
      <c r="O14" s="4"/>
    </row>
    <row r="15" spans="1:15" x14ac:dyDescent="0.3">
      <c r="A15" s="2"/>
      <c r="B15" s="3"/>
      <c r="C15" s="3"/>
      <c r="D15" s="3"/>
      <c r="E15" s="3"/>
      <c r="F15" s="3"/>
      <c r="G15" s="3"/>
      <c r="H15" s="3"/>
      <c r="I15" s="96"/>
      <c r="J15" s="8" t="s">
        <v>4</v>
      </c>
      <c r="K15" s="3" t="s">
        <v>5</v>
      </c>
      <c r="L15" s="3"/>
      <c r="M15" s="9"/>
      <c r="N15" s="4"/>
      <c r="O15" s="4"/>
    </row>
    <row r="16" spans="1:15" x14ac:dyDescent="0.3">
      <c r="A16" s="2"/>
      <c r="B16" s="3"/>
      <c r="C16" s="3"/>
      <c r="D16" s="3"/>
      <c r="E16" s="3"/>
      <c r="F16" s="3"/>
      <c r="G16" s="3"/>
      <c r="H16" s="3"/>
      <c r="I16" s="96"/>
      <c r="J16" s="10" t="s">
        <v>6</v>
      </c>
      <c r="K16" s="3" t="s">
        <v>7</v>
      </c>
      <c r="L16" s="9"/>
      <c r="M16" s="3"/>
      <c r="N16" s="4"/>
      <c r="O16" s="4"/>
    </row>
    <row r="17" spans="1:20" x14ac:dyDescent="0.3">
      <c r="A17" s="2"/>
      <c r="B17" s="3"/>
      <c r="C17" s="3"/>
      <c r="D17" s="3"/>
      <c r="E17" s="3"/>
      <c r="F17" s="3"/>
      <c r="G17" s="3"/>
      <c r="H17" s="3"/>
      <c r="I17" s="96"/>
      <c r="J17" s="10" t="s">
        <v>8</v>
      </c>
      <c r="K17" s="3" t="s">
        <v>9</v>
      </c>
      <c r="L17" s="3"/>
      <c r="M17" s="3"/>
      <c r="N17" s="4"/>
      <c r="O17" s="4"/>
    </row>
    <row r="18" spans="1:20" x14ac:dyDescent="0.3">
      <c r="A18" s="2"/>
      <c r="B18" s="3"/>
      <c r="C18" s="3"/>
      <c r="D18" s="3"/>
      <c r="E18" s="3"/>
      <c r="F18" s="3"/>
      <c r="G18" s="3"/>
      <c r="H18" s="3"/>
      <c r="I18" s="96"/>
      <c r="J18" s="10" t="s">
        <v>10</v>
      </c>
      <c r="K18" s="3" t="s">
        <v>11</v>
      </c>
      <c r="L18" s="3"/>
      <c r="M18" s="3"/>
      <c r="N18" s="4"/>
      <c r="O18" s="4"/>
    </row>
    <row r="19" spans="1:20" ht="15" thickBot="1" x14ac:dyDescent="0.35">
      <c r="A19" s="2"/>
      <c r="B19" s="3"/>
      <c r="C19" s="3"/>
      <c r="D19" s="3"/>
      <c r="E19" s="3"/>
      <c r="F19" s="3"/>
      <c r="G19" s="3"/>
      <c r="H19" s="3"/>
      <c r="I19" s="97"/>
      <c r="J19" s="11" t="s">
        <v>12</v>
      </c>
      <c r="K19" s="12" t="s">
        <v>13</v>
      </c>
      <c r="L19" s="12"/>
      <c r="M19" s="12"/>
      <c r="N19" s="13"/>
      <c r="O19" s="4"/>
    </row>
    <row r="20" spans="1:20" x14ac:dyDescent="0.3">
      <c r="A20" s="2"/>
      <c r="B20" s="3"/>
      <c r="C20" s="3"/>
      <c r="D20" s="3"/>
      <c r="E20" s="3"/>
      <c r="F20" s="3"/>
      <c r="G20" s="3"/>
      <c r="H20" s="3"/>
      <c r="I20" s="14"/>
      <c r="J20" s="3"/>
      <c r="K20" s="3"/>
      <c r="L20" s="3"/>
      <c r="M20" s="9"/>
      <c r="N20" s="3"/>
      <c r="O20" s="4"/>
    </row>
    <row r="21" spans="1:20" ht="15" thickBot="1" x14ac:dyDescent="0.35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5" spans="1:20" x14ac:dyDescent="0.3"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3"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x14ac:dyDescent="0.3"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x14ac:dyDescent="0.3"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x14ac:dyDescent="0.3"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x14ac:dyDescent="0.3"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</sheetData>
  <mergeCells count="2">
    <mergeCell ref="A1:O1"/>
    <mergeCell ref="I14:I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C0B4-FE79-4361-830D-23A956FB6614}">
  <dimension ref="A1:B2"/>
  <sheetViews>
    <sheetView workbookViewId="0">
      <selection activeCell="B2" sqref="B2"/>
    </sheetView>
  </sheetViews>
  <sheetFormatPr defaultRowHeight="14.4" x14ac:dyDescent="0.3"/>
  <cols>
    <col min="1" max="1" width="11.88671875" customWidth="1"/>
    <col min="2" max="2" width="52.88671875" customWidth="1"/>
  </cols>
  <sheetData>
    <row r="1" spans="1:2" x14ac:dyDescent="0.3">
      <c r="A1" t="s">
        <v>57</v>
      </c>
      <c r="B1" t="s">
        <v>58</v>
      </c>
    </row>
    <row r="2" spans="1:2" x14ac:dyDescent="0.3">
      <c r="A2" t="s">
        <v>59</v>
      </c>
      <c r="B2" t="str" cm="1">
        <f t="array" aca="1" ref="B2" ca="1">LEFT(CELL("имяфайла"),FIND("\[", CELL("имяфайла") )) &amp; "Data"</f>
        <v>C:\Users\myfri\Downloads\ODMExcel-main\Topic 5\Data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AFE5B8-1EC7-4B2E-9AE9-3CDD8C50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</vt:lpstr>
      <vt:lpstr>Data</vt:lpstr>
      <vt:lpstr>Меры</vt:lpstr>
      <vt:lpstr>F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cp:lastPrinted>2021-11-19T08:33:50Z</cp:lastPrinted>
  <dcterms:created xsi:type="dcterms:W3CDTF">2015-06-05T18:19:34Z</dcterms:created>
  <dcterms:modified xsi:type="dcterms:W3CDTF">2021-11-19T10:24:10Z</dcterms:modified>
</cp:coreProperties>
</file>