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queryTables/queryTable2.xml" ContentType="application/vnd.openxmlformats-officedocument.spreadsheetml.queryTab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2.xml" ContentType="application/vnd.openxmlformats-officedocument.spreadsheetml.pivotTable+xml"/>
  <Override PartName="/xl/drawings/drawing5.xml" ContentType="application/vnd.openxmlformats-officedocument.drawing+xml"/>
  <Override PartName="/xl/tables/table8.xml" ContentType="application/vnd.openxmlformats-officedocument.spreadsheetml.table+xml"/>
  <Override PartName="/xl/queryTables/queryTable3.xml" ContentType="application/vnd.openxmlformats-officedocument.spreadsheetml.queryTab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yfri\Downloads\Д_Excel.Edited\"/>
    </mc:Choice>
  </mc:AlternateContent>
  <xr:revisionPtr revIDLastSave="0" documentId="13_ncr:1_{F6200701-D882-4EC7-8EB7-EE311CA9E9F6}" xr6:coauthVersionLast="47" xr6:coauthVersionMax="47" xr10:uidLastSave="{00000000-0000-0000-0000-000000000000}"/>
  <bookViews>
    <workbookView xWindow="276" yWindow="384" windowWidth="22764" windowHeight="12072" tabRatio="568" firstSheet="2" activeTab="4" xr2:uid="{ABECCC05-EC47-480D-BF90-7296196067FB}"/>
  </bookViews>
  <sheets>
    <sheet name="Лист1" sheetId="1" r:id="rId1"/>
    <sheet name="G_Chow" sheetId="5" r:id="rId2"/>
    <sheet name="Data" sheetId="8" r:id="rId3"/>
    <sheet name="CurrExchange" sheetId="7" r:id="rId4"/>
    <sheet name="USD-RUB 2019" sheetId="4" r:id="rId5"/>
    <sheet name="Компоненты" sheetId="2" r:id="rId6"/>
    <sheet name="Params" sheetId="6" r:id="rId7"/>
  </sheets>
  <definedNames>
    <definedName name="ExternalData_1" localSheetId="4" hidden="1">'USD-RUB 2019'!$A$1:$B$366</definedName>
    <definedName name="ExternalData_2" localSheetId="1" hidden="1">G_Chow!$A$1:$B$118</definedName>
    <definedName name="ExternalData_3" localSheetId="3" hidden="1">'CurrExchange'!$A$1:$B$248</definedName>
  </definedNames>
  <calcPr calcId="191029"/>
  <pivotCaches>
    <pivotCache cacheId="8" r:id="rId8"/>
    <pivotCache cacheId="9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8" l="1"/>
  <c r="J4" i="8"/>
  <c r="J5" i="8"/>
  <c r="J6" i="8"/>
  <c r="J7" i="8"/>
  <c r="J8" i="8"/>
  <c r="J9" i="8"/>
  <c r="J10" i="8"/>
  <c r="J11" i="8"/>
  <c r="J12" i="8"/>
  <c r="J13" i="8"/>
  <c r="J14" i="8"/>
  <c r="H3" i="8"/>
  <c r="H4" i="8"/>
  <c r="H5" i="8"/>
  <c r="H6" i="8"/>
  <c r="H7" i="8"/>
  <c r="H8" i="8"/>
  <c r="H9" i="8"/>
  <c r="H10" i="8"/>
  <c r="H11" i="8"/>
  <c r="H12" i="8"/>
  <c r="H13" i="8"/>
  <c r="H14" i="8"/>
  <c r="G3" i="8"/>
  <c r="G4" i="8"/>
  <c r="G5" i="8"/>
  <c r="G6" i="8"/>
  <c r="G7" i="8"/>
  <c r="G8" i="8"/>
  <c r="G9" i="8"/>
  <c r="G10" i="8"/>
  <c r="G11" i="8"/>
  <c r="G12" i="8"/>
  <c r="G13" i="8"/>
  <c r="G14" i="8"/>
  <c r="B2" i="6" a="1"/>
  <c r="B2" i="6" s="1"/>
  <c r="F3" i="8"/>
  <c r="F4" i="8"/>
  <c r="F5" i="8"/>
  <c r="F6" i="8"/>
  <c r="F7" i="8"/>
  <c r="F8" i="8"/>
  <c r="F9" i="8"/>
  <c r="F10" i="8"/>
  <c r="F11" i="8"/>
  <c r="F12" i="8"/>
  <c r="F13" i="8"/>
  <c r="F14" i="8"/>
  <c r="E3" i="8"/>
  <c r="I3" i="8" s="1"/>
  <c r="E4" i="8"/>
  <c r="I4" i="8" s="1"/>
  <c r="E5" i="8"/>
  <c r="E6" i="8"/>
  <c r="I6" i="8" s="1"/>
  <c r="E7" i="8"/>
  <c r="I7" i="8" s="1"/>
  <c r="E8" i="8"/>
  <c r="I8" i="8" s="1"/>
  <c r="E9" i="8"/>
  <c r="E10" i="8"/>
  <c r="I10" i="8" s="1"/>
  <c r="E11" i="8"/>
  <c r="I11" i="8" s="1"/>
  <c r="E12" i="8"/>
  <c r="I12" i="8" s="1"/>
  <c r="E13" i="8"/>
  <c r="E14" i="8"/>
  <c r="I14" i="8" s="1"/>
  <c r="P2" i="5"/>
  <c r="P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V40" i="5"/>
  <c r="T39" i="5"/>
  <c r="W39" i="5" s="1"/>
  <c r="T38" i="5"/>
  <c r="M2" i="5"/>
  <c r="O2" i="5"/>
  <c r="Q2" i="5"/>
  <c r="M3" i="5"/>
  <c r="O3" i="5"/>
  <c r="Q3" i="5"/>
  <c r="M4" i="5"/>
  <c r="O4" i="5"/>
  <c r="Q4" i="5"/>
  <c r="M5" i="5"/>
  <c r="O5" i="5"/>
  <c r="Q5" i="5"/>
  <c r="M6" i="5"/>
  <c r="O6" i="5"/>
  <c r="Q6" i="5"/>
  <c r="M7" i="5"/>
  <c r="O7" i="5"/>
  <c r="Q7" i="5"/>
  <c r="M8" i="5"/>
  <c r="O8" i="5"/>
  <c r="Q8" i="5"/>
  <c r="M9" i="5"/>
  <c r="O9" i="5"/>
  <c r="Q9" i="5"/>
  <c r="M10" i="5"/>
  <c r="O10" i="5"/>
  <c r="Q10" i="5"/>
  <c r="M11" i="5"/>
  <c r="O11" i="5"/>
  <c r="Q11" i="5"/>
  <c r="M12" i="5"/>
  <c r="O12" i="5"/>
  <c r="Q12" i="5"/>
  <c r="M13" i="5"/>
  <c r="O13" i="5"/>
  <c r="Q13" i="5"/>
  <c r="M14" i="5"/>
  <c r="O14" i="5"/>
  <c r="Q14" i="5"/>
  <c r="M15" i="5"/>
  <c r="O15" i="5"/>
  <c r="Q15" i="5"/>
  <c r="M16" i="5"/>
  <c r="O16" i="5"/>
  <c r="Q16" i="5"/>
  <c r="M17" i="5"/>
  <c r="O17" i="5"/>
  <c r="Q17" i="5"/>
  <c r="M18" i="5"/>
  <c r="O18" i="5"/>
  <c r="Q18" i="5"/>
  <c r="M19" i="5"/>
  <c r="O19" i="5"/>
  <c r="Q19" i="5"/>
  <c r="M20" i="5"/>
  <c r="O20" i="5"/>
  <c r="Q20" i="5"/>
  <c r="M21" i="5"/>
  <c r="O21" i="5"/>
  <c r="Q21" i="5"/>
  <c r="M22" i="5"/>
  <c r="O22" i="5"/>
  <c r="Q22" i="5"/>
  <c r="M23" i="5"/>
  <c r="O23" i="5"/>
  <c r="Q23" i="5"/>
  <c r="M24" i="5"/>
  <c r="O24" i="5"/>
  <c r="Q24" i="5"/>
  <c r="M25" i="5"/>
  <c r="O25" i="5"/>
  <c r="Q25" i="5"/>
  <c r="M26" i="5"/>
  <c r="O26" i="5"/>
  <c r="Q26" i="5"/>
  <c r="M27" i="5"/>
  <c r="O27" i="5"/>
  <c r="Q27" i="5"/>
  <c r="M28" i="5"/>
  <c r="O28" i="5"/>
  <c r="Q28" i="5"/>
  <c r="M29" i="5"/>
  <c r="O29" i="5"/>
  <c r="Q29" i="5"/>
  <c r="M30" i="5"/>
  <c r="O30" i="5"/>
  <c r="Q30" i="5"/>
  <c r="M31" i="5"/>
  <c r="O31" i="5"/>
  <c r="Q31" i="5"/>
  <c r="M32" i="5"/>
  <c r="O32" i="5"/>
  <c r="Q32" i="5"/>
  <c r="M33" i="5"/>
  <c r="O33" i="5"/>
  <c r="Q33" i="5"/>
  <c r="M34" i="5"/>
  <c r="O34" i="5"/>
  <c r="Q34" i="5"/>
  <c r="M35" i="5"/>
  <c r="O35" i="5"/>
  <c r="Q35" i="5"/>
  <c r="M36" i="5"/>
  <c r="O36" i="5"/>
  <c r="Q36" i="5"/>
  <c r="M37" i="5"/>
  <c r="O37" i="5"/>
  <c r="Q37" i="5"/>
  <c r="M38" i="5"/>
  <c r="O38" i="5"/>
  <c r="Q38" i="5"/>
  <c r="M39" i="5"/>
  <c r="O39" i="5"/>
  <c r="Q39" i="5"/>
  <c r="M40" i="5"/>
  <c r="O40" i="5"/>
  <c r="Q40" i="5"/>
  <c r="M41" i="5"/>
  <c r="O41" i="5"/>
  <c r="Q41" i="5"/>
  <c r="M42" i="5"/>
  <c r="O42" i="5"/>
  <c r="Q42" i="5"/>
  <c r="M43" i="5"/>
  <c r="O43" i="5"/>
  <c r="Q43" i="5"/>
  <c r="M44" i="5"/>
  <c r="O44" i="5"/>
  <c r="Q44" i="5"/>
  <c r="M45" i="5"/>
  <c r="O45" i="5"/>
  <c r="Q45" i="5"/>
  <c r="M46" i="5"/>
  <c r="O46" i="5"/>
  <c r="Q46" i="5"/>
  <c r="M47" i="5"/>
  <c r="O47" i="5"/>
  <c r="Q47" i="5"/>
  <c r="M48" i="5"/>
  <c r="O48" i="5"/>
  <c r="Q48" i="5"/>
  <c r="M49" i="5"/>
  <c r="O49" i="5"/>
  <c r="Q49" i="5"/>
  <c r="M50" i="5"/>
  <c r="O50" i="5"/>
  <c r="Q50" i="5"/>
  <c r="M51" i="5"/>
  <c r="O51" i="5"/>
  <c r="Q51" i="5"/>
  <c r="M52" i="5"/>
  <c r="O52" i="5"/>
  <c r="Q52" i="5"/>
  <c r="M53" i="5"/>
  <c r="O53" i="5"/>
  <c r="Q53" i="5"/>
  <c r="M54" i="5"/>
  <c r="O54" i="5"/>
  <c r="Q54" i="5"/>
  <c r="M55" i="5"/>
  <c r="O55" i="5"/>
  <c r="Q55" i="5"/>
  <c r="M56" i="5"/>
  <c r="O56" i="5"/>
  <c r="Q56" i="5"/>
  <c r="M57" i="5"/>
  <c r="O57" i="5"/>
  <c r="Q57" i="5"/>
  <c r="M58" i="5"/>
  <c r="O58" i="5"/>
  <c r="Q58" i="5"/>
  <c r="M59" i="5"/>
  <c r="O59" i="5"/>
  <c r="Q59" i="5"/>
  <c r="M60" i="5"/>
  <c r="O60" i="5"/>
  <c r="Q60" i="5"/>
  <c r="M61" i="5"/>
  <c r="O61" i="5"/>
  <c r="Q61" i="5"/>
  <c r="M62" i="5"/>
  <c r="O62" i="5"/>
  <c r="Q62" i="5"/>
  <c r="M63" i="5"/>
  <c r="O63" i="5"/>
  <c r="Q63" i="5"/>
  <c r="M64" i="5"/>
  <c r="O64" i="5"/>
  <c r="Q64" i="5"/>
  <c r="M65" i="5"/>
  <c r="O65" i="5"/>
  <c r="Q65" i="5"/>
  <c r="M66" i="5"/>
  <c r="O66" i="5"/>
  <c r="Q66" i="5"/>
  <c r="M67" i="5"/>
  <c r="O67" i="5"/>
  <c r="Q67" i="5"/>
  <c r="M68" i="5"/>
  <c r="O68" i="5"/>
  <c r="Q68" i="5"/>
  <c r="G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2" i="5"/>
  <c r="I2" i="5"/>
  <c r="K2" i="5" s="1"/>
  <c r="I3" i="5"/>
  <c r="K3" i="5" s="1"/>
  <c r="I4" i="5"/>
  <c r="K4" i="5" s="1"/>
  <c r="I5" i="5"/>
  <c r="I6" i="5"/>
  <c r="I7" i="5"/>
  <c r="K7" i="5" s="1"/>
  <c r="I8" i="5"/>
  <c r="K8" i="5" s="1"/>
  <c r="I9" i="5"/>
  <c r="I10" i="5"/>
  <c r="I11" i="5"/>
  <c r="K11" i="5" s="1"/>
  <c r="I12" i="5"/>
  <c r="K12" i="5" s="1"/>
  <c r="I13" i="5"/>
  <c r="I14" i="5"/>
  <c r="I15" i="5"/>
  <c r="K15" i="5" s="1"/>
  <c r="I16" i="5"/>
  <c r="K16" i="5" s="1"/>
  <c r="I17" i="5"/>
  <c r="I18" i="5"/>
  <c r="I19" i="5"/>
  <c r="K19" i="5" s="1"/>
  <c r="I20" i="5"/>
  <c r="K20" i="5" s="1"/>
  <c r="I21" i="5"/>
  <c r="I22" i="5"/>
  <c r="I23" i="5"/>
  <c r="K23" i="5" s="1"/>
  <c r="I24" i="5"/>
  <c r="K24" i="5" s="1"/>
  <c r="I25" i="5"/>
  <c r="I26" i="5"/>
  <c r="I27" i="5"/>
  <c r="K27" i="5" s="1"/>
  <c r="I28" i="5"/>
  <c r="K28" i="5" s="1"/>
  <c r="I29" i="5"/>
  <c r="I30" i="5"/>
  <c r="I31" i="5"/>
  <c r="K31" i="5" s="1"/>
  <c r="I32" i="5"/>
  <c r="K32" i="5" s="1"/>
  <c r="I33" i="5"/>
  <c r="I34" i="5"/>
  <c r="I35" i="5"/>
  <c r="K35" i="5" s="1"/>
  <c r="I36" i="5"/>
  <c r="K36" i="5" s="1"/>
  <c r="I37" i="5"/>
  <c r="I38" i="5"/>
  <c r="I39" i="5"/>
  <c r="K39" i="5" s="1"/>
  <c r="I40" i="5"/>
  <c r="K40" i="5" s="1"/>
  <c r="I41" i="5"/>
  <c r="I42" i="5"/>
  <c r="I43" i="5"/>
  <c r="K43" i="5" s="1"/>
  <c r="I44" i="5"/>
  <c r="K44" i="5" s="1"/>
  <c r="I45" i="5"/>
  <c r="I46" i="5"/>
  <c r="I47" i="5"/>
  <c r="K47" i="5" s="1"/>
  <c r="I48" i="5"/>
  <c r="K48" i="5" s="1"/>
  <c r="I49" i="5"/>
  <c r="I50" i="5"/>
  <c r="I51" i="5"/>
  <c r="K51" i="5" s="1"/>
  <c r="D2" i="5"/>
  <c r="E2" i="5" s="1"/>
  <c r="D3" i="5"/>
  <c r="E3" i="5" s="1"/>
  <c r="D4" i="5"/>
  <c r="E4" i="5" s="1"/>
  <c r="D5" i="5"/>
  <c r="E5" i="5" s="1"/>
  <c r="D6" i="5"/>
  <c r="E6" i="5" s="1"/>
  <c r="D7" i="5"/>
  <c r="E7" i="5" s="1"/>
  <c r="D8" i="5"/>
  <c r="E8" i="5" s="1"/>
  <c r="D9" i="5"/>
  <c r="E9" i="5" s="1"/>
  <c r="D10" i="5"/>
  <c r="E10" i="5" s="1"/>
  <c r="D11" i="5"/>
  <c r="E11" i="5" s="1"/>
  <c r="D12" i="5"/>
  <c r="E12" i="5" s="1"/>
  <c r="D13" i="5"/>
  <c r="E13" i="5" s="1"/>
  <c r="D14" i="5"/>
  <c r="E14" i="5" s="1"/>
  <c r="D15" i="5"/>
  <c r="E15" i="5" s="1"/>
  <c r="D16" i="5"/>
  <c r="E16" i="5" s="1"/>
  <c r="D17" i="5"/>
  <c r="E17" i="5" s="1"/>
  <c r="D18" i="5"/>
  <c r="E18" i="5" s="1"/>
  <c r="D19" i="5"/>
  <c r="E19" i="5" s="1"/>
  <c r="D20" i="5"/>
  <c r="E20" i="5" s="1"/>
  <c r="D21" i="5"/>
  <c r="E21" i="5" s="1"/>
  <c r="D22" i="5"/>
  <c r="E22" i="5" s="1"/>
  <c r="D23" i="5"/>
  <c r="E23" i="5" s="1"/>
  <c r="D24" i="5"/>
  <c r="E24" i="5" s="1"/>
  <c r="D25" i="5"/>
  <c r="E25" i="5" s="1"/>
  <c r="D26" i="5"/>
  <c r="E26" i="5" s="1"/>
  <c r="D27" i="5"/>
  <c r="E27" i="5" s="1"/>
  <c r="D28" i="5"/>
  <c r="E28" i="5" s="1"/>
  <c r="D29" i="5"/>
  <c r="E29" i="5" s="1"/>
  <c r="D30" i="5"/>
  <c r="E30" i="5" s="1"/>
  <c r="D31" i="5"/>
  <c r="E31" i="5" s="1"/>
  <c r="D32" i="5"/>
  <c r="E32" i="5" s="1"/>
  <c r="D33" i="5"/>
  <c r="E33" i="5" s="1"/>
  <c r="D34" i="5"/>
  <c r="E34" i="5" s="1"/>
  <c r="D35" i="5"/>
  <c r="E35" i="5" s="1"/>
  <c r="D36" i="5"/>
  <c r="E36" i="5" s="1"/>
  <c r="D37" i="5"/>
  <c r="E37" i="5" s="1"/>
  <c r="D38" i="5"/>
  <c r="E38" i="5" s="1"/>
  <c r="D39" i="5"/>
  <c r="E39" i="5" s="1"/>
  <c r="D40" i="5"/>
  <c r="E40" i="5" s="1"/>
  <c r="D41" i="5"/>
  <c r="E41" i="5" s="1"/>
  <c r="D42" i="5"/>
  <c r="E42" i="5" s="1"/>
  <c r="D43" i="5"/>
  <c r="E43" i="5" s="1"/>
  <c r="D44" i="5"/>
  <c r="E44" i="5" s="1"/>
  <c r="D45" i="5"/>
  <c r="E45" i="5" s="1"/>
  <c r="D46" i="5"/>
  <c r="E46" i="5" s="1"/>
  <c r="D47" i="5"/>
  <c r="E47" i="5" s="1"/>
  <c r="D48" i="5"/>
  <c r="E48" i="5" s="1"/>
  <c r="D49" i="5"/>
  <c r="E49" i="5" s="1"/>
  <c r="D50" i="5"/>
  <c r="E50" i="5" s="1"/>
  <c r="D51" i="5"/>
  <c r="E51" i="5" s="1"/>
  <c r="D52" i="5"/>
  <c r="E52" i="5" s="1"/>
  <c r="D53" i="5"/>
  <c r="E53" i="5" s="1"/>
  <c r="D54" i="5"/>
  <c r="E54" i="5" s="1"/>
  <c r="D55" i="5"/>
  <c r="E55" i="5" s="1"/>
  <c r="D56" i="5"/>
  <c r="E56" i="5" s="1"/>
  <c r="D57" i="5"/>
  <c r="E57" i="5" s="1"/>
  <c r="D58" i="5"/>
  <c r="E58" i="5" s="1"/>
  <c r="D59" i="5"/>
  <c r="E59" i="5" s="1"/>
  <c r="D60" i="5"/>
  <c r="E60" i="5" s="1"/>
  <c r="D61" i="5"/>
  <c r="E61" i="5" s="1"/>
  <c r="D62" i="5"/>
  <c r="E62" i="5" s="1"/>
  <c r="D63" i="5"/>
  <c r="E63" i="5" s="1"/>
  <c r="D64" i="5"/>
  <c r="E64" i="5" s="1"/>
  <c r="D65" i="5"/>
  <c r="E65" i="5" s="1"/>
  <c r="D66" i="5"/>
  <c r="E66" i="5" s="1"/>
  <c r="D67" i="5"/>
  <c r="E67" i="5" s="1"/>
  <c r="D68" i="5"/>
  <c r="E68" i="5" s="1"/>
  <c r="D69" i="5"/>
  <c r="E69" i="5" s="1"/>
  <c r="D70" i="5"/>
  <c r="E70" i="5" s="1"/>
  <c r="D71" i="5"/>
  <c r="E71" i="5" s="1"/>
  <c r="D72" i="5"/>
  <c r="E72" i="5" s="1"/>
  <c r="D73" i="5"/>
  <c r="E73" i="5" s="1"/>
  <c r="D74" i="5"/>
  <c r="E74" i="5" s="1"/>
  <c r="D75" i="5"/>
  <c r="E75" i="5" s="1"/>
  <c r="D76" i="5"/>
  <c r="E76" i="5" s="1"/>
  <c r="D77" i="5"/>
  <c r="E77" i="5" s="1"/>
  <c r="D78" i="5"/>
  <c r="E78" i="5" s="1"/>
  <c r="D79" i="5"/>
  <c r="E79" i="5" s="1"/>
  <c r="D80" i="5"/>
  <c r="E80" i="5" s="1"/>
  <c r="D81" i="5"/>
  <c r="E81" i="5" s="1"/>
  <c r="D82" i="5"/>
  <c r="E82" i="5" s="1"/>
  <c r="D83" i="5"/>
  <c r="E83" i="5" s="1"/>
  <c r="D84" i="5"/>
  <c r="E84" i="5" s="1"/>
  <c r="D85" i="5"/>
  <c r="E85" i="5" s="1"/>
  <c r="D86" i="5"/>
  <c r="E86" i="5" s="1"/>
  <c r="D87" i="5"/>
  <c r="E87" i="5" s="1"/>
  <c r="D88" i="5"/>
  <c r="E88" i="5" s="1"/>
  <c r="D89" i="5"/>
  <c r="E89" i="5" s="1"/>
  <c r="D90" i="5"/>
  <c r="E90" i="5" s="1"/>
  <c r="D91" i="5"/>
  <c r="E91" i="5" s="1"/>
  <c r="D92" i="5"/>
  <c r="E92" i="5" s="1"/>
  <c r="D93" i="5"/>
  <c r="E93" i="5" s="1"/>
  <c r="D94" i="5"/>
  <c r="E94" i="5" s="1"/>
  <c r="D95" i="5"/>
  <c r="E95" i="5" s="1"/>
  <c r="D96" i="5"/>
  <c r="E96" i="5" s="1"/>
  <c r="D97" i="5"/>
  <c r="E97" i="5" s="1"/>
  <c r="D98" i="5"/>
  <c r="E98" i="5" s="1"/>
  <c r="D99" i="5"/>
  <c r="E99" i="5" s="1"/>
  <c r="D100" i="5"/>
  <c r="E100" i="5" s="1"/>
  <c r="D101" i="5"/>
  <c r="E101" i="5" s="1"/>
  <c r="D102" i="5"/>
  <c r="E102" i="5" s="1"/>
  <c r="D103" i="5"/>
  <c r="E103" i="5" s="1"/>
  <c r="D104" i="5"/>
  <c r="E104" i="5" s="1"/>
  <c r="D105" i="5"/>
  <c r="E105" i="5" s="1"/>
  <c r="D106" i="5"/>
  <c r="E106" i="5" s="1"/>
  <c r="D107" i="5"/>
  <c r="E107" i="5" s="1"/>
  <c r="D108" i="5"/>
  <c r="E108" i="5" s="1"/>
  <c r="D109" i="5"/>
  <c r="E109" i="5" s="1"/>
  <c r="D110" i="5"/>
  <c r="E110" i="5" s="1"/>
  <c r="D111" i="5"/>
  <c r="E111" i="5" s="1"/>
  <c r="D112" i="5"/>
  <c r="E112" i="5" s="1"/>
  <c r="D113" i="5"/>
  <c r="E113" i="5" s="1"/>
  <c r="D114" i="5"/>
  <c r="E114" i="5" s="1"/>
  <c r="D115" i="5"/>
  <c r="E115" i="5" s="1"/>
  <c r="D116" i="5"/>
  <c r="E116" i="5" s="1"/>
  <c r="D117" i="5"/>
  <c r="E117" i="5" s="1"/>
  <c r="D118" i="5"/>
  <c r="E118" i="5" s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Z51" i="5"/>
  <c r="T40" i="5"/>
  <c r="W40" i="5" s="1"/>
  <c r="W38" i="5"/>
  <c r="C63" i="2"/>
  <c r="C92" i="2" s="1"/>
  <c r="C64" i="2"/>
  <c r="C93" i="2" s="1"/>
  <c r="C65" i="2"/>
  <c r="C94" i="2" s="1"/>
  <c r="C66" i="2"/>
  <c r="C95" i="2" s="1"/>
  <c r="C67" i="2"/>
  <c r="C96" i="2" s="1"/>
  <c r="C68" i="2"/>
  <c r="C97" i="2" s="1"/>
  <c r="C69" i="2"/>
  <c r="C98" i="2" s="1"/>
  <c r="C70" i="2"/>
  <c r="C99" i="2" s="1"/>
  <c r="C71" i="2"/>
  <c r="C100" i="2" s="1"/>
  <c r="C72" i="2"/>
  <c r="C101" i="2" s="1"/>
  <c r="C73" i="2"/>
  <c r="C102" i="2" s="1"/>
  <c r="C74" i="2"/>
  <c r="C103" i="2" s="1"/>
  <c r="C75" i="2"/>
  <c r="C104" i="2" s="1"/>
  <c r="C76" i="2"/>
  <c r="C105" i="2" s="1"/>
  <c r="C77" i="2"/>
  <c r="C106" i="2" s="1"/>
  <c r="C78" i="2"/>
  <c r="C107" i="2" s="1"/>
  <c r="C79" i="2"/>
  <c r="C108" i="2" s="1"/>
  <c r="C80" i="2"/>
  <c r="C109" i="2" s="1"/>
  <c r="C81" i="2"/>
  <c r="C110" i="2" s="1"/>
  <c r="C82" i="2"/>
  <c r="C111" i="2" s="1"/>
  <c r="C83" i="2"/>
  <c r="C112" i="2" s="1"/>
  <c r="C84" i="2"/>
  <c r="C113" i="2" s="1"/>
  <c r="C85" i="2"/>
  <c r="C114" i="2" s="1"/>
  <c r="C86" i="2"/>
  <c r="C115" i="2" s="1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9" i="2"/>
  <c r="C10" i="2"/>
  <c r="C11" i="2"/>
  <c r="C12" i="2"/>
  <c r="C13" i="2"/>
  <c r="C14" i="2"/>
  <c r="C15" i="2"/>
  <c r="C16" i="2"/>
  <c r="C17" i="2"/>
  <c r="C8" i="2"/>
  <c r="I13" i="8" l="1"/>
  <c r="I9" i="8"/>
  <c r="I5" i="8"/>
  <c r="I15" i="8" s="1"/>
  <c r="Q69" i="5"/>
  <c r="V39" i="5" s="1"/>
  <c r="K50" i="5"/>
  <c r="K46" i="5"/>
  <c r="K42" i="5"/>
  <c r="K38" i="5"/>
  <c r="K34" i="5"/>
  <c r="K30" i="5"/>
  <c r="K26" i="5"/>
  <c r="K22" i="5"/>
  <c r="K18" i="5"/>
  <c r="K14" i="5"/>
  <c r="K10" i="5"/>
  <c r="K6" i="5"/>
  <c r="K49" i="5"/>
  <c r="K45" i="5"/>
  <c r="K41" i="5"/>
  <c r="K37" i="5"/>
  <c r="K33" i="5"/>
  <c r="K29" i="5"/>
  <c r="K25" i="5"/>
  <c r="K21" i="5"/>
  <c r="K17" i="5"/>
  <c r="K13" i="5"/>
  <c r="K9" i="5"/>
  <c r="K5" i="5"/>
  <c r="E119" i="5"/>
  <c r="Z49" i="5"/>
  <c r="K52" i="5" l="1"/>
  <c r="V38" i="5" s="1"/>
  <c r="Z48" i="5" s="1"/>
  <c r="Z53" i="5"/>
  <c r="Z50" i="5" l="1"/>
  <c r="D1" i="1"/>
  <c r="B2" i="1"/>
  <c r="B1" i="1"/>
  <c r="C1" i="1"/>
  <c r="C3" i="1"/>
  <c r="D2" i="1"/>
  <c r="Z52" i="5" l="1"/>
  <c r="B4" i="1"/>
  <c r="B5" i="1" s="1"/>
  <c r="D4" i="1"/>
  <c r="D5" i="1" s="1"/>
  <c r="G8" i="1" l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116" i="1"/>
  <c r="G120" i="1"/>
  <c r="G124" i="1"/>
  <c r="G128" i="1"/>
  <c r="G132" i="1"/>
  <c r="G136" i="1"/>
  <c r="G140" i="1"/>
  <c r="G144" i="1"/>
  <c r="G148" i="1"/>
  <c r="G152" i="1"/>
  <c r="G156" i="1"/>
  <c r="G160" i="1"/>
  <c r="G164" i="1"/>
  <c r="G168" i="1"/>
  <c r="G172" i="1"/>
  <c r="G176" i="1"/>
  <c r="G180" i="1"/>
  <c r="G184" i="1"/>
  <c r="G188" i="1"/>
  <c r="G192" i="1"/>
  <c r="G196" i="1"/>
  <c r="G200" i="1"/>
  <c r="G204" i="1"/>
  <c r="G208" i="1"/>
  <c r="G212" i="1"/>
  <c r="G216" i="1"/>
  <c r="G220" i="1"/>
  <c r="G224" i="1"/>
  <c r="G228" i="1"/>
  <c r="G232" i="1"/>
  <c r="G236" i="1"/>
  <c r="G240" i="1"/>
  <c r="G244" i="1"/>
  <c r="G248" i="1"/>
  <c r="G252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129" i="1"/>
  <c r="G133" i="1"/>
  <c r="G137" i="1"/>
  <c r="G141" i="1"/>
  <c r="G145" i="1"/>
  <c r="G149" i="1"/>
  <c r="G153" i="1"/>
  <c r="G157" i="1"/>
  <c r="G161" i="1"/>
  <c r="G165" i="1"/>
  <c r="G169" i="1"/>
  <c r="G173" i="1"/>
  <c r="G177" i="1"/>
  <c r="G181" i="1"/>
  <c r="G185" i="1"/>
  <c r="G189" i="1"/>
  <c r="G193" i="1"/>
  <c r="G197" i="1"/>
  <c r="G201" i="1"/>
  <c r="G205" i="1"/>
  <c r="G209" i="1"/>
  <c r="G213" i="1"/>
  <c r="G217" i="1"/>
  <c r="G221" i="1"/>
  <c r="G225" i="1"/>
  <c r="G229" i="1"/>
  <c r="G233" i="1"/>
  <c r="G237" i="1"/>
  <c r="G241" i="1"/>
  <c r="G245" i="1"/>
  <c r="G249" i="1"/>
  <c r="G253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130" i="1"/>
  <c r="G134" i="1"/>
  <c r="G138" i="1"/>
  <c r="G142" i="1"/>
  <c r="G146" i="1"/>
  <c r="G150" i="1"/>
  <c r="G154" i="1"/>
  <c r="G158" i="1"/>
  <c r="G162" i="1"/>
  <c r="G166" i="1"/>
  <c r="G170" i="1"/>
  <c r="G174" i="1"/>
  <c r="G178" i="1"/>
  <c r="G182" i="1"/>
  <c r="G186" i="1"/>
  <c r="G190" i="1"/>
  <c r="G194" i="1"/>
  <c r="G198" i="1"/>
  <c r="G202" i="1"/>
  <c r="G206" i="1"/>
  <c r="G210" i="1"/>
  <c r="G214" i="1"/>
  <c r="G218" i="1"/>
  <c r="G222" i="1"/>
  <c r="G226" i="1"/>
  <c r="G230" i="1"/>
  <c r="G234" i="1"/>
  <c r="G238" i="1"/>
  <c r="G242" i="1"/>
  <c r="G246" i="1"/>
  <c r="G250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131" i="1"/>
  <c r="G135" i="1"/>
  <c r="G139" i="1"/>
  <c r="G143" i="1"/>
  <c r="G147" i="1"/>
  <c r="G151" i="1"/>
  <c r="G155" i="1"/>
  <c r="G159" i="1"/>
  <c r="G163" i="1"/>
  <c r="G167" i="1"/>
  <c r="G171" i="1"/>
  <c r="G175" i="1"/>
  <c r="G179" i="1"/>
  <c r="G183" i="1"/>
  <c r="G187" i="1"/>
  <c r="G191" i="1"/>
  <c r="G195" i="1"/>
  <c r="G199" i="1"/>
  <c r="G203" i="1"/>
  <c r="G207" i="1"/>
  <c r="G211" i="1"/>
  <c r="G215" i="1"/>
  <c r="G219" i="1"/>
  <c r="G223" i="1"/>
  <c r="G227" i="1"/>
  <c r="G231" i="1"/>
  <c r="G235" i="1"/>
  <c r="G239" i="1"/>
  <c r="G243" i="1"/>
  <c r="G247" i="1"/>
  <c r="G25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DCFE15-8CEE-46F8-B998-F41305811563}" keepAlive="1" name="Запрос — Curr_1" description="Соединение с запросом &quot;Curr_1&quot; в книге." type="5" refreshedVersion="0" background="1">
    <dbPr connection="Provider=Microsoft.Mashup.OleDb.1;Data Source=$Workbook$;Location=Curr_1;Extended Properties=&quot;&quot;" command="SELECT * FROM [Curr_1]"/>
  </connection>
  <connection id="2" xr16:uid="{8B9B910C-EEA0-4102-A0A9-4E5101B04408}" keepAlive="1" name="Запрос — Curr_2(1)" description="Соединение с запросом &quot;Curr_2&quot; в книге." type="5" refreshedVersion="0" background="1">
    <dbPr connection="Provider=Microsoft.Mashup.OleDb.1;Data Source=$Workbook$;Location=Curr_2;Extended Properties=&quot;&quot;" command="SELECT * FROM [Curr_2]"/>
  </connection>
  <connection id="3" xr16:uid="{8F129E6C-0AF6-4566-BBC1-39850D6DF236}" keepAlive="1" name="Запрос — CurrExchange" description="Соединение с запросом &quot;CurrExchange&quot; в книге." type="5" refreshedVersion="7" background="1" saveData="1">
    <dbPr connection="Provider=Microsoft.Mashup.OleDb.1;Data Source=$Workbook$;Location=CurrExchange;Extended Properties=&quot;&quot;" command="SELECT * FROM [CurrExchange]"/>
  </connection>
  <connection id="4" xr16:uid="{7F59267F-8370-4182-B1BB-A499A88B3F28}" keepAlive="1" name="Запрос — Data" description="Соединение с запросом &quot;Data&quot; в книге." type="5" refreshedVersion="7" background="1">
    <dbPr connection="Provider=Microsoft.Mashup.OleDb.1;Data Source=$Workbook$;Location=Data;Extended Properties=&quot;&quot;" command="SELECT * FROM [Data]"/>
  </connection>
  <connection id="5" xr16:uid="{4157DAF8-B116-4704-BB8B-37EAEED895DF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  <connection id="6" xr16:uid="{0A3D0FBE-75CE-4FC1-A465-9316ACA3E7EB}" keepAlive="1" name="Запрос — G_Chow_USD_JPY_2018" description="Соединение с запросом &quot;G_Chow_USD_JPY_2018&quot; в книге." type="5" refreshedVersion="7" background="1" saveData="1">
    <dbPr connection="Provider=Microsoft.Mashup.OleDb.1;Data Source=$Workbook$;Location=G_Chow_USD_JPY_2018;Extended Properties=&quot;&quot;" command="SELECT * FROM [G_Chow_USD_JPY_2018]"/>
  </connection>
  <connection id="7" xr16:uid="{308B8F60-D106-4535-B0F9-469865676CD9}" keepAlive="1" name="Запрос — USD-RUB 2019" description="Соединение с запросом &quot;USD-RUB 2019&quot; в книге." type="5" refreshedVersion="7" background="1" saveData="1">
    <dbPr connection="Provider=Microsoft.Mashup.OleDb.1;Data Source=$Workbook$;Location=&quot;USD-RUB 2019&quot;;Extended Properties=&quot;&quot;" command="SELECT * FROM [USD-RUB 2019]"/>
  </connection>
  <connection id="8" xr16:uid="{9DA0058D-FB02-4EDB-965B-CD2AA44B3315}" keepAlive="1" name="Запрос — Year" description="Соединение с запросом &quot;Year&quot; в книге." type="5" refreshedVersion="0" background="1">
    <dbPr connection="Provider=Microsoft.Mashup.OleDb.1;Data Source=$Workbook$;Location=Year;Extended Properties=&quot;&quot;" command="SELECT * FROM [Year]"/>
  </connection>
  <connection id="9" xr16:uid="{0DD90527-B18C-4D90-BC87-ED45DD5BB6EA}" keepAlive="1" name="Запрос — Вызванная функция (2)" description="Соединение с запросом &quot;Вызванная функция (2)&quot; в книге." type="5" refreshedVersion="0" background="1">
    <dbPr connection="Provider=Microsoft.Mashup.OleDb.1;Data Source=$Workbook$;Location=&quot;Вызванная функция (2)&quot;;Extended Properties=&quot;&quot;" command="SELECT * FROM [Вызванная функция (2)]"/>
  </connection>
  <connection id="10" xr16:uid="{49722635-CA24-411C-81DD-F6FFA1828592}" keepAlive="1" name="Запрос — Вызванная функция(1)" description="Соединение с запросом &quot;Вызванная функция&quot; в книге." type="5" refreshedVersion="0" background="1">
    <dbPr connection="Provider=Microsoft.Mashup.OleDb.1;Data Source=$Workbook$;Location=&quot;Вызванная функция&quot;;Extended Properties=&quot;&quot;" command="SELECT * FROM [Вызванная функция]"/>
  </connection>
  <connection id="11" xr16:uid="{E545FB3E-95CF-4DCD-9DAE-3D07C453BC8B}" keepAlive="1" name="Запрос — Параметр1" description="Соединение с запросом &quot;Параметр1&quot; в книге." type="5" refreshedVersion="0" background="1">
    <dbPr connection="Provider=Microsoft.Mashup.OleDb.1;Data Source=$Workbook$;Location=Параметр1;Extended Properties=&quot;&quot;" command="SELECT * FROM [Параметр1]"/>
  </connection>
  <connection id="12" xr16:uid="{43715DA3-A33E-4A33-AF05-55105747036C}" keepAlive="1" name="Запрос — Преобразовать пример файла" description="Соединение с запросом &quot;Преобразовать пример файла&quot; в книге." type="5" refreshedVersion="0" background="1">
    <dbPr connection="Provider=Microsoft.Mashup.OleDb.1;Data Source=$Workbook$;Location=&quot;Преобразовать пример файла&quot;;Extended Properties=&quot;&quot;" command="SELECT * FROM [Преобразовать пример файла]"/>
  </connection>
  <connection id="13" xr16:uid="{48503A63-18DB-4D63-B887-B384218FE3D3}" keepAlive="1" name="Запрос — Преобразовать файл" description="Соединение с запросом &quot;Преобразовать файл&quot; в книге." type="5" refreshedVersion="0" background="1">
    <dbPr connection="Provider=Microsoft.Mashup.OleDb.1;Data Source=$Workbook$;Location=&quot;Преобразовать файл&quot;;Extended Properties=&quot;&quot;" command="SELECT * FROM [Преобразовать файл]"/>
  </connection>
  <connection id="14" xr16:uid="{791ED9C7-6344-4D06-971B-976BE738590C}" keepAlive="1" name="Запрос — Пример файла" description="Соединение с запросом &quot;Пример файла&quot; в книге." type="5" refreshedVersion="0" background="1">
    <dbPr connection="Provider=Microsoft.Mashup.OleDb.1;Data Source=$Workbook$;Location=&quot;Пример файла&quot;;Extended Properties=&quot;&quot;" command="SELECT * FROM [Пример файла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<sst xmlns="http://schemas.openxmlformats.org/spreadsheetml/2006/main" count="188" uniqueCount="97">
  <si>
    <t>Дата</t>
  </si>
  <si>
    <t>Индекс</t>
  </si>
  <si>
    <t xml:space="preserve">Cov(y, t) </t>
  </si>
  <si>
    <t>b</t>
  </si>
  <si>
    <t>Dt</t>
  </si>
  <si>
    <t>a</t>
  </si>
  <si>
    <t>1000 JPY-USD</t>
  </si>
  <si>
    <t>Среднее</t>
  </si>
  <si>
    <t>JPY-USD</t>
  </si>
  <si>
    <t>Темп роста</t>
  </si>
  <si>
    <t>Ск.средн</t>
  </si>
  <si>
    <t>Очищ</t>
  </si>
  <si>
    <t>Остатки</t>
  </si>
  <si>
    <t>Карман</t>
  </si>
  <si>
    <t>Еще</t>
  </si>
  <si>
    <t>Частота</t>
  </si>
  <si>
    <t>Эксп (0,1)</t>
  </si>
  <si>
    <t>Эксп (0,2)</t>
  </si>
  <si>
    <t>Тенденция</t>
  </si>
  <si>
    <t>t</t>
  </si>
  <si>
    <t>Компоненты временного ряда</t>
  </si>
  <si>
    <t>Циклическая компонента</t>
  </si>
  <si>
    <t>Случайная компонента</t>
  </si>
  <si>
    <t>f(t)</t>
  </si>
  <si>
    <t>c(t)</t>
  </si>
  <si>
    <t>ε</t>
  </si>
  <si>
    <t>Аддитивная модель данных</t>
  </si>
  <si>
    <t>Y</t>
  </si>
  <si>
    <t>Курс</t>
  </si>
  <si>
    <t>Названия строк</t>
  </si>
  <si>
    <t>Общий итог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</si>
  <si>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</si>
  <si>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</si>
  <si>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</si>
  <si>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</si>
  <si>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</si>
  <si>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</si>
  <si>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</si>
  <si>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</si>
  <si>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</si>
  <si>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</si>
  <si>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</si>
  <si>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</si>
  <si>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Среднее по полю Курс</t>
  </si>
  <si>
    <t>Тест Грегори Чоу</t>
  </si>
  <si>
    <t>X3</t>
  </si>
  <si>
    <t>S3</t>
  </si>
  <si>
    <t>X1</t>
  </si>
  <si>
    <t>S1</t>
  </si>
  <si>
    <t>X2</t>
  </si>
  <si>
    <t>S2</t>
  </si>
  <si>
    <t>Итог</t>
  </si>
  <si>
    <t>m</t>
  </si>
  <si>
    <t>k</t>
  </si>
  <si>
    <t>SS</t>
  </si>
  <si>
    <t>ЧСС</t>
  </si>
  <si>
    <t>№</t>
  </si>
  <si>
    <t>F-фактическое</t>
  </si>
  <si>
    <t>F-табличное</t>
  </si>
  <si>
    <t>Fфакт&gt;Fтабл =&gt; гипотеза H0 о структурной однородности данных не подтверждается.</t>
  </si>
  <si>
    <t>SSклм (Остаточная сумма квадратов КЛМ)</t>
  </si>
  <si>
    <t>ЧССклм (Число степеней свободы КЛМ)</t>
  </si>
  <si>
    <t>где m - число наблюдений</t>
  </si>
  <si>
    <t>k - чилсо параметров модели</t>
  </si>
  <si>
    <t>ЧСС - число степеней свободы</t>
  </si>
  <si>
    <t>SS - остаточная сумма квадратов единой модели</t>
  </si>
  <si>
    <t>КЛМ - кусочно-линейная модель</t>
  </si>
  <si>
    <t>ΔЧСС (Сокращение ЧСС при переходе к КЛМ)</t>
  </si>
  <si>
    <t>Модель</t>
  </si>
  <si>
    <t>КЛМ</t>
  </si>
  <si>
    <t>Единая</t>
  </si>
  <si>
    <t>ΔSS (Сокращение SS при переходе к КЛМ)</t>
  </si>
  <si>
    <t>Name</t>
  </si>
  <si>
    <t>Value</t>
  </si>
  <si>
    <t>Path</t>
  </si>
  <si>
    <t>cp1251</t>
  </si>
  <si>
    <t>Encoding</t>
  </si>
  <si>
    <t>Curr_1</t>
  </si>
  <si>
    <t>USD</t>
  </si>
  <si>
    <t>Curr_2</t>
  </si>
  <si>
    <t>JPY</t>
  </si>
  <si>
    <t>Year</t>
  </si>
  <si>
    <t>USD-RUB</t>
  </si>
  <si>
    <t>Model3</t>
  </si>
  <si>
    <t>Model1</t>
  </si>
  <si>
    <t>Model2</t>
  </si>
  <si>
    <t>USD-JPY</t>
  </si>
  <si>
    <t>2015</t>
  </si>
  <si>
    <t>2016</t>
  </si>
  <si>
    <t>2017</t>
  </si>
  <si>
    <t>2018</t>
  </si>
  <si>
    <t>2019</t>
  </si>
  <si>
    <t>2020</t>
  </si>
  <si>
    <t>Среднее по полю Цена</t>
  </si>
  <si>
    <t>Месяц</t>
  </si>
  <si>
    <t>СрМес</t>
  </si>
  <si>
    <t>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</si>
</sst>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"/>
    <numFmt numFmtId="166" formatCode="0.00000"/>
    <numFmt numFmtId="167" formatCode="0.000E+00"/>
    <numFmt numFmtId="168" formatCode="0.00000E+00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</font>
    <font>
      <b/>
      <sz val="11"/>
      <color theme="4" tint="-0.249977111117893"/>
      <name val="Calibri"/>
      <family val="2"/>
      <charset val="204"/>
      <scheme val="minor"/>
    </font>
    <font>
      <b/>
      <sz val="11"/>
      <color theme="4" tint="-0.499984740745262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/>
        <bgColor theme="6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/>
      <top style="double">
        <color theme="6"/>
      </top>
      <bottom style="thin">
        <color theme="6"/>
      </bottom>
      <diagonal/>
    </border>
    <border>
      <left/>
      <right/>
      <top style="double">
        <color theme="6"/>
      </top>
      <bottom style="thin">
        <color theme="6"/>
      </bottom>
      <diagonal/>
    </border>
    <border>
      <left/>
      <right style="thin">
        <color theme="6"/>
      </right>
      <top style="double">
        <color theme="6"/>
      </top>
      <bottom style="thin">
        <color theme="6"/>
      </bottom>
      <diagonal/>
    </border>
    <border>
      <left style="thin">
        <color theme="6" tint="0.39997558519241921"/>
      </left>
      <right/>
      <top style="double">
        <color theme="6"/>
      </top>
      <bottom style="thin">
        <color theme="6" tint="0.39997558519241921"/>
      </bottom>
      <diagonal/>
    </border>
    <border>
      <left/>
      <right/>
      <top style="double">
        <color theme="6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double">
        <color theme="6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47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7" fontId="0" fillId="0" borderId="0" xfId="0" applyNumberFormat="1"/>
    <xf numFmtId="168" fontId="0" fillId="0" borderId="0" xfId="0" applyNumberFormat="1"/>
    <xf numFmtId="166" fontId="0" fillId="0" borderId="0" xfId="0" applyNumberFormat="1" applyFont="1"/>
    <xf numFmtId="0" fontId="0" fillId="0" borderId="0" xfId="0" applyFont="1"/>
    <xf numFmtId="168" fontId="0" fillId="0" borderId="0" xfId="0" applyNumberFormat="1" applyFont="1"/>
    <xf numFmtId="166" fontId="0" fillId="0" borderId="0" xfId="0" applyNumberFormat="1"/>
    <xf numFmtId="164" fontId="0" fillId="0" borderId="0" xfId="0" applyNumberFormat="1" applyFont="1"/>
    <xf numFmtId="2" fontId="0" fillId="0" borderId="0" xfId="0" applyNumberFormat="1" applyFont="1"/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5" fillId="0" borderId="0" xfId="0" applyFont="1"/>
    <xf numFmtId="0" fontId="0" fillId="3" borderId="3" xfId="0" applyFont="1" applyFill="1" applyBorder="1"/>
    <xf numFmtId="0" fontId="0" fillId="0" borderId="3" xfId="0" applyFont="1" applyBorder="1"/>
    <xf numFmtId="0" fontId="4" fillId="2" borderId="0" xfId="0" applyFont="1" applyFill="1" applyBorder="1"/>
    <xf numFmtId="1" fontId="0" fillId="0" borderId="3" xfId="0" applyNumberFormat="1" applyFont="1" applyFill="1" applyBorder="1"/>
    <xf numFmtId="0" fontId="0" fillId="0" borderId="3" xfId="0" applyFont="1" applyFill="1" applyBorder="1"/>
    <xf numFmtId="1" fontId="0" fillId="0" borderId="4" xfId="0" applyNumberFormat="1" applyFont="1" applyFill="1" applyBorder="1"/>
    <xf numFmtId="0" fontId="0" fillId="0" borderId="3" xfId="0" applyNumberFormat="1" applyFont="1" applyBorder="1"/>
    <xf numFmtId="0" fontId="0" fillId="3" borderId="3" xfId="0" applyNumberFormat="1" applyFont="1" applyFill="1" applyBorder="1"/>
    <xf numFmtId="0" fontId="6" fillId="2" borderId="0" xfId="0" applyFont="1" applyFill="1" applyBorder="1"/>
    <xf numFmtId="0" fontId="7" fillId="0" borderId="0" xfId="0" applyFont="1"/>
    <xf numFmtId="0" fontId="0" fillId="0" borderId="3" xfId="0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8" fillId="0" borderId="0" xfId="0" applyFont="1"/>
    <xf numFmtId="0" fontId="0" fillId="0" borderId="6" xfId="0" applyFont="1" applyBorder="1"/>
    <xf numFmtId="0" fontId="0" fillId="0" borderId="5" xfId="0" applyFont="1" applyBorder="1"/>
    <xf numFmtId="0" fontId="4" fillId="4" borderId="6" xfId="0" applyFont="1" applyFill="1" applyBorder="1"/>
    <xf numFmtId="0" fontId="4" fillId="4" borderId="5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0" xfId="0" applyFont="1" applyBorder="1"/>
    <xf numFmtId="0" fontId="1" fillId="0" borderId="0" xfId="0" applyFont="1" applyBorder="1"/>
    <xf numFmtId="164" fontId="0" fillId="0" borderId="5" xfId="0" applyNumberFormat="1" applyFont="1" applyBorder="1"/>
    <xf numFmtId="0" fontId="0" fillId="0" borderId="0" xfId="0" applyAlignment="1">
      <alignment horizontal="left" indent="1"/>
    </xf>
  </cellXfs>
  <cellStyles count="1">
    <cellStyle name="Обычный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" formatCode="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4"/>
          <bgColor theme="4"/>
        </patternFill>
      </fill>
    </dxf>
    <dxf>
      <numFmt numFmtId="19" formatCode="dd/mm/yyyy"/>
    </dxf>
    <dxf>
      <numFmt numFmtId="19" formatCode="dd/mm/yyyy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0" formatCode="General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0.000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numFmt numFmtId="19" formatCode="dd/mm/yyyy"/>
    </dxf>
    <dxf>
      <border outline="0">
        <right style="thin">
          <color theme="6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6"/>
          <bgColor theme="6"/>
        </patternFill>
      </fill>
    </dxf>
    <dxf>
      <numFmt numFmtId="2" formatCode="0.00"/>
    </dxf>
    <dxf>
      <numFmt numFmtId="0" formatCode="General"/>
    </dxf>
    <dxf>
      <numFmt numFmtId="19" formatCode="dd/mm/yyyy"/>
    </dxf>
    <dxf>
      <numFmt numFmtId="19" formatCode="dd/mm/yyyy"/>
    </dxf>
    <dxf>
      <numFmt numFmtId="164" formatCode="0.0000"/>
    </dxf>
    <dxf>
      <numFmt numFmtId="164" formatCode="0.0000"/>
    </dxf>
    <dxf>
      <numFmt numFmtId="165" formatCode="0.000"/>
    </dxf>
    <dxf>
      <numFmt numFmtId="164" formatCode="0.0000"/>
    </dxf>
    <dxf>
      <numFmt numFmtId="165" formatCode="0.000"/>
    </dxf>
    <dxf>
      <numFmt numFmtId="164" formatCode="0.00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Лист1!$D$7</c:f>
              <c:strCache>
                <c:ptCount val="1"/>
                <c:pt idx="0">
                  <c:v>1000 JPY-USD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7905109601967732E-2"/>
                  <c:y val="-0.293993410398168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val>
            <c:numRef>
              <c:f>Лист1!$D$8:$D$253</c:f>
              <c:numCache>
                <c:formatCode>General</c:formatCode>
                <c:ptCount val="246"/>
                <c:pt idx="0">
                  <c:v>9.1800000000000015</c:v>
                </c:pt>
                <c:pt idx="1">
                  <c:v>9.27</c:v>
                </c:pt>
                <c:pt idx="2">
                  <c:v>9.23</c:v>
                </c:pt>
                <c:pt idx="3">
                  <c:v>9.25</c:v>
                </c:pt>
                <c:pt idx="4" formatCode="0.00">
                  <c:v>9.1999999999999993</c:v>
                </c:pt>
                <c:pt idx="5">
                  <c:v>9.2099999999999991</c:v>
                </c:pt>
                <c:pt idx="6">
                  <c:v>9.19</c:v>
                </c:pt>
                <c:pt idx="7">
                  <c:v>9.14</c:v>
                </c:pt>
                <c:pt idx="8">
                  <c:v>9.1199999999999992</c:v>
                </c:pt>
                <c:pt idx="9">
                  <c:v>9.14</c:v>
                </c:pt>
                <c:pt idx="10">
                  <c:v>9.129999999999999</c:v>
                </c:pt>
                <c:pt idx="11">
                  <c:v>9.1199999999999992</c:v>
                </c:pt>
                <c:pt idx="12">
                  <c:v>9.11</c:v>
                </c:pt>
                <c:pt idx="13">
                  <c:v>9.14</c:v>
                </c:pt>
                <c:pt idx="14">
                  <c:v>9.16</c:v>
                </c:pt>
                <c:pt idx="15">
                  <c:v>9.15</c:v>
                </c:pt>
                <c:pt idx="16">
                  <c:v>9.1999999999999993</c:v>
                </c:pt>
                <c:pt idx="17">
                  <c:v>9.1800000000000015</c:v>
                </c:pt>
                <c:pt idx="18" formatCode="0.00">
                  <c:v>9.1</c:v>
                </c:pt>
                <c:pt idx="19" formatCode="0.00">
                  <c:v>9.1</c:v>
                </c:pt>
                <c:pt idx="20">
                  <c:v>9.1199999999999992</c:v>
                </c:pt>
                <c:pt idx="21">
                  <c:v>9.0900000000000016</c:v>
                </c:pt>
                <c:pt idx="22">
                  <c:v>9.11</c:v>
                </c:pt>
                <c:pt idx="23">
                  <c:v>9.0900000000000016</c:v>
                </c:pt>
                <c:pt idx="24">
                  <c:v>9.0399999999999991</c:v>
                </c:pt>
                <c:pt idx="25">
                  <c:v>9.0299999999999994</c:v>
                </c:pt>
                <c:pt idx="26" formatCode="0.00">
                  <c:v>9</c:v>
                </c:pt>
                <c:pt idx="27">
                  <c:v>9.07</c:v>
                </c:pt>
                <c:pt idx="28">
                  <c:v>9.0399999999999991</c:v>
                </c:pt>
                <c:pt idx="29">
                  <c:v>9.0299999999999994</c:v>
                </c:pt>
                <c:pt idx="30">
                  <c:v>9.02</c:v>
                </c:pt>
                <c:pt idx="31">
                  <c:v>9.0299999999999994</c:v>
                </c:pt>
                <c:pt idx="32">
                  <c:v>9.0299999999999994</c:v>
                </c:pt>
                <c:pt idx="33">
                  <c:v>9.0399999999999991</c:v>
                </c:pt>
                <c:pt idx="34">
                  <c:v>9.02</c:v>
                </c:pt>
                <c:pt idx="35">
                  <c:v>9.06</c:v>
                </c:pt>
                <c:pt idx="36">
                  <c:v>9.0299999999999994</c:v>
                </c:pt>
                <c:pt idx="37">
                  <c:v>8.94</c:v>
                </c:pt>
                <c:pt idx="38">
                  <c:v>8.94</c:v>
                </c:pt>
                <c:pt idx="39">
                  <c:v>8.94</c:v>
                </c:pt>
                <c:pt idx="40">
                  <c:v>8.94</c:v>
                </c:pt>
                <c:pt idx="41">
                  <c:v>8.9499999999999993</c:v>
                </c:pt>
                <c:pt idx="42">
                  <c:v>8.99</c:v>
                </c:pt>
                <c:pt idx="43">
                  <c:v>8.98</c:v>
                </c:pt>
                <c:pt idx="44">
                  <c:v>8.98</c:v>
                </c:pt>
                <c:pt idx="45">
                  <c:v>8.9499999999999993</c:v>
                </c:pt>
                <c:pt idx="46">
                  <c:v>8.9499999999999993</c:v>
                </c:pt>
                <c:pt idx="47">
                  <c:v>8.9700000000000006</c:v>
                </c:pt>
                <c:pt idx="48">
                  <c:v>8.99</c:v>
                </c:pt>
                <c:pt idx="49">
                  <c:v>8.9599999999999991</c:v>
                </c:pt>
                <c:pt idx="50">
                  <c:v>9.06</c:v>
                </c:pt>
                <c:pt idx="51">
                  <c:v>9.0299999999999994</c:v>
                </c:pt>
                <c:pt idx="52">
                  <c:v>9.08</c:v>
                </c:pt>
                <c:pt idx="53">
                  <c:v>9.08</c:v>
                </c:pt>
                <c:pt idx="54">
                  <c:v>9.0399999999999991</c:v>
                </c:pt>
                <c:pt idx="55">
                  <c:v>9.08</c:v>
                </c:pt>
                <c:pt idx="56">
                  <c:v>9.0299999999999994</c:v>
                </c:pt>
                <c:pt idx="57">
                  <c:v>9</c:v>
                </c:pt>
                <c:pt idx="58">
                  <c:v>8.98</c:v>
                </c:pt>
                <c:pt idx="59">
                  <c:v>8.9599999999999991</c:v>
                </c:pt>
                <c:pt idx="60">
                  <c:v>8.98</c:v>
                </c:pt>
                <c:pt idx="61">
                  <c:v>8.9499999999999993</c:v>
                </c:pt>
                <c:pt idx="62">
                  <c:v>8.9700000000000006</c:v>
                </c:pt>
                <c:pt idx="63">
                  <c:v>8.99</c:v>
                </c:pt>
                <c:pt idx="64">
                  <c:v>9</c:v>
                </c:pt>
                <c:pt idx="65">
                  <c:v>9</c:v>
                </c:pt>
                <c:pt idx="66">
                  <c:v>8.93</c:v>
                </c:pt>
                <c:pt idx="67">
                  <c:v>8.94</c:v>
                </c:pt>
                <c:pt idx="68">
                  <c:v>8.93</c:v>
                </c:pt>
                <c:pt idx="69">
                  <c:v>8.93</c:v>
                </c:pt>
                <c:pt idx="70">
                  <c:v>8.94</c:v>
                </c:pt>
                <c:pt idx="71">
                  <c:v>8.93</c:v>
                </c:pt>
                <c:pt idx="72">
                  <c:v>8.94</c:v>
                </c:pt>
                <c:pt idx="73">
                  <c:v>8.94</c:v>
                </c:pt>
                <c:pt idx="74">
                  <c:v>8.94</c:v>
                </c:pt>
                <c:pt idx="75">
                  <c:v>8.94</c:v>
                </c:pt>
                <c:pt idx="76">
                  <c:v>8.9599999999999991</c:v>
                </c:pt>
                <c:pt idx="77">
                  <c:v>8.9499999999999993</c:v>
                </c:pt>
                <c:pt idx="78">
                  <c:v>8.98</c:v>
                </c:pt>
                <c:pt idx="79">
                  <c:v>9.0299999999999994</c:v>
                </c:pt>
                <c:pt idx="80">
                  <c:v>9.0399999999999991</c:v>
                </c:pt>
                <c:pt idx="81">
                  <c:v>9.08</c:v>
                </c:pt>
                <c:pt idx="82">
                  <c:v>9.1199999999999992</c:v>
                </c:pt>
                <c:pt idx="83">
                  <c:v>9.1199999999999992</c:v>
                </c:pt>
                <c:pt idx="84">
                  <c:v>9.129999999999999</c:v>
                </c:pt>
                <c:pt idx="85">
                  <c:v>9.129999999999999</c:v>
                </c:pt>
                <c:pt idx="86">
                  <c:v>9.1199999999999992</c:v>
                </c:pt>
                <c:pt idx="87">
                  <c:v>9.08</c:v>
                </c:pt>
                <c:pt idx="88">
                  <c:v>9.08</c:v>
                </c:pt>
                <c:pt idx="89">
                  <c:v>9.06</c:v>
                </c:pt>
                <c:pt idx="90">
                  <c:v>9.07</c:v>
                </c:pt>
                <c:pt idx="91">
                  <c:v>9.129999999999999</c:v>
                </c:pt>
                <c:pt idx="92">
                  <c:v>9.129999999999999</c:v>
                </c:pt>
                <c:pt idx="93">
                  <c:v>9.15</c:v>
                </c:pt>
                <c:pt idx="94">
                  <c:v>9.15</c:v>
                </c:pt>
                <c:pt idx="95">
                  <c:v>9.11</c:v>
                </c:pt>
                <c:pt idx="96">
                  <c:v>9.19</c:v>
                </c:pt>
                <c:pt idx="97">
                  <c:v>9.24</c:v>
                </c:pt>
                <c:pt idx="98">
                  <c:v>9.26</c:v>
                </c:pt>
                <c:pt idx="99">
                  <c:v>9.24</c:v>
                </c:pt>
                <c:pt idx="100">
                  <c:v>9.24</c:v>
                </c:pt>
                <c:pt idx="101">
                  <c:v>9.2200000000000006</c:v>
                </c:pt>
                <c:pt idx="102">
                  <c:v>9.1999999999999993</c:v>
                </c:pt>
                <c:pt idx="103">
                  <c:v>9.2099999999999991</c:v>
                </c:pt>
                <c:pt idx="104">
                  <c:v>9.23</c:v>
                </c:pt>
                <c:pt idx="105">
                  <c:v>9.24</c:v>
                </c:pt>
                <c:pt idx="106">
                  <c:v>9.2099999999999991</c:v>
                </c:pt>
                <c:pt idx="107">
                  <c:v>9.23</c:v>
                </c:pt>
                <c:pt idx="108">
                  <c:v>9.23</c:v>
                </c:pt>
                <c:pt idx="109">
                  <c:v>9.2799999999999994</c:v>
                </c:pt>
                <c:pt idx="110">
                  <c:v>9.31</c:v>
                </c:pt>
                <c:pt idx="111">
                  <c:v>9.31</c:v>
                </c:pt>
                <c:pt idx="112">
                  <c:v>9.34</c:v>
                </c:pt>
                <c:pt idx="113">
                  <c:v>9.31</c:v>
                </c:pt>
                <c:pt idx="114">
                  <c:v>9.26</c:v>
                </c:pt>
                <c:pt idx="115">
                  <c:v>9.2899999999999991</c:v>
                </c:pt>
                <c:pt idx="116">
                  <c:v>9.24</c:v>
                </c:pt>
                <c:pt idx="117">
                  <c:v>9.24</c:v>
                </c:pt>
                <c:pt idx="118">
                  <c:v>9.2799999999999994</c:v>
                </c:pt>
                <c:pt idx="119">
                  <c:v>9.2799999999999994</c:v>
                </c:pt>
                <c:pt idx="120">
                  <c:v>9.26</c:v>
                </c:pt>
                <c:pt idx="121">
                  <c:v>9.23</c:v>
                </c:pt>
                <c:pt idx="122">
                  <c:v>9.19</c:v>
                </c:pt>
                <c:pt idx="123">
                  <c:v>9.1800000000000015</c:v>
                </c:pt>
                <c:pt idx="124">
                  <c:v>9.26</c:v>
                </c:pt>
                <c:pt idx="125">
                  <c:v>9.23</c:v>
                </c:pt>
                <c:pt idx="126">
                  <c:v>9.27</c:v>
                </c:pt>
                <c:pt idx="127">
                  <c:v>9.26</c:v>
                </c:pt>
                <c:pt idx="128">
                  <c:v>9.24</c:v>
                </c:pt>
                <c:pt idx="129">
                  <c:v>9.2799999999999994</c:v>
                </c:pt>
                <c:pt idx="130">
                  <c:v>9.2899999999999991</c:v>
                </c:pt>
                <c:pt idx="131">
                  <c:v>9.27</c:v>
                </c:pt>
                <c:pt idx="132">
                  <c:v>9.25</c:v>
                </c:pt>
                <c:pt idx="133">
                  <c:v>9.26</c:v>
                </c:pt>
                <c:pt idx="134">
                  <c:v>9.25</c:v>
                </c:pt>
                <c:pt idx="135">
                  <c:v>9.1999999999999993</c:v>
                </c:pt>
                <c:pt idx="136">
                  <c:v>9.1999999999999993</c:v>
                </c:pt>
                <c:pt idx="137">
                  <c:v>9.2099999999999991</c:v>
                </c:pt>
                <c:pt idx="138">
                  <c:v>9.2099999999999991</c:v>
                </c:pt>
                <c:pt idx="139">
                  <c:v>9.17</c:v>
                </c:pt>
                <c:pt idx="140">
                  <c:v>9.3500000000000014</c:v>
                </c:pt>
                <c:pt idx="141">
                  <c:v>9.4400000000000013</c:v>
                </c:pt>
                <c:pt idx="142">
                  <c:v>9.39</c:v>
                </c:pt>
                <c:pt idx="143">
                  <c:v>9.41</c:v>
                </c:pt>
                <c:pt idx="144">
                  <c:v>9.43</c:v>
                </c:pt>
                <c:pt idx="145">
                  <c:v>9.4400000000000013</c:v>
                </c:pt>
                <c:pt idx="146">
                  <c:v>9.5</c:v>
                </c:pt>
                <c:pt idx="147">
                  <c:v>9.5</c:v>
                </c:pt>
                <c:pt idx="148">
                  <c:v>9.4</c:v>
                </c:pt>
                <c:pt idx="149">
                  <c:v>9.41</c:v>
                </c:pt>
                <c:pt idx="150">
                  <c:v>9.42</c:v>
                </c:pt>
                <c:pt idx="151">
                  <c:v>9.379999999999999</c:v>
                </c:pt>
                <c:pt idx="152">
                  <c:v>9.4</c:v>
                </c:pt>
                <c:pt idx="153">
                  <c:v>9.39</c:v>
                </c:pt>
                <c:pt idx="154">
                  <c:v>9.4</c:v>
                </c:pt>
                <c:pt idx="155">
                  <c:v>9.379999999999999</c:v>
                </c:pt>
                <c:pt idx="156">
                  <c:v>9.4499999999999993</c:v>
                </c:pt>
                <c:pt idx="157">
                  <c:v>9.4499999999999993</c:v>
                </c:pt>
                <c:pt idx="158">
                  <c:v>9.4499999999999993</c:v>
                </c:pt>
                <c:pt idx="159">
                  <c:v>9.42</c:v>
                </c:pt>
                <c:pt idx="160">
                  <c:v>9.4</c:v>
                </c:pt>
                <c:pt idx="161">
                  <c:v>9.41</c:v>
                </c:pt>
                <c:pt idx="162">
                  <c:v>9.43</c:v>
                </c:pt>
                <c:pt idx="163">
                  <c:v>9.41</c:v>
                </c:pt>
                <c:pt idx="164">
                  <c:v>9.39</c:v>
                </c:pt>
                <c:pt idx="165">
                  <c:v>9.34</c:v>
                </c:pt>
                <c:pt idx="166">
                  <c:v>9.3500000000000014</c:v>
                </c:pt>
                <c:pt idx="167">
                  <c:v>9.32</c:v>
                </c:pt>
                <c:pt idx="168">
                  <c:v>9.2799999999999994</c:v>
                </c:pt>
                <c:pt idx="169">
                  <c:v>9.27</c:v>
                </c:pt>
                <c:pt idx="170">
                  <c:v>9.26</c:v>
                </c:pt>
                <c:pt idx="171">
                  <c:v>9.27</c:v>
                </c:pt>
                <c:pt idx="172">
                  <c:v>9.24</c:v>
                </c:pt>
                <c:pt idx="173">
                  <c:v>9.24</c:v>
                </c:pt>
                <c:pt idx="174">
                  <c:v>9.26</c:v>
                </c:pt>
                <c:pt idx="175">
                  <c:v>9.26</c:v>
                </c:pt>
                <c:pt idx="176">
                  <c:v>9.2999999999999989</c:v>
                </c:pt>
                <c:pt idx="177">
                  <c:v>9.2899999999999991</c:v>
                </c:pt>
                <c:pt idx="178">
                  <c:v>9.32</c:v>
                </c:pt>
                <c:pt idx="179">
                  <c:v>9.2899999999999991</c:v>
                </c:pt>
                <c:pt idx="180">
                  <c:v>9.27</c:v>
                </c:pt>
                <c:pt idx="181">
                  <c:v>9.27</c:v>
                </c:pt>
                <c:pt idx="182">
                  <c:v>9.23</c:v>
                </c:pt>
                <c:pt idx="183">
                  <c:v>9.2899999999999991</c:v>
                </c:pt>
                <c:pt idx="184">
                  <c:v>9.33</c:v>
                </c:pt>
                <c:pt idx="185">
                  <c:v>9.36</c:v>
                </c:pt>
                <c:pt idx="186">
                  <c:v>9.36</c:v>
                </c:pt>
                <c:pt idx="187">
                  <c:v>9.33</c:v>
                </c:pt>
                <c:pt idx="188">
                  <c:v>9.32</c:v>
                </c:pt>
                <c:pt idx="189">
                  <c:v>9.31</c:v>
                </c:pt>
                <c:pt idx="190">
                  <c:v>9.26</c:v>
                </c:pt>
                <c:pt idx="191">
                  <c:v>9.24</c:v>
                </c:pt>
                <c:pt idx="192">
                  <c:v>9.23</c:v>
                </c:pt>
                <c:pt idx="193">
                  <c:v>9.1999999999999993</c:v>
                </c:pt>
                <c:pt idx="194">
                  <c:v>9.19</c:v>
                </c:pt>
                <c:pt idx="195">
                  <c:v>9.1999999999999993</c:v>
                </c:pt>
                <c:pt idx="196">
                  <c:v>9.1999999999999993</c:v>
                </c:pt>
                <c:pt idx="197">
                  <c:v>9.2200000000000006</c:v>
                </c:pt>
                <c:pt idx="198">
                  <c:v>9.23</c:v>
                </c:pt>
                <c:pt idx="199">
                  <c:v>9.1999999999999993</c:v>
                </c:pt>
                <c:pt idx="200">
                  <c:v>9.2099999999999991</c:v>
                </c:pt>
                <c:pt idx="201">
                  <c:v>9.1999999999999993</c:v>
                </c:pt>
                <c:pt idx="202">
                  <c:v>9.19</c:v>
                </c:pt>
                <c:pt idx="203">
                  <c:v>9.19</c:v>
                </c:pt>
                <c:pt idx="204">
                  <c:v>9.2099999999999991</c:v>
                </c:pt>
                <c:pt idx="205">
                  <c:v>9.26</c:v>
                </c:pt>
                <c:pt idx="206">
                  <c:v>9.19</c:v>
                </c:pt>
                <c:pt idx="207">
                  <c:v>9.17</c:v>
                </c:pt>
                <c:pt idx="208">
                  <c:v>9.1800000000000015</c:v>
                </c:pt>
                <c:pt idx="209">
                  <c:v>9.15</c:v>
                </c:pt>
                <c:pt idx="210">
                  <c:v>9.17</c:v>
                </c:pt>
                <c:pt idx="211">
                  <c:v>9.15</c:v>
                </c:pt>
                <c:pt idx="212">
                  <c:v>9.16</c:v>
                </c:pt>
                <c:pt idx="213">
                  <c:v>9.1999999999999993</c:v>
                </c:pt>
                <c:pt idx="214">
                  <c:v>9.2099999999999991</c:v>
                </c:pt>
                <c:pt idx="215">
                  <c:v>9.1800000000000015</c:v>
                </c:pt>
                <c:pt idx="216">
                  <c:v>9.1999999999999993</c:v>
                </c:pt>
                <c:pt idx="217">
                  <c:v>9.2200000000000006</c:v>
                </c:pt>
                <c:pt idx="218">
                  <c:v>9.2099999999999991</c:v>
                </c:pt>
                <c:pt idx="219">
                  <c:v>9.1999999999999993</c:v>
                </c:pt>
                <c:pt idx="220">
                  <c:v>9.19</c:v>
                </c:pt>
                <c:pt idx="221">
                  <c:v>9.1800000000000015</c:v>
                </c:pt>
                <c:pt idx="222">
                  <c:v>9.16</c:v>
                </c:pt>
                <c:pt idx="223">
                  <c:v>9.14</c:v>
                </c:pt>
                <c:pt idx="224">
                  <c:v>9.129999999999999</c:v>
                </c:pt>
                <c:pt idx="225">
                  <c:v>9.1199999999999992</c:v>
                </c:pt>
                <c:pt idx="226">
                  <c:v>9.17</c:v>
                </c:pt>
                <c:pt idx="227">
                  <c:v>9.2200000000000006</c:v>
                </c:pt>
                <c:pt idx="228">
                  <c:v>9.1800000000000015</c:v>
                </c:pt>
                <c:pt idx="229">
                  <c:v>9.2099999999999991</c:v>
                </c:pt>
                <c:pt idx="230">
                  <c:v>9.2099999999999991</c:v>
                </c:pt>
                <c:pt idx="231">
                  <c:v>9.1999999999999993</c:v>
                </c:pt>
                <c:pt idx="232">
                  <c:v>9.19</c:v>
                </c:pt>
                <c:pt idx="233">
                  <c:v>9.2099999999999991</c:v>
                </c:pt>
                <c:pt idx="234">
                  <c:v>9.1199999999999992</c:v>
                </c:pt>
                <c:pt idx="235">
                  <c:v>9.14</c:v>
                </c:pt>
                <c:pt idx="236">
                  <c:v>9.129999999999999</c:v>
                </c:pt>
                <c:pt idx="237">
                  <c:v>9.14</c:v>
                </c:pt>
                <c:pt idx="238">
                  <c:v>9.129999999999999</c:v>
                </c:pt>
                <c:pt idx="239">
                  <c:v>9.14</c:v>
                </c:pt>
                <c:pt idx="240">
                  <c:v>9.14</c:v>
                </c:pt>
                <c:pt idx="241">
                  <c:v>9.14</c:v>
                </c:pt>
                <c:pt idx="242">
                  <c:v>9.14</c:v>
                </c:pt>
                <c:pt idx="243">
                  <c:v>9.129999999999999</c:v>
                </c:pt>
                <c:pt idx="244">
                  <c:v>9.129999999999999</c:v>
                </c:pt>
                <c:pt idx="245">
                  <c:v>9.16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8B-4C23-910A-2E21CD268B04}"/>
            </c:ext>
          </c:extLst>
        </c:ser>
        <c:ser>
          <c:idx val="1"/>
          <c:order val="1"/>
          <c:tx>
            <c:strRef>
              <c:f>Лист1!$F$7</c:f>
              <c:strCache>
                <c:ptCount val="1"/>
                <c:pt idx="0">
                  <c:v>Ск.средн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Лист1!$F$10:$F$252</c:f>
              <c:numCache>
                <c:formatCode>0.000</c:formatCode>
                <c:ptCount val="243"/>
                <c:pt idx="0">
                  <c:v>9.25</c:v>
                </c:pt>
                <c:pt idx="1">
                  <c:v>9.2266666666666666</c:v>
                </c:pt>
                <c:pt idx="2">
                  <c:v>9.2199999999999989</c:v>
                </c:pt>
                <c:pt idx="3">
                  <c:v>9.1999999999999975</c:v>
                </c:pt>
                <c:pt idx="4">
                  <c:v>9.18</c:v>
                </c:pt>
                <c:pt idx="5">
                  <c:v>9.1499999999999986</c:v>
                </c:pt>
                <c:pt idx="6">
                  <c:v>9.1333333333333329</c:v>
                </c:pt>
                <c:pt idx="7">
                  <c:v>9.129999999999999</c:v>
                </c:pt>
                <c:pt idx="8">
                  <c:v>9.1300000000000008</c:v>
                </c:pt>
                <c:pt idx="9">
                  <c:v>9.1199999999999992</c:v>
                </c:pt>
                <c:pt idx="10">
                  <c:v>9.1233333333333331</c:v>
                </c:pt>
                <c:pt idx="11">
                  <c:v>9.1366666666666667</c:v>
                </c:pt>
                <c:pt idx="12">
                  <c:v>9.15</c:v>
                </c:pt>
                <c:pt idx="13">
                  <c:v>9.17</c:v>
                </c:pt>
                <c:pt idx="14">
                  <c:v>9.1766666666666676</c:v>
                </c:pt>
                <c:pt idx="15">
                  <c:v>9.1600000000000019</c:v>
                </c:pt>
                <c:pt idx="16">
                  <c:v>9.1266666666666669</c:v>
                </c:pt>
                <c:pt idx="17">
                  <c:v>9.1066666666666674</c:v>
                </c:pt>
                <c:pt idx="18">
                  <c:v>9.1033333333333335</c:v>
                </c:pt>
                <c:pt idx="19">
                  <c:v>9.1066666666666674</c:v>
                </c:pt>
                <c:pt idx="20">
                  <c:v>9.0966666666666693</c:v>
                </c:pt>
                <c:pt idx="21">
                  <c:v>9.08</c:v>
                </c:pt>
                <c:pt idx="22">
                  <c:v>9.0533333333333346</c:v>
                </c:pt>
                <c:pt idx="23">
                  <c:v>9.0233333333333334</c:v>
                </c:pt>
                <c:pt idx="24">
                  <c:v>9.0333333333333332</c:v>
                </c:pt>
                <c:pt idx="25">
                  <c:v>9.0366666666666671</c:v>
                </c:pt>
                <c:pt idx="26">
                  <c:v>9.0466666666666669</c:v>
                </c:pt>
                <c:pt idx="27">
                  <c:v>9.0299999999999994</c:v>
                </c:pt>
                <c:pt idx="28">
                  <c:v>9.0266666666666655</c:v>
                </c:pt>
                <c:pt idx="29">
                  <c:v>9.0266666666666655</c:v>
                </c:pt>
                <c:pt idx="30">
                  <c:v>9.0333333333333332</c:v>
                </c:pt>
                <c:pt idx="31">
                  <c:v>9.0299999999999994</c:v>
                </c:pt>
                <c:pt idx="32">
                  <c:v>9.0399999999999991</c:v>
                </c:pt>
                <c:pt idx="33">
                  <c:v>9.0366666666666671</c:v>
                </c:pt>
                <c:pt idx="34">
                  <c:v>9.01</c:v>
                </c:pt>
                <c:pt idx="35">
                  <c:v>8.9699999999999989</c:v>
                </c:pt>
                <c:pt idx="36">
                  <c:v>8.94</c:v>
                </c:pt>
                <c:pt idx="37">
                  <c:v>8.94</c:v>
                </c:pt>
                <c:pt idx="38">
                  <c:v>8.9433333333333334</c:v>
                </c:pt>
                <c:pt idx="39">
                  <c:v>8.9600000000000009</c:v>
                </c:pt>
                <c:pt idx="40">
                  <c:v>8.9733333333333327</c:v>
                </c:pt>
                <c:pt idx="41">
                  <c:v>8.9833333333333325</c:v>
                </c:pt>
                <c:pt idx="42">
                  <c:v>8.9700000000000006</c:v>
                </c:pt>
                <c:pt idx="43">
                  <c:v>8.9599999999999991</c:v>
                </c:pt>
                <c:pt idx="44">
                  <c:v>8.9566666666666652</c:v>
                </c:pt>
                <c:pt idx="45">
                  <c:v>8.9700000000000006</c:v>
                </c:pt>
                <c:pt idx="46">
                  <c:v>8.9733333333333345</c:v>
                </c:pt>
                <c:pt idx="47">
                  <c:v>9.0033333333333321</c:v>
                </c:pt>
                <c:pt idx="48">
                  <c:v>9.0166666666666657</c:v>
                </c:pt>
                <c:pt idx="49">
                  <c:v>9.0566666666666666</c:v>
                </c:pt>
                <c:pt idx="50">
                  <c:v>9.0633333333333326</c:v>
                </c:pt>
                <c:pt idx="51">
                  <c:v>9.0666666666666664</c:v>
                </c:pt>
                <c:pt idx="52">
                  <c:v>9.0666666666666647</c:v>
                </c:pt>
                <c:pt idx="53">
                  <c:v>9.0499999999999989</c:v>
                </c:pt>
                <c:pt idx="54">
                  <c:v>9.0366666666666671</c:v>
                </c:pt>
                <c:pt idx="55">
                  <c:v>9.0033333333333339</c:v>
                </c:pt>
                <c:pt idx="56">
                  <c:v>8.9799999999999986</c:v>
                </c:pt>
                <c:pt idx="57">
                  <c:v>8.9733333333333327</c:v>
                </c:pt>
                <c:pt idx="58">
                  <c:v>8.9633333333333329</c:v>
                </c:pt>
                <c:pt idx="59">
                  <c:v>8.9666666666666668</c:v>
                </c:pt>
                <c:pt idx="60">
                  <c:v>8.9700000000000006</c:v>
                </c:pt>
                <c:pt idx="61">
                  <c:v>8.9866666666666664</c:v>
                </c:pt>
                <c:pt idx="62">
                  <c:v>8.9966666666666679</c:v>
                </c:pt>
                <c:pt idx="63">
                  <c:v>8.9766666666666666</c:v>
                </c:pt>
                <c:pt idx="64">
                  <c:v>8.9566666666666652</c:v>
                </c:pt>
                <c:pt idx="65">
                  <c:v>8.9333333333333318</c:v>
                </c:pt>
                <c:pt idx="66">
                  <c:v>8.9333333333333318</c:v>
                </c:pt>
                <c:pt idx="67">
                  <c:v>8.9333333333333318</c:v>
                </c:pt>
                <c:pt idx="68">
                  <c:v>8.9333333333333318</c:v>
                </c:pt>
                <c:pt idx="69">
                  <c:v>8.9366666666666656</c:v>
                </c:pt>
                <c:pt idx="70">
                  <c:v>8.9366666666666656</c:v>
                </c:pt>
                <c:pt idx="71">
                  <c:v>8.94</c:v>
                </c:pt>
                <c:pt idx="72">
                  <c:v>8.94</c:v>
                </c:pt>
                <c:pt idx="73">
                  <c:v>8.9466666666666654</c:v>
                </c:pt>
                <c:pt idx="74">
                  <c:v>8.9499999999999993</c:v>
                </c:pt>
                <c:pt idx="75">
                  <c:v>8.9633333333333329</c:v>
                </c:pt>
                <c:pt idx="76">
                  <c:v>8.9866666666666664</c:v>
                </c:pt>
                <c:pt idx="77">
                  <c:v>9.0166666666666657</c:v>
                </c:pt>
                <c:pt idx="78">
                  <c:v>9.0499999999999989</c:v>
                </c:pt>
                <c:pt idx="79">
                  <c:v>9.0799999999999983</c:v>
                </c:pt>
                <c:pt idx="80">
                  <c:v>9.1066666666666674</c:v>
                </c:pt>
                <c:pt idx="81">
                  <c:v>9.1233333333333331</c:v>
                </c:pt>
                <c:pt idx="82">
                  <c:v>9.1266666666666669</c:v>
                </c:pt>
                <c:pt idx="83">
                  <c:v>9.1266666666666652</c:v>
                </c:pt>
                <c:pt idx="84">
                  <c:v>9.11</c:v>
                </c:pt>
                <c:pt idx="85">
                  <c:v>9.0933333333333337</c:v>
                </c:pt>
                <c:pt idx="86">
                  <c:v>9.0733333333333324</c:v>
                </c:pt>
                <c:pt idx="87">
                  <c:v>9.07</c:v>
                </c:pt>
                <c:pt idx="88">
                  <c:v>9.0866666666666678</c:v>
                </c:pt>
                <c:pt idx="89">
                  <c:v>9.11</c:v>
                </c:pt>
                <c:pt idx="90">
                  <c:v>9.1366666666666649</c:v>
                </c:pt>
                <c:pt idx="91">
                  <c:v>9.1433333333333326</c:v>
                </c:pt>
                <c:pt idx="92">
                  <c:v>9.1366666666666667</c:v>
                </c:pt>
                <c:pt idx="93">
                  <c:v>9.1499999999999986</c:v>
                </c:pt>
                <c:pt idx="94">
                  <c:v>9.18</c:v>
                </c:pt>
                <c:pt idx="95">
                  <c:v>9.2299999999999986</c:v>
                </c:pt>
                <c:pt idx="96">
                  <c:v>9.2466666666666679</c:v>
                </c:pt>
                <c:pt idx="97">
                  <c:v>9.2466666666666679</c:v>
                </c:pt>
                <c:pt idx="98">
                  <c:v>9.2333333333333343</c:v>
                </c:pt>
                <c:pt idx="99">
                  <c:v>9.2200000000000006</c:v>
                </c:pt>
                <c:pt idx="100">
                  <c:v>9.2100000000000009</c:v>
                </c:pt>
                <c:pt idx="101">
                  <c:v>9.2133333333333329</c:v>
                </c:pt>
                <c:pt idx="102">
                  <c:v>9.2266666666666666</c:v>
                </c:pt>
                <c:pt idx="103">
                  <c:v>9.2266666666666666</c:v>
                </c:pt>
                <c:pt idx="104">
                  <c:v>9.2266666666666666</c:v>
                </c:pt>
                <c:pt idx="105">
                  <c:v>9.2233333333333327</c:v>
                </c:pt>
                <c:pt idx="106">
                  <c:v>9.2466666666666679</c:v>
                </c:pt>
                <c:pt idx="107">
                  <c:v>9.2733333333333334</c:v>
                </c:pt>
                <c:pt idx="108">
                  <c:v>9.2999999999999989</c:v>
                </c:pt>
                <c:pt idx="109">
                  <c:v>9.32</c:v>
                </c:pt>
                <c:pt idx="110">
                  <c:v>9.32</c:v>
                </c:pt>
                <c:pt idx="111">
                  <c:v>9.3033333333333328</c:v>
                </c:pt>
                <c:pt idx="112">
                  <c:v>9.2866666666666671</c:v>
                </c:pt>
                <c:pt idx="113">
                  <c:v>9.2633333333333336</c:v>
                </c:pt>
                <c:pt idx="114">
                  <c:v>9.2566666666666677</c:v>
                </c:pt>
                <c:pt idx="115">
                  <c:v>9.2533333333333321</c:v>
                </c:pt>
                <c:pt idx="116">
                  <c:v>9.2666666666666657</c:v>
                </c:pt>
                <c:pt idx="117">
                  <c:v>9.2733333333333334</c:v>
                </c:pt>
                <c:pt idx="118">
                  <c:v>9.2566666666666659</c:v>
                </c:pt>
                <c:pt idx="119">
                  <c:v>9.2266666666666666</c:v>
                </c:pt>
                <c:pt idx="120">
                  <c:v>9.2000000000000011</c:v>
                </c:pt>
                <c:pt idx="121">
                  <c:v>9.2100000000000009</c:v>
                </c:pt>
                <c:pt idx="122">
                  <c:v>9.2233333333333345</c:v>
                </c:pt>
                <c:pt idx="123">
                  <c:v>9.2533333333333339</c:v>
                </c:pt>
                <c:pt idx="124">
                  <c:v>9.2533333333333321</c:v>
                </c:pt>
                <c:pt idx="125">
                  <c:v>9.2566666666666677</c:v>
                </c:pt>
                <c:pt idx="126">
                  <c:v>9.26</c:v>
                </c:pt>
                <c:pt idx="127">
                  <c:v>9.27</c:v>
                </c:pt>
                <c:pt idx="128">
                  <c:v>9.2799999999999994</c:v>
                </c:pt>
                <c:pt idx="129">
                  <c:v>9.27</c:v>
                </c:pt>
                <c:pt idx="130">
                  <c:v>9.26</c:v>
                </c:pt>
                <c:pt idx="131">
                  <c:v>9.2533333333333321</c:v>
                </c:pt>
                <c:pt idx="132">
                  <c:v>9.2366666666666664</c:v>
                </c:pt>
                <c:pt idx="133">
                  <c:v>9.2166666666666668</c:v>
                </c:pt>
                <c:pt idx="134">
                  <c:v>9.2033333333333331</c:v>
                </c:pt>
                <c:pt idx="135">
                  <c:v>9.2066666666666652</c:v>
                </c:pt>
                <c:pt idx="136">
                  <c:v>9.1966666666666654</c:v>
                </c:pt>
                <c:pt idx="137">
                  <c:v>9.2433333333333341</c:v>
                </c:pt>
                <c:pt idx="138">
                  <c:v>9.3200000000000021</c:v>
                </c:pt>
                <c:pt idx="139">
                  <c:v>9.3933333333333344</c:v>
                </c:pt>
                <c:pt idx="140">
                  <c:v>9.413333333333334</c:v>
                </c:pt>
                <c:pt idx="141">
                  <c:v>9.41</c:v>
                </c:pt>
                <c:pt idx="142">
                  <c:v>9.4266666666666676</c:v>
                </c:pt>
                <c:pt idx="143">
                  <c:v>9.456666666666667</c:v>
                </c:pt>
                <c:pt idx="144">
                  <c:v>9.48</c:v>
                </c:pt>
                <c:pt idx="145">
                  <c:v>9.4666666666666668</c:v>
                </c:pt>
                <c:pt idx="146">
                  <c:v>9.4366666666666656</c:v>
                </c:pt>
                <c:pt idx="147">
                  <c:v>9.4100000000000019</c:v>
                </c:pt>
                <c:pt idx="148">
                  <c:v>9.4033333333333324</c:v>
                </c:pt>
                <c:pt idx="149">
                  <c:v>9.3999999999999986</c:v>
                </c:pt>
                <c:pt idx="150">
                  <c:v>9.39</c:v>
                </c:pt>
                <c:pt idx="151">
                  <c:v>9.3966666666666665</c:v>
                </c:pt>
                <c:pt idx="152">
                  <c:v>9.3899999999999988</c:v>
                </c:pt>
                <c:pt idx="153">
                  <c:v>9.41</c:v>
                </c:pt>
                <c:pt idx="154">
                  <c:v>9.4266666666666659</c:v>
                </c:pt>
                <c:pt idx="155">
                  <c:v>9.4499999999999993</c:v>
                </c:pt>
                <c:pt idx="156">
                  <c:v>9.44</c:v>
                </c:pt>
                <c:pt idx="157">
                  <c:v>9.423333333333332</c:v>
                </c:pt>
                <c:pt idx="158">
                  <c:v>9.41</c:v>
                </c:pt>
                <c:pt idx="159">
                  <c:v>9.413333333333334</c:v>
                </c:pt>
                <c:pt idx="160">
                  <c:v>9.4166666666666661</c:v>
                </c:pt>
                <c:pt idx="161">
                  <c:v>9.41</c:v>
                </c:pt>
                <c:pt idx="162">
                  <c:v>9.3800000000000008</c:v>
                </c:pt>
                <c:pt idx="163">
                  <c:v>9.3600000000000012</c:v>
                </c:pt>
                <c:pt idx="164">
                  <c:v>9.3366666666666678</c:v>
                </c:pt>
                <c:pt idx="165">
                  <c:v>9.3166666666666682</c:v>
                </c:pt>
                <c:pt idx="166">
                  <c:v>9.2900000000000009</c:v>
                </c:pt>
                <c:pt idx="167">
                  <c:v>9.2699999999999978</c:v>
                </c:pt>
                <c:pt idx="168">
                  <c:v>9.2666666666666675</c:v>
                </c:pt>
                <c:pt idx="169">
                  <c:v>9.2566666666666677</c:v>
                </c:pt>
                <c:pt idx="170">
                  <c:v>9.25</c:v>
                </c:pt>
                <c:pt idx="171">
                  <c:v>9.2466666666666679</c:v>
                </c:pt>
                <c:pt idx="172">
                  <c:v>9.2533333333333321</c:v>
                </c:pt>
                <c:pt idx="173">
                  <c:v>9.2733333333333334</c:v>
                </c:pt>
                <c:pt idx="174">
                  <c:v>9.2833333333333332</c:v>
                </c:pt>
                <c:pt idx="175">
                  <c:v>9.3033333333333328</c:v>
                </c:pt>
                <c:pt idx="176">
                  <c:v>9.2999999999999989</c:v>
                </c:pt>
                <c:pt idx="177">
                  <c:v>9.293333333333333</c:v>
                </c:pt>
                <c:pt idx="178">
                  <c:v>9.2766666666666655</c:v>
                </c:pt>
                <c:pt idx="179">
                  <c:v>9.2566666666666659</c:v>
                </c:pt>
                <c:pt idx="180">
                  <c:v>9.2633333333333336</c:v>
                </c:pt>
                <c:pt idx="181">
                  <c:v>9.2833333333333332</c:v>
                </c:pt>
                <c:pt idx="182">
                  <c:v>9.3266666666666662</c:v>
                </c:pt>
                <c:pt idx="183">
                  <c:v>9.35</c:v>
                </c:pt>
                <c:pt idx="184">
                  <c:v>9.35</c:v>
                </c:pt>
                <c:pt idx="185">
                  <c:v>9.336666666666666</c:v>
                </c:pt>
                <c:pt idx="186">
                  <c:v>9.32</c:v>
                </c:pt>
                <c:pt idx="187">
                  <c:v>9.2966666666666669</c:v>
                </c:pt>
                <c:pt idx="188">
                  <c:v>9.2700000000000014</c:v>
                </c:pt>
                <c:pt idx="189">
                  <c:v>9.2433333333333341</c:v>
                </c:pt>
                <c:pt idx="190">
                  <c:v>9.2233333333333327</c:v>
                </c:pt>
                <c:pt idx="191">
                  <c:v>9.2066666666666652</c:v>
                </c:pt>
                <c:pt idx="192">
                  <c:v>9.1966666666666672</c:v>
                </c:pt>
                <c:pt idx="193">
                  <c:v>9.1966666666666672</c:v>
                </c:pt>
                <c:pt idx="194">
                  <c:v>9.2066666666666652</c:v>
                </c:pt>
                <c:pt idx="195">
                  <c:v>9.2166666666666668</c:v>
                </c:pt>
                <c:pt idx="196">
                  <c:v>9.2166666666666668</c:v>
                </c:pt>
                <c:pt idx="197">
                  <c:v>9.2133333333333329</c:v>
                </c:pt>
                <c:pt idx="198">
                  <c:v>9.2033333333333314</c:v>
                </c:pt>
                <c:pt idx="199">
                  <c:v>9.1999999999999975</c:v>
                </c:pt>
                <c:pt idx="200">
                  <c:v>9.1933333333333334</c:v>
                </c:pt>
                <c:pt idx="201">
                  <c:v>9.1966666666666654</c:v>
                </c:pt>
                <c:pt idx="202">
                  <c:v>9.2199999999999989</c:v>
                </c:pt>
                <c:pt idx="203">
                  <c:v>9.2199999999999989</c:v>
                </c:pt>
                <c:pt idx="204">
                  <c:v>9.2066666666666652</c:v>
                </c:pt>
                <c:pt idx="205">
                  <c:v>9.18</c:v>
                </c:pt>
                <c:pt idx="206">
                  <c:v>9.1666666666666661</c:v>
                </c:pt>
                <c:pt idx="207">
                  <c:v>9.1666666666666661</c:v>
                </c:pt>
                <c:pt idx="208">
                  <c:v>9.1566666666666663</c:v>
                </c:pt>
                <c:pt idx="209">
                  <c:v>9.16</c:v>
                </c:pt>
                <c:pt idx="210">
                  <c:v>9.17</c:v>
                </c:pt>
                <c:pt idx="211">
                  <c:v>9.19</c:v>
                </c:pt>
                <c:pt idx="212">
                  <c:v>9.1966666666666654</c:v>
                </c:pt>
                <c:pt idx="213">
                  <c:v>9.1966666666666672</c:v>
                </c:pt>
                <c:pt idx="214">
                  <c:v>9.2000000000000011</c:v>
                </c:pt>
                <c:pt idx="215">
                  <c:v>9.2100000000000009</c:v>
                </c:pt>
                <c:pt idx="216">
                  <c:v>9.2099999999999991</c:v>
                </c:pt>
                <c:pt idx="217">
                  <c:v>9.1999999999999975</c:v>
                </c:pt>
                <c:pt idx="218">
                  <c:v>9.19</c:v>
                </c:pt>
                <c:pt idx="219">
                  <c:v>9.1766666666666676</c:v>
                </c:pt>
                <c:pt idx="220">
                  <c:v>9.1600000000000019</c:v>
                </c:pt>
                <c:pt idx="221">
                  <c:v>9.1433333333333326</c:v>
                </c:pt>
                <c:pt idx="222">
                  <c:v>9.1300000000000008</c:v>
                </c:pt>
                <c:pt idx="223">
                  <c:v>9.14</c:v>
                </c:pt>
                <c:pt idx="224">
                  <c:v>9.17</c:v>
                </c:pt>
                <c:pt idx="225">
                  <c:v>9.19</c:v>
                </c:pt>
                <c:pt idx="226">
                  <c:v>9.2033333333333331</c:v>
                </c:pt>
                <c:pt idx="227">
                  <c:v>9.2000000000000011</c:v>
                </c:pt>
                <c:pt idx="228">
                  <c:v>9.2066666666666652</c:v>
                </c:pt>
                <c:pt idx="229">
                  <c:v>9.1999999999999975</c:v>
                </c:pt>
                <c:pt idx="230">
                  <c:v>9.2000000000000011</c:v>
                </c:pt>
                <c:pt idx="231">
                  <c:v>9.173333333333332</c:v>
                </c:pt>
                <c:pt idx="232">
                  <c:v>9.1566666666666663</c:v>
                </c:pt>
                <c:pt idx="233">
                  <c:v>9.129999999999999</c:v>
                </c:pt>
                <c:pt idx="234">
                  <c:v>9.1366666666666667</c:v>
                </c:pt>
                <c:pt idx="235">
                  <c:v>9.1333333333333329</c:v>
                </c:pt>
                <c:pt idx="236">
                  <c:v>9.1366666666666667</c:v>
                </c:pt>
                <c:pt idx="237">
                  <c:v>9.1366666666666667</c:v>
                </c:pt>
                <c:pt idx="238">
                  <c:v>9.14</c:v>
                </c:pt>
                <c:pt idx="239">
                  <c:v>9.14</c:v>
                </c:pt>
                <c:pt idx="240">
                  <c:v>9.1366666666666667</c:v>
                </c:pt>
                <c:pt idx="241">
                  <c:v>9.1333333333333329</c:v>
                </c:pt>
                <c:pt idx="242">
                  <c:v>9.1399999999999988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78B-4C23-910A-2E21CD268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4098128"/>
        <c:axId val="924096848"/>
      </c:lineChart>
      <c:catAx>
        <c:axId val="924098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4096848"/>
        <c:crosses val="autoZero"/>
        <c:auto val="1"/>
        <c:lblAlgn val="ctr"/>
        <c:lblOffset val="100"/>
        <c:noMultiLvlLbl val="0"/>
      </c:catAx>
      <c:valAx>
        <c:axId val="92409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4098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Лист1!$G$7</c:f>
              <c:strCache>
                <c:ptCount val="1"/>
                <c:pt idx="0">
                  <c:v>Очищ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Лист1!$G$8:$G$253</c:f>
              <c:numCache>
                <c:formatCode>0.0000</c:formatCode>
                <c:ptCount val="246"/>
                <c:pt idx="0">
                  <c:v>0.16042345544912351</c:v>
                </c:pt>
                <c:pt idx="1">
                  <c:v>0.1611694594298605</c:v>
                </c:pt>
                <c:pt idx="2">
                  <c:v>0.18358213007726398</c:v>
                </c:pt>
                <c:pt idx="3">
                  <c:v>0.15932813405800061</c:v>
                </c:pt>
                <c:pt idx="4">
                  <c:v>0.15174080470540297</c:v>
                </c:pt>
                <c:pt idx="5">
                  <c:v>0.13082014201947167</c:v>
                </c:pt>
                <c:pt idx="6">
                  <c:v>0.10989947933354571</c:v>
                </c:pt>
                <c:pt idx="7">
                  <c:v>7.8978816647614636E-2</c:v>
                </c:pt>
                <c:pt idx="8">
                  <c:v>6.1391487295018976E-2</c:v>
                </c:pt>
                <c:pt idx="9">
                  <c:v>5.7137491275755181E-2</c:v>
                </c:pt>
                <c:pt idx="10">
                  <c:v>5.6216828589828793E-2</c:v>
                </c:pt>
                <c:pt idx="11">
                  <c:v>4.529616590389729E-2</c:v>
                </c:pt>
                <c:pt idx="12">
                  <c:v>4.7708836551301204E-2</c:v>
                </c:pt>
                <c:pt idx="13">
                  <c:v>6.0121507198704904E-2</c:v>
                </c:pt>
                <c:pt idx="14">
                  <c:v>7.2534177846110381E-2</c:v>
                </c:pt>
                <c:pt idx="15">
                  <c:v>9.1613515160180015E-2</c:v>
                </c:pt>
                <c:pt idx="16">
                  <c:v>9.7359519140917783E-2</c:v>
                </c:pt>
                <c:pt idx="17">
                  <c:v>7.9772189788322123E-2</c:v>
                </c:pt>
                <c:pt idx="18">
                  <c:v>4.5518193769058968E-2</c:v>
                </c:pt>
                <c:pt idx="19">
                  <c:v>2.4597531083129454E-2</c:v>
                </c:pt>
                <c:pt idx="20">
                  <c:v>2.0343535063865659E-2</c:v>
                </c:pt>
                <c:pt idx="21">
                  <c:v>2.2756205711269573E-2</c:v>
                </c:pt>
                <c:pt idx="22">
                  <c:v>1.1835543025343398E-2</c:v>
                </c:pt>
                <c:pt idx="23">
                  <c:v>-5.7517863272558145E-3</c:v>
                </c:pt>
                <c:pt idx="24">
                  <c:v>-3.3339115679851261E-2</c:v>
                </c:pt>
                <c:pt idx="25">
                  <c:v>-6.4259778365782338E-2</c:v>
                </c:pt>
                <c:pt idx="26">
                  <c:v>-5.5180441051710716E-2</c:v>
                </c:pt>
                <c:pt idx="27">
                  <c:v>-5.2767770404306802E-2</c:v>
                </c:pt>
                <c:pt idx="28">
                  <c:v>-4.3688433090236956E-2</c:v>
                </c:pt>
                <c:pt idx="29">
                  <c:v>-6.1275762442834392E-2</c:v>
                </c:pt>
                <c:pt idx="30">
                  <c:v>-6.5529758462098187E-2</c:v>
                </c:pt>
                <c:pt idx="31">
                  <c:v>-6.6450421148026351E-2</c:v>
                </c:pt>
                <c:pt idx="32">
                  <c:v>-6.0704417167288582E-2</c:v>
                </c:pt>
                <c:pt idx="33">
                  <c:v>-6.4958413186552377E-2</c:v>
                </c:pt>
                <c:pt idx="34">
                  <c:v>-5.5879075872482531E-2</c:v>
                </c:pt>
                <c:pt idx="35">
                  <c:v>-6.0133071891742773E-2</c:v>
                </c:pt>
                <c:pt idx="36">
                  <c:v>-8.7720401244339996E-2</c:v>
                </c:pt>
                <c:pt idx="37">
                  <c:v>-0.12864106393027086</c:v>
                </c:pt>
                <c:pt idx="38">
                  <c:v>-0.15956172661620016</c:v>
                </c:pt>
                <c:pt idx="39">
                  <c:v>-0.16048238930212833</c:v>
                </c:pt>
                <c:pt idx="40">
                  <c:v>-0.15806971865472441</c:v>
                </c:pt>
                <c:pt idx="41">
                  <c:v>-0.14232371467398686</c:v>
                </c:pt>
                <c:pt idx="42">
                  <c:v>-0.12991104402658493</c:v>
                </c:pt>
                <c:pt idx="43">
                  <c:v>-0.12083170671251331</c:v>
                </c:pt>
                <c:pt idx="44">
                  <c:v>-0.13508570273177511</c:v>
                </c:pt>
                <c:pt idx="45">
                  <c:v>-0.14600636541770662</c:v>
                </c:pt>
                <c:pt idx="46">
                  <c:v>-0.15026036143697041</c:v>
                </c:pt>
                <c:pt idx="47">
                  <c:v>-0.13784769078956316</c:v>
                </c:pt>
                <c:pt idx="48">
                  <c:v>-0.13543502014215925</c:v>
                </c:pt>
                <c:pt idx="49">
                  <c:v>-0.1063556828280916</c:v>
                </c:pt>
                <c:pt idx="50">
                  <c:v>-9.3943012180687901E-2</c:v>
                </c:pt>
                <c:pt idx="51">
                  <c:v>-5.4863674866615142E-2</c:v>
                </c:pt>
                <c:pt idx="52">
                  <c:v>-4.911767088587915E-2</c:v>
                </c:pt>
                <c:pt idx="53">
                  <c:v>-4.6705000238475236E-2</c:v>
                </c:pt>
                <c:pt idx="54">
                  <c:v>-4.7625662924406953E-2</c:v>
                </c:pt>
                <c:pt idx="55">
                  <c:v>-6.5212992277000836E-2</c:v>
                </c:pt>
                <c:pt idx="56">
                  <c:v>-7.9466988296262642E-2</c:v>
                </c:pt>
                <c:pt idx="57">
                  <c:v>-0.1137209843155258</c:v>
                </c:pt>
                <c:pt idx="58">
                  <c:v>-0.13797498033479094</c:v>
                </c:pt>
                <c:pt idx="59">
                  <c:v>-0.14556230968738681</c:v>
                </c:pt>
                <c:pt idx="60">
                  <c:v>-0.15648297237331477</c:v>
                </c:pt>
                <c:pt idx="61">
                  <c:v>-0.15407030172591085</c:v>
                </c:pt>
                <c:pt idx="62">
                  <c:v>-0.15165763107850694</c:v>
                </c:pt>
                <c:pt idx="63">
                  <c:v>-0.13591162709777116</c:v>
                </c:pt>
                <c:pt idx="64">
                  <c:v>-0.12683228978369776</c:v>
                </c:pt>
                <c:pt idx="65">
                  <c:v>-0.14775295246962905</c:v>
                </c:pt>
                <c:pt idx="66">
                  <c:v>-0.16867361515556034</c:v>
                </c:pt>
                <c:pt idx="67">
                  <c:v>-0.19292761117482371</c:v>
                </c:pt>
                <c:pt idx="68">
                  <c:v>-0.19384827386075187</c:v>
                </c:pt>
                <c:pt idx="69">
                  <c:v>-0.19476893654668181</c:v>
                </c:pt>
                <c:pt idx="70">
                  <c:v>-0.19568959923261176</c:v>
                </c:pt>
                <c:pt idx="71">
                  <c:v>-0.19327692858520784</c:v>
                </c:pt>
                <c:pt idx="72">
                  <c:v>-0.19419759127113601</c:v>
                </c:pt>
                <c:pt idx="73">
                  <c:v>-0.19178492062373209</c:v>
                </c:pt>
                <c:pt idx="74">
                  <c:v>-0.19270558330966203</c:v>
                </c:pt>
                <c:pt idx="75">
                  <c:v>-0.18695957932892604</c:v>
                </c:pt>
                <c:pt idx="76">
                  <c:v>-0.18454690868152035</c:v>
                </c:pt>
                <c:pt idx="77">
                  <c:v>-0.17213423803411665</c:v>
                </c:pt>
                <c:pt idx="78">
                  <c:v>-0.14972156738671316</c:v>
                </c:pt>
                <c:pt idx="79">
                  <c:v>-0.12064223007264374</c:v>
                </c:pt>
                <c:pt idx="80">
                  <c:v>-8.8229559425238691E-2</c:v>
                </c:pt>
                <c:pt idx="81">
                  <c:v>-5.9150222111169271E-2</c:v>
                </c:pt>
                <c:pt idx="82">
                  <c:v>-3.3404218130430152E-2</c:v>
                </c:pt>
                <c:pt idx="83">
                  <c:v>-1.7658214149694373E-2</c:v>
                </c:pt>
                <c:pt idx="84">
                  <c:v>-1.524554350229046E-2</c:v>
                </c:pt>
                <c:pt idx="85">
                  <c:v>-1.61662061882204E-2</c:v>
                </c:pt>
                <c:pt idx="86">
                  <c:v>-3.375353554081606E-2</c:v>
                </c:pt>
                <c:pt idx="87">
                  <c:v>-5.134086489341172E-2</c:v>
                </c:pt>
                <c:pt idx="88">
                  <c:v>-7.226152757934301E-2</c:v>
                </c:pt>
                <c:pt idx="89">
                  <c:v>-7.6515523598603252E-2</c:v>
                </c:pt>
                <c:pt idx="90">
                  <c:v>-6.0769519617865697E-2</c:v>
                </c:pt>
                <c:pt idx="91">
                  <c:v>-3.8356848970463986E-2</c:v>
                </c:pt>
                <c:pt idx="92">
                  <c:v>-1.261084498972842E-2</c:v>
                </c:pt>
                <c:pt idx="93">
                  <c:v>-6.8648410089888756E-3</c:v>
                </c:pt>
                <c:pt idx="94">
                  <c:v>-1.4452170361584749E-2</c:v>
                </c:pt>
                <c:pt idx="95">
                  <c:v>-2.0394997141828242E-3</c:v>
                </c:pt>
                <c:pt idx="96">
                  <c:v>2.7039837599888372E-2</c:v>
                </c:pt>
                <c:pt idx="97">
                  <c:v>7.6119174913959142E-2</c:v>
                </c:pt>
                <c:pt idx="98">
                  <c:v>9.1865178894698474E-2</c:v>
                </c:pt>
                <c:pt idx="99">
                  <c:v>9.0944516208768533E-2</c:v>
                </c:pt>
                <c:pt idx="100">
                  <c:v>7.6690520189504952E-2</c:v>
                </c:pt>
                <c:pt idx="101">
                  <c:v>6.2436524170243146E-2</c:v>
                </c:pt>
                <c:pt idx="102">
                  <c:v>5.1515861484313419E-2</c:v>
                </c:pt>
                <c:pt idx="103">
                  <c:v>5.3928532131715556E-2</c:v>
                </c:pt>
                <c:pt idx="104">
                  <c:v>6.6341202779119257E-2</c:v>
                </c:pt>
                <c:pt idx="105">
                  <c:v>6.5420540093191093E-2</c:v>
                </c:pt>
                <c:pt idx="106">
                  <c:v>6.4499877407261152E-2</c:v>
                </c:pt>
                <c:pt idx="107">
                  <c:v>6.0245881387997358E-2</c:v>
                </c:pt>
                <c:pt idx="108">
                  <c:v>8.2658552035402622E-2</c:v>
                </c:pt>
                <c:pt idx="109">
                  <c:v>0.10840455601613996</c:v>
                </c:pt>
                <c:pt idx="110">
                  <c:v>0.13415055999687553</c:v>
                </c:pt>
                <c:pt idx="111">
                  <c:v>0.15322989731094694</c:v>
                </c:pt>
                <c:pt idx="112">
                  <c:v>0.152309234625017</c:v>
                </c:pt>
                <c:pt idx="113">
                  <c:v>0.13472190527241956</c:v>
                </c:pt>
                <c:pt idx="114">
                  <c:v>0.11713457591982568</c:v>
                </c:pt>
                <c:pt idx="115">
                  <c:v>9.288057990056231E-2</c:v>
                </c:pt>
                <c:pt idx="116">
                  <c:v>8.5293250547966437E-2</c:v>
                </c:pt>
                <c:pt idx="117">
                  <c:v>8.1039254528700866E-2</c:v>
                </c:pt>
                <c:pt idx="118">
                  <c:v>9.3451925176106343E-2</c:v>
                </c:pt>
                <c:pt idx="119">
                  <c:v>9.9197929156844111E-2</c:v>
                </c:pt>
                <c:pt idx="120">
                  <c:v>8.1610599804246675E-2</c:v>
                </c:pt>
                <c:pt idx="121">
                  <c:v>5.0689937118317374E-2</c:v>
                </c:pt>
                <c:pt idx="122">
                  <c:v>2.3102607765723704E-2</c:v>
                </c:pt>
                <c:pt idx="123">
                  <c:v>3.218194507979355E-2</c:v>
                </c:pt>
                <c:pt idx="124">
                  <c:v>4.4594615727197251E-2</c:v>
                </c:pt>
                <c:pt idx="125">
                  <c:v>7.3673953041266671E-2</c:v>
                </c:pt>
                <c:pt idx="126">
                  <c:v>7.275329035533673E-2</c:v>
                </c:pt>
                <c:pt idx="127">
                  <c:v>7.5165961002742421E-2</c:v>
                </c:pt>
                <c:pt idx="128">
                  <c:v>7.7578631650144558E-2</c:v>
                </c:pt>
                <c:pt idx="129">
                  <c:v>8.6657968964214405E-2</c:v>
                </c:pt>
                <c:pt idx="130">
                  <c:v>9.5737306278286027E-2</c:v>
                </c:pt>
                <c:pt idx="131">
                  <c:v>8.48166435923563E-2</c:v>
                </c:pt>
                <c:pt idx="132">
                  <c:v>7.3895980906426573E-2</c:v>
                </c:pt>
                <c:pt idx="133">
                  <c:v>6.6308651553828923E-2</c:v>
                </c:pt>
                <c:pt idx="134">
                  <c:v>4.872132220123504E-2</c:v>
                </c:pt>
                <c:pt idx="135">
                  <c:v>2.7800659515305526E-2</c:v>
                </c:pt>
                <c:pt idx="136">
                  <c:v>1.3546663496041944E-2</c:v>
                </c:pt>
                <c:pt idx="137">
                  <c:v>1.5959334143444082E-2</c:v>
                </c:pt>
                <c:pt idx="138">
                  <c:v>5.0386714575161307E-3</c:v>
                </c:pt>
                <c:pt idx="139">
                  <c:v>5.0784675438254823E-2</c:v>
                </c:pt>
                <c:pt idx="140">
                  <c:v>0.12653067941899288</c:v>
                </c:pt>
                <c:pt idx="141">
                  <c:v>0.1989433500663953</c:v>
                </c:pt>
                <c:pt idx="142">
                  <c:v>0.21802268738046493</c:v>
                </c:pt>
                <c:pt idx="143">
                  <c:v>0.21376869136120291</c:v>
                </c:pt>
                <c:pt idx="144">
                  <c:v>0.22951469534194047</c:v>
                </c:pt>
                <c:pt idx="145">
                  <c:v>0.25859403265600989</c:v>
                </c:pt>
                <c:pt idx="146">
                  <c:v>0.28100670330341337</c:v>
                </c:pt>
                <c:pt idx="147">
                  <c:v>0.26675270728415157</c:v>
                </c:pt>
                <c:pt idx="148">
                  <c:v>0.23583204459822049</c:v>
                </c:pt>
                <c:pt idx="149">
                  <c:v>0.20824471524562682</c:v>
                </c:pt>
                <c:pt idx="150">
                  <c:v>0.2006573858930274</c:v>
                </c:pt>
                <c:pt idx="151">
                  <c:v>0.19640338987376538</c:v>
                </c:pt>
                <c:pt idx="152">
                  <c:v>0.18548272718783743</c:v>
                </c:pt>
                <c:pt idx="153">
                  <c:v>0.19122873116857342</c:v>
                </c:pt>
                <c:pt idx="154">
                  <c:v>0.18364140181597577</c:v>
                </c:pt>
                <c:pt idx="155">
                  <c:v>0.20272073913004895</c:v>
                </c:pt>
                <c:pt idx="156">
                  <c:v>0.21846674311078473</c:v>
                </c:pt>
                <c:pt idx="157">
                  <c:v>0.24087941375818822</c:v>
                </c:pt>
                <c:pt idx="158">
                  <c:v>0.22995875107225849</c:v>
                </c:pt>
                <c:pt idx="159">
                  <c:v>0.21237142171966283</c:v>
                </c:pt>
                <c:pt idx="160">
                  <c:v>0.19811742570040103</c:v>
                </c:pt>
                <c:pt idx="161">
                  <c:v>0.20053009634780494</c:v>
                </c:pt>
                <c:pt idx="162">
                  <c:v>0.20294276699520708</c:v>
                </c:pt>
                <c:pt idx="163">
                  <c:v>0.19535543764261298</c:v>
                </c:pt>
                <c:pt idx="164">
                  <c:v>0.16443477495668368</c:v>
                </c:pt>
                <c:pt idx="165">
                  <c:v>0.14351411227075417</c:v>
                </c:pt>
                <c:pt idx="166">
                  <c:v>0.1192601162514908</c:v>
                </c:pt>
                <c:pt idx="167">
                  <c:v>9.8339453565563062E-2</c:v>
                </c:pt>
                <c:pt idx="168">
                  <c:v>7.0752124212965839E-2</c:v>
                </c:pt>
                <c:pt idx="169">
                  <c:v>4.9831461527032772E-2</c:v>
                </c:pt>
                <c:pt idx="170">
                  <c:v>4.557746550777253E-2</c:v>
                </c:pt>
                <c:pt idx="171">
                  <c:v>3.4656802821842803E-2</c:v>
                </c:pt>
                <c:pt idx="172">
                  <c:v>2.706947346924693E-2</c:v>
                </c:pt>
                <c:pt idx="173">
                  <c:v>2.2815477449984911E-2</c:v>
                </c:pt>
                <c:pt idx="174">
                  <c:v>2.8561481430719127E-2</c:v>
                </c:pt>
                <c:pt idx="175">
                  <c:v>4.7640818744790536E-2</c:v>
                </c:pt>
                <c:pt idx="176">
                  <c:v>5.6720156058862159E-2</c:v>
                </c:pt>
                <c:pt idx="177">
                  <c:v>7.5799493372931792E-2</c:v>
                </c:pt>
                <c:pt idx="178">
                  <c:v>7.1545497353667997E-2</c:v>
                </c:pt>
                <c:pt idx="179">
                  <c:v>6.3958168001072124E-2</c:v>
                </c:pt>
                <c:pt idx="180">
                  <c:v>4.6370838648476465E-2</c:v>
                </c:pt>
                <c:pt idx="181">
                  <c:v>2.545017596254695E-2</c:v>
                </c:pt>
                <c:pt idx="182">
                  <c:v>3.1196179943284719E-2</c:v>
                </c:pt>
                <c:pt idx="183">
                  <c:v>5.0275517257354352E-2</c:v>
                </c:pt>
                <c:pt idx="184">
                  <c:v>9.2688187904759189E-2</c:v>
                </c:pt>
                <c:pt idx="185">
                  <c:v>0.11510085855216268</c:v>
                </c:pt>
                <c:pt idx="186">
                  <c:v>0.11418019586623274</c:v>
                </c:pt>
                <c:pt idx="187">
                  <c:v>9.9926199846969155E-2</c:v>
                </c:pt>
                <c:pt idx="188">
                  <c:v>8.2338870494375271E-2</c:v>
                </c:pt>
                <c:pt idx="189">
                  <c:v>5.8084874475111903E-2</c:v>
                </c:pt>
                <c:pt idx="190">
                  <c:v>3.0497545122516456E-2</c:v>
                </c:pt>
                <c:pt idx="191">
                  <c:v>2.9102157699192333E-3</c:v>
                </c:pt>
                <c:pt idx="192">
                  <c:v>-1.8010446916010281E-2</c:v>
                </c:pt>
                <c:pt idx="193">
                  <c:v>-3.5597776268607717E-2</c:v>
                </c:pt>
                <c:pt idx="194">
                  <c:v>-4.6518438954535668E-2</c:v>
                </c:pt>
                <c:pt idx="195">
                  <c:v>-4.7439101640465609E-2</c:v>
                </c:pt>
                <c:pt idx="196">
                  <c:v>-3.8359764326395762E-2</c:v>
                </c:pt>
                <c:pt idx="197">
                  <c:v>-2.9280427012324139E-2</c:v>
                </c:pt>
                <c:pt idx="198">
                  <c:v>-3.020108969825408E-2</c:v>
                </c:pt>
                <c:pt idx="199">
                  <c:v>-3.4455085717517875E-2</c:v>
                </c:pt>
                <c:pt idx="200">
                  <c:v>-4.5375748403449379E-2</c:v>
                </c:pt>
                <c:pt idx="201">
                  <c:v>-4.9629744422711397E-2</c:v>
                </c:pt>
                <c:pt idx="202">
                  <c:v>-5.7217073775305494E-2</c:v>
                </c:pt>
                <c:pt idx="203">
                  <c:v>-5.4804403127903356E-2</c:v>
                </c:pt>
                <c:pt idx="204">
                  <c:v>-3.2391732480499869E-2</c:v>
                </c:pt>
                <c:pt idx="205">
                  <c:v>-3.3312395166428033E-2</c:v>
                </c:pt>
                <c:pt idx="206">
                  <c:v>-4.7566391185691614E-2</c:v>
                </c:pt>
                <c:pt idx="207">
                  <c:v>-7.5153720538287061E-2</c:v>
                </c:pt>
                <c:pt idx="208">
                  <c:v>-8.9407716557550643E-2</c:v>
                </c:pt>
                <c:pt idx="209">
                  <c:v>-9.0328379243478807E-2</c:v>
                </c:pt>
                <c:pt idx="210">
                  <c:v>-0.10124904192940853</c:v>
                </c:pt>
                <c:pt idx="211">
                  <c:v>-9.883637128200462E-2</c:v>
                </c:pt>
                <c:pt idx="212">
                  <c:v>-8.9757033967934774E-2</c:v>
                </c:pt>
                <c:pt idx="213">
                  <c:v>-7.0677696653863364E-2</c:v>
                </c:pt>
                <c:pt idx="214">
                  <c:v>-6.4931692673127372E-2</c:v>
                </c:pt>
                <c:pt idx="215">
                  <c:v>-6.5852355359055537E-2</c:v>
                </c:pt>
                <c:pt idx="216">
                  <c:v>-6.3439684711651623E-2</c:v>
                </c:pt>
                <c:pt idx="217">
                  <c:v>-5.436034739758E-2</c:v>
                </c:pt>
                <c:pt idx="218">
                  <c:v>-5.5281010083511717E-2</c:v>
                </c:pt>
                <c:pt idx="219">
                  <c:v>-6.6201672769443221E-2</c:v>
                </c:pt>
                <c:pt idx="220">
                  <c:v>-7.7122335455371172E-2</c:v>
                </c:pt>
                <c:pt idx="221">
                  <c:v>-9.1376331474631201E-2</c:v>
                </c:pt>
                <c:pt idx="222">
                  <c:v>-0.10896366082722686</c:v>
                </c:pt>
                <c:pt idx="223">
                  <c:v>-0.12655099017982607</c:v>
                </c:pt>
                <c:pt idx="224">
                  <c:v>-0.14080498619908788</c:v>
                </c:pt>
                <c:pt idx="225">
                  <c:v>-0.13172564888501626</c:v>
                </c:pt>
                <c:pt idx="226">
                  <c:v>-0.10264631157094684</c:v>
                </c:pt>
                <c:pt idx="227">
                  <c:v>-8.3566974256877202E-2</c:v>
                </c:pt>
                <c:pt idx="228">
                  <c:v>-7.1154303609473502E-2</c:v>
                </c:pt>
                <c:pt idx="229">
                  <c:v>-7.540829962873552E-2</c:v>
                </c:pt>
                <c:pt idx="230">
                  <c:v>-6.9662295647999528E-2</c:v>
                </c:pt>
                <c:pt idx="231">
                  <c:v>-7.7249625000597177E-2</c:v>
                </c:pt>
                <c:pt idx="232">
                  <c:v>-7.8170287686523565E-2</c:v>
                </c:pt>
                <c:pt idx="233">
                  <c:v>-0.10575761703912256</c:v>
                </c:pt>
                <c:pt idx="234">
                  <c:v>-0.12334494639171645</c:v>
                </c:pt>
                <c:pt idx="235">
                  <c:v>-0.15093227574431367</c:v>
                </c:pt>
                <c:pt idx="236">
                  <c:v>-0.1451862717635759</c:v>
                </c:pt>
                <c:pt idx="237">
                  <c:v>-0.1494402677828397</c:v>
                </c:pt>
                <c:pt idx="238">
                  <c:v>-0.14702759713543401</c:v>
                </c:pt>
                <c:pt idx="239">
                  <c:v>-0.14794825982136395</c:v>
                </c:pt>
                <c:pt idx="240">
                  <c:v>-0.14553558917396003</c:v>
                </c:pt>
                <c:pt idx="241">
                  <c:v>-0.14645625185988997</c:v>
                </c:pt>
                <c:pt idx="242">
                  <c:v>-0.15071024787915199</c:v>
                </c:pt>
                <c:pt idx="243">
                  <c:v>-0.15496424389841579</c:v>
                </c:pt>
                <c:pt idx="244">
                  <c:v>-0.1492182399176798</c:v>
                </c:pt>
                <c:pt idx="245">
                  <c:v>-0.14513890260360895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70-4E7B-AE98-158D5FE010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4098128"/>
        <c:axId val="924096848"/>
      </c:lineChart>
      <c:catAx>
        <c:axId val="924098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4096848"/>
        <c:crosses val="autoZero"/>
        <c:auto val="1"/>
        <c:lblAlgn val="ctr"/>
        <c:lblOffset val="100"/>
        <c:noMultiLvlLbl val="0"/>
      </c:catAx>
      <c:valAx>
        <c:axId val="92409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4098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Гистограмма остатков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Частота</c:v>
          </c:tx>
          <c:invertIfNegative val="0"/>
          <c:cat>
            <c:strRef>
              <c:f>Лист1!$L$44:$L$59</c:f>
              <c:strCache>
                <c:ptCount val="16"/>
                <c:pt idx="0">
                  <c:v>-0,065</c:v>
                </c:pt>
                <c:pt idx="1">
                  <c:v>-0,053833333</c:v>
                </c:pt>
                <c:pt idx="2">
                  <c:v>-0,042666667</c:v>
                </c:pt>
                <c:pt idx="3">
                  <c:v>-0,0315</c:v>
                </c:pt>
                <c:pt idx="4">
                  <c:v>-0,020333333</c:v>
                </c:pt>
                <c:pt idx="5">
                  <c:v>-0,009166667</c:v>
                </c:pt>
                <c:pt idx="6">
                  <c:v>0,002</c:v>
                </c:pt>
                <c:pt idx="7">
                  <c:v>0,013166667</c:v>
                </c:pt>
                <c:pt idx="8">
                  <c:v>0,024333333</c:v>
                </c:pt>
                <c:pt idx="9">
                  <c:v>0,0355</c:v>
                </c:pt>
                <c:pt idx="10">
                  <c:v>0,046666667</c:v>
                </c:pt>
                <c:pt idx="11">
                  <c:v>0,057833333</c:v>
                </c:pt>
                <c:pt idx="12">
                  <c:v>0,069</c:v>
                </c:pt>
                <c:pt idx="13">
                  <c:v>0,080166667</c:v>
                </c:pt>
                <c:pt idx="14">
                  <c:v>0,091333333</c:v>
                </c:pt>
                <c:pt idx="15">
                  <c:v>Еще</c:v>
                </c:pt>
              </c:strCache>
            </c:strRef>
          </c:cat>
          <c:val>
            <c:numRef>
              <c:f>Лист1!$M$44:$M$59</c:f>
              <c:numCache>
                <c:formatCode>General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4</c:v>
                </c:pt>
                <c:pt idx="3">
                  <c:v>8</c:v>
                </c:pt>
                <c:pt idx="4">
                  <c:v>19</c:v>
                </c:pt>
                <c:pt idx="5">
                  <c:v>44</c:v>
                </c:pt>
                <c:pt idx="6">
                  <c:v>58</c:v>
                </c:pt>
                <c:pt idx="7">
                  <c:v>58</c:v>
                </c:pt>
                <c:pt idx="8">
                  <c:v>30</c:v>
                </c:pt>
                <c:pt idx="9">
                  <c:v>13</c:v>
                </c:pt>
                <c:pt idx="10">
                  <c:v>3</c:v>
                </c:pt>
                <c:pt idx="11">
                  <c:v>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FE-426E-9057-1E7F4EB0D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8547216"/>
        <c:axId val="1048548816"/>
      </c:barChart>
      <c:catAx>
        <c:axId val="1048547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Карман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48548816"/>
        <c:crosses val="autoZero"/>
        <c:auto val="1"/>
        <c:lblAlgn val="ctr"/>
        <c:lblOffset val="100"/>
        <c:noMultiLvlLbl val="0"/>
      </c:catAx>
      <c:valAx>
        <c:axId val="10485488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Частота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4854721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G_Chow!$D$1</c:f>
              <c:strCache>
                <c:ptCount val="1"/>
                <c:pt idx="0">
                  <c:v>Model3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G_Chow!$B$2:$B$118</c:f>
              <c:numCache>
                <c:formatCode>General</c:formatCode>
                <c:ptCount val="117"/>
                <c:pt idx="0">
                  <c:v>112.86</c:v>
                </c:pt>
                <c:pt idx="1">
                  <c:v>111.93</c:v>
                </c:pt>
                <c:pt idx="2">
                  <c:v>111.69</c:v>
                </c:pt>
                <c:pt idx="3">
                  <c:v>111.26</c:v>
                </c:pt>
                <c:pt idx="4">
                  <c:v>110.7</c:v>
                </c:pt>
                <c:pt idx="5">
                  <c:v>110.71</c:v>
                </c:pt>
                <c:pt idx="6">
                  <c:v>110.76</c:v>
                </c:pt>
                <c:pt idx="7">
                  <c:v>111.21</c:v>
                </c:pt>
                <c:pt idx="8">
                  <c:v>110.58</c:v>
                </c:pt>
                <c:pt idx="9">
                  <c:v>110.85</c:v>
                </c:pt>
                <c:pt idx="10">
                  <c:v>110.95</c:v>
                </c:pt>
                <c:pt idx="11">
                  <c:v>109.87</c:v>
                </c:pt>
                <c:pt idx="12">
                  <c:v>109.12</c:v>
                </c:pt>
                <c:pt idx="13">
                  <c:v>108.98</c:v>
                </c:pt>
                <c:pt idx="14">
                  <c:v>108.97</c:v>
                </c:pt>
                <c:pt idx="15">
                  <c:v>108.76</c:v>
                </c:pt>
                <c:pt idx="16">
                  <c:v>108.69</c:v>
                </c:pt>
                <c:pt idx="17">
                  <c:v>109.54</c:v>
                </c:pt>
                <c:pt idx="18">
                  <c:v>109.76</c:v>
                </c:pt>
                <c:pt idx="19">
                  <c:v>109.86</c:v>
                </c:pt>
                <c:pt idx="20">
                  <c:v>109.23</c:v>
                </c:pt>
                <c:pt idx="21">
                  <c:v>109.01</c:v>
                </c:pt>
                <c:pt idx="22">
                  <c:v>109.72</c:v>
                </c:pt>
                <c:pt idx="23">
                  <c:v>109.25</c:v>
                </c:pt>
                <c:pt idx="24">
                  <c:v>108.6</c:v>
                </c:pt>
                <c:pt idx="25">
                  <c:v>107.62</c:v>
                </c:pt>
                <c:pt idx="26">
                  <c:v>107.37</c:v>
                </c:pt>
                <c:pt idx="27">
                  <c:v>106.46</c:v>
                </c:pt>
                <c:pt idx="28">
                  <c:v>105.89</c:v>
                </c:pt>
                <c:pt idx="29">
                  <c:v>106.58</c:v>
                </c:pt>
                <c:pt idx="30">
                  <c:v>107.08</c:v>
                </c:pt>
                <c:pt idx="31">
                  <c:v>107.67</c:v>
                </c:pt>
                <c:pt idx="32">
                  <c:v>107.34</c:v>
                </c:pt>
                <c:pt idx="33">
                  <c:v>106.63</c:v>
                </c:pt>
                <c:pt idx="34">
                  <c:v>107.07</c:v>
                </c:pt>
                <c:pt idx="35">
                  <c:v>107.15</c:v>
                </c:pt>
                <c:pt idx="36">
                  <c:v>106.8</c:v>
                </c:pt>
                <c:pt idx="37">
                  <c:v>105.79</c:v>
                </c:pt>
                <c:pt idx="38">
                  <c:v>105.49</c:v>
                </c:pt>
                <c:pt idx="39">
                  <c:v>106.05</c:v>
                </c:pt>
                <c:pt idx="40">
                  <c:v>105.79</c:v>
                </c:pt>
                <c:pt idx="41">
                  <c:v>106.49</c:v>
                </c:pt>
                <c:pt idx="42">
                  <c:v>106.93</c:v>
                </c:pt>
                <c:pt idx="43">
                  <c:v>106.65</c:v>
                </c:pt>
                <c:pt idx="44">
                  <c:v>106.12</c:v>
                </c:pt>
                <c:pt idx="45">
                  <c:v>105.72</c:v>
                </c:pt>
                <c:pt idx="46">
                  <c:v>105.85</c:v>
                </c:pt>
                <c:pt idx="47">
                  <c:v>106.43</c:v>
                </c:pt>
                <c:pt idx="48">
                  <c:v>106.31</c:v>
                </c:pt>
                <c:pt idx="49">
                  <c:v>105.71</c:v>
                </c:pt>
                <c:pt idx="50">
                  <c:v>105.02</c:v>
                </c:pt>
                <c:pt idx="51">
                  <c:v>105.09</c:v>
                </c:pt>
                <c:pt idx="52">
                  <c:v>105.53</c:v>
                </c:pt>
                <c:pt idx="53">
                  <c:v>105.59</c:v>
                </c:pt>
                <c:pt idx="54">
                  <c:v>106.6</c:v>
                </c:pt>
                <c:pt idx="55">
                  <c:v>106.18</c:v>
                </c:pt>
                <c:pt idx="56">
                  <c:v>106.3</c:v>
                </c:pt>
                <c:pt idx="57">
                  <c:v>106.14</c:v>
                </c:pt>
                <c:pt idx="58">
                  <c:v>106.09</c:v>
                </c:pt>
                <c:pt idx="59">
                  <c:v>107.08</c:v>
                </c:pt>
                <c:pt idx="60">
                  <c:v>107.41</c:v>
                </c:pt>
                <c:pt idx="61">
                  <c:v>107.15</c:v>
                </c:pt>
                <c:pt idx="62">
                  <c:v>107.05</c:v>
                </c:pt>
                <c:pt idx="63">
                  <c:v>106.91</c:v>
                </c:pt>
                <c:pt idx="64">
                  <c:v>106.9</c:v>
                </c:pt>
                <c:pt idx="65">
                  <c:v>107.62</c:v>
                </c:pt>
                <c:pt idx="66">
                  <c:v>107.22</c:v>
                </c:pt>
                <c:pt idx="67">
                  <c:v>106.99</c:v>
                </c:pt>
                <c:pt idx="68">
                  <c:v>107.33</c:v>
                </c:pt>
                <c:pt idx="69">
                  <c:v>107.35</c:v>
                </c:pt>
                <c:pt idx="70">
                  <c:v>107.56</c:v>
                </c:pt>
                <c:pt idx="71">
                  <c:v>107.87</c:v>
                </c:pt>
                <c:pt idx="72">
                  <c:v>108.83</c:v>
                </c:pt>
                <c:pt idx="73">
                  <c:v>109.22</c:v>
                </c:pt>
                <c:pt idx="74">
                  <c:v>109.34</c:v>
                </c:pt>
                <c:pt idx="75">
                  <c:v>109.33</c:v>
                </c:pt>
                <c:pt idx="76">
                  <c:v>109.04</c:v>
                </c:pt>
                <c:pt idx="77">
                  <c:v>109.66</c:v>
                </c:pt>
                <c:pt idx="78">
                  <c:v>109.09</c:v>
                </c:pt>
                <c:pt idx="79">
                  <c:v>109.24</c:v>
                </c:pt>
                <c:pt idx="80">
                  <c:v>108.99</c:v>
                </c:pt>
                <c:pt idx="81">
                  <c:v>109.86</c:v>
                </c:pt>
                <c:pt idx="82">
                  <c:v>109.36</c:v>
                </c:pt>
                <c:pt idx="83">
                  <c:v>109.55</c:v>
                </c:pt>
                <c:pt idx="84">
                  <c:v>109.87</c:v>
                </c:pt>
                <c:pt idx="85">
                  <c:v>110.18</c:v>
                </c:pt>
                <c:pt idx="86">
                  <c:v>110.65</c:v>
                </c:pt>
                <c:pt idx="87">
                  <c:v>110.95</c:v>
                </c:pt>
                <c:pt idx="88">
                  <c:v>111.35</c:v>
                </c:pt>
                <c:pt idx="89">
                  <c:v>110.99</c:v>
                </c:pt>
                <c:pt idx="90">
                  <c:v>109.92</c:v>
                </c:pt>
                <c:pt idx="91">
                  <c:v>109.68</c:v>
                </c:pt>
                <c:pt idx="92">
                  <c:v>109.46</c:v>
                </c:pt>
                <c:pt idx="93">
                  <c:v>109.43</c:v>
                </c:pt>
                <c:pt idx="94">
                  <c:v>108.56</c:v>
                </c:pt>
                <c:pt idx="95">
                  <c:v>108.66</c:v>
                </c:pt>
                <c:pt idx="96">
                  <c:v>108.84</c:v>
                </c:pt>
                <c:pt idx="97">
                  <c:v>109.13</c:v>
                </c:pt>
                <c:pt idx="98">
                  <c:v>109.52</c:v>
                </c:pt>
                <c:pt idx="99">
                  <c:v>109.82</c:v>
                </c:pt>
                <c:pt idx="100">
                  <c:v>110.04</c:v>
                </c:pt>
                <c:pt idx="101">
                  <c:v>109.94</c:v>
                </c:pt>
                <c:pt idx="102">
                  <c:v>109.36</c:v>
                </c:pt>
                <c:pt idx="103">
                  <c:v>109.55</c:v>
                </c:pt>
                <c:pt idx="104">
                  <c:v>110.67</c:v>
                </c:pt>
                <c:pt idx="105">
                  <c:v>110.01</c:v>
                </c:pt>
                <c:pt idx="106">
                  <c:v>110.46</c:v>
                </c:pt>
                <c:pt idx="107">
                  <c:v>110.49</c:v>
                </c:pt>
                <c:pt idx="108">
                  <c:v>109.69</c:v>
                </c:pt>
                <c:pt idx="109">
                  <c:v>110.14</c:v>
                </c:pt>
                <c:pt idx="110">
                  <c:v>110.58</c:v>
                </c:pt>
                <c:pt idx="111">
                  <c:v>110.19</c:v>
                </c:pt>
                <c:pt idx="112">
                  <c:v>109.52</c:v>
                </c:pt>
                <c:pt idx="113">
                  <c:v>109.68</c:v>
                </c:pt>
                <c:pt idx="114">
                  <c:v>109.78</c:v>
                </c:pt>
                <c:pt idx="115">
                  <c:v>110.39</c:v>
                </c:pt>
                <c:pt idx="116">
                  <c:v>110.68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31-464E-A2ED-369CEEA100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6751391"/>
        <c:axId val="1096758463"/>
      </c:lineChart>
      <c:catAx>
        <c:axId val="10967513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96758463"/>
        <c:crosses val="autoZero"/>
        <c:auto val="1"/>
        <c:lblAlgn val="ctr"/>
        <c:lblOffset val="100"/>
        <c:noMultiLvlLbl val="0"/>
      </c:catAx>
      <c:valAx>
        <c:axId val="1096758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96751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85000"/>
          <a:lumOff val="1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G_Chow!$J$1</c:f>
              <c:strCache>
                <c:ptCount val="1"/>
                <c:pt idx="0">
                  <c:v>Model1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2834864391951005E-2"/>
                  <c:y val="-0.427362933799941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val>
            <c:numRef>
              <c:f>G_Chow!$I$2:$I$51</c:f>
              <c:numCache>
                <c:formatCode>General</c:formatCode>
                <c:ptCount val="50"/>
                <c:pt idx="0">
                  <c:v>112.86</c:v>
                </c:pt>
                <c:pt idx="1">
                  <c:v>111.93</c:v>
                </c:pt>
                <c:pt idx="2">
                  <c:v>111.69</c:v>
                </c:pt>
                <c:pt idx="3">
                  <c:v>111.26</c:v>
                </c:pt>
                <c:pt idx="4">
                  <c:v>110.7</c:v>
                </c:pt>
                <c:pt idx="5">
                  <c:v>110.71</c:v>
                </c:pt>
                <c:pt idx="6">
                  <c:v>110.76</c:v>
                </c:pt>
                <c:pt idx="7">
                  <c:v>111.21</c:v>
                </c:pt>
                <c:pt idx="8">
                  <c:v>110.58</c:v>
                </c:pt>
                <c:pt idx="9">
                  <c:v>110.85</c:v>
                </c:pt>
                <c:pt idx="10">
                  <c:v>110.95</c:v>
                </c:pt>
                <c:pt idx="11">
                  <c:v>109.87</c:v>
                </c:pt>
                <c:pt idx="12">
                  <c:v>109.12</c:v>
                </c:pt>
                <c:pt idx="13">
                  <c:v>108.98</c:v>
                </c:pt>
                <c:pt idx="14">
                  <c:v>108.97</c:v>
                </c:pt>
                <c:pt idx="15">
                  <c:v>108.76</c:v>
                </c:pt>
                <c:pt idx="16">
                  <c:v>108.69</c:v>
                </c:pt>
                <c:pt idx="17">
                  <c:v>109.54</c:v>
                </c:pt>
                <c:pt idx="18">
                  <c:v>109.76</c:v>
                </c:pt>
                <c:pt idx="19">
                  <c:v>109.86</c:v>
                </c:pt>
                <c:pt idx="20">
                  <c:v>109.23</c:v>
                </c:pt>
                <c:pt idx="21">
                  <c:v>109.01</c:v>
                </c:pt>
                <c:pt idx="22">
                  <c:v>109.72</c:v>
                </c:pt>
                <c:pt idx="23">
                  <c:v>109.25</c:v>
                </c:pt>
                <c:pt idx="24">
                  <c:v>108.6</c:v>
                </c:pt>
                <c:pt idx="25">
                  <c:v>107.62</c:v>
                </c:pt>
                <c:pt idx="26">
                  <c:v>107.37</c:v>
                </c:pt>
                <c:pt idx="27">
                  <c:v>106.46</c:v>
                </c:pt>
                <c:pt idx="28">
                  <c:v>105.89</c:v>
                </c:pt>
                <c:pt idx="29">
                  <c:v>106.58</c:v>
                </c:pt>
                <c:pt idx="30">
                  <c:v>107.08</c:v>
                </c:pt>
                <c:pt idx="31">
                  <c:v>107.67</c:v>
                </c:pt>
                <c:pt idx="32">
                  <c:v>107.34</c:v>
                </c:pt>
                <c:pt idx="33">
                  <c:v>106.63</c:v>
                </c:pt>
                <c:pt idx="34">
                  <c:v>107.07</c:v>
                </c:pt>
                <c:pt idx="35">
                  <c:v>107.15</c:v>
                </c:pt>
                <c:pt idx="36">
                  <c:v>106.8</c:v>
                </c:pt>
                <c:pt idx="37">
                  <c:v>105.79</c:v>
                </c:pt>
                <c:pt idx="38">
                  <c:v>105.49</c:v>
                </c:pt>
                <c:pt idx="39">
                  <c:v>106.05</c:v>
                </c:pt>
                <c:pt idx="40">
                  <c:v>105.79</c:v>
                </c:pt>
                <c:pt idx="41">
                  <c:v>106.49</c:v>
                </c:pt>
                <c:pt idx="42">
                  <c:v>106.93</c:v>
                </c:pt>
                <c:pt idx="43">
                  <c:v>106.65</c:v>
                </c:pt>
                <c:pt idx="44">
                  <c:v>106.12</c:v>
                </c:pt>
                <c:pt idx="45">
                  <c:v>105.72</c:v>
                </c:pt>
                <c:pt idx="46">
                  <c:v>105.85</c:v>
                </c:pt>
                <c:pt idx="47">
                  <c:v>106.43</c:v>
                </c:pt>
                <c:pt idx="48">
                  <c:v>106.31</c:v>
                </c:pt>
                <c:pt idx="49">
                  <c:v>105.71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C4-41D0-AE32-6491E70AE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0023311"/>
        <c:axId val="1180020815"/>
      </c:lineChart>
      <c:catAx>
        <c:axId val="11800233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0020815"/>
        <c:crosses val="autoZero"/>
        <c:auto val="1"/>
        <c:lblAlgn val="ctr"/>
        <c:lblOffset val="100"/>
        <c:noMultiLvlLbl val="0"/>
      </c:catAx>
      <c:valAx>
        <c:axId val="1180020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0023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95000"/>
          <a:lumOff val="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G_Chow!$P$1</c:f>
              <c:strCache>
                <c:ptCount val="1"/>
                <c:pt idx="0">
                  <c:v>Model2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6416229221347332E-2"/>
                  <c:y val="-8.837962962962962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val>
            <c:numRef>
              <c:f>G_Chow!$O$2:$O$68</c:f>
              <c:numCache>
                <c:formatCode>General</c:formatCode>
                <c:ptCount val="67"/>
                <c:pt idx="0">
                  <c:v>105.02</c:v>
                </c:pt>
                <c:pt idx="1">
                  <c:v>105.09</c:v>
                </c:pt>
                <c:pt idx="2">
                  <c:v>105.53</c:v>
                </c:pt>
                <c:pt idx="3">
                  <c:v>105.59</c:v>
                </c:pt>
                <c:pt idx="4">
                  <c:v>106.6</c:v>
                </c:pt>
                <c:pt idx="5">
                  <c:v>106.18</c:v>
                </c:pt>
                <c:pt idx="6">
                  <c:v>106.3</c:v>
                </c:pt>
                <c:pt idx="7">
                  <c:v>106.14</c:v>
                </c:pt>
                <c:pt idx="8">
                  <c:v>106.09</c:v>
                </c:pt>
                <c:pt idx="9">
                  <c:v>107.08</c:v>
                </c:pt>
                <c:pt idx="10">
                  <c:v>107.41</c:v>
                </c:pt>
                <c:pt idx="11">
                  <c:v>107.15</c:v>
                </c:pt>
                <c:pt idx="12">
                  <c:v>107.05</c:v>
                </c:pt>
                <c:pt idx="13">
                  <c:v>106.91</c:v>
                </c:pt>
                <c:pt idx="14">
                  <c:v>106.9</c:v>
                </c:pt>
                <c:pt idx="15">
                  <c:v>107.62</c:v>
                </c:pt>
                <c:pt idx="16">
                  <c:v>107.22</c:v>
                </c:pt>
                <c:pt idx="17">
                  <c:v>106.99</c:v>
                </c:pt>
                <c:pt idx="18">
                  <c:v>107.33</c:v>
                </c:pt>
                <c:pt idx="19">
                  <c:v>107.35</c:v>
                </c:pt>
                <c:pt idx="20">
                  <c:v>107.56</c:v>
                </c:pt>
                <c:pt idx="21">
                  <c:v>107.87</c:v>
                </c:pt>
                <c:pt idx="22">
                  <c:v>108.83</c:v>
                </c:pt>
                <c:pt idx="23">
                  <c:v>109.22</c:v>
                </c:pt>
                <c:pt idx="24">
                  <c:v>109.34</c:v>
                </c:pt>
                <c:pt idx="25">
                  <c:v>109.33</c:v>
                </c:pt>
                <c:pt idx="26">
                  <c:v>109.04</c:v>
                </c:pt>
                <c:pt idx="27">
                  <c:v>109.66</c:v>
                </c:pt>
                <c:pt idx="28">
                  <c:v>109.09</c:v>
                </c:pt>
                <c:pt idx="29">
                  <c:v>109.24</c:v>
                </c:pt>
                <c:pt idx="30">
                  <c:v>108.99</c:v>
                </c:pt>
                <c:pt idx="31">
                  <c:v>109.86</c:v>
                </c:pt>
                <c:pt idx="32">
                  <c:v>109.36</c:v>
                </c:pt>
                <c:pt idx="33">
                  <c:v>109.55</c:v>
                </c:pt>
                <c:pt idx="34">
                  <c:v>109.87</c:v>
                </c:pt>
                <c:pt idx="35">
                  <c:v>110.18</c:v>
                </c:pt>
                <c:pt idx="36">
                  <c:v>110.65</c:v>
                </c:pt>
                <c:pt idx="37">
                  <c:v>110.95</c:v>
                </c:pt>
                <c:pt idx="38">
                  <c:v>111.35</c:v>
                </c:pt>
                <c:pt idx="39">
                  <c:v>110.99</c:v>
                </c:pt>
                <c:pt idx="40">
                  <c:v>109.92</c:v>
                </c:pt>
                <c:pt idx="41">
                  <c:v>109.68</c:v>
                </c:pt>
                <c:pt idx="42">
                  <c:v>109.46</c:v>
                </c:pt>
                <c:pt idx="43">
                  <c:v>109.43</c:v>
                </c:pt>
                <c:pt idx="44">
                  <c:v>108.56</c:v>
                </c:pt>
                <c:pt idx="45">
                  <c:v>108.66</c:v>
                </c:pt>
                <c:pt idx="46">
                  <c:v>108.84</c:v>
                </c:pt>
                <c:pt idx="47">
                  <c:v>109.13</c:v>
                </c:pt>
                <c:pt idx="48">
                  <c:v>109.52</c:v>
                </c:pt>
                <c:pt idx="49">
                  <c:v>109.82</c:v>
                </c:pt>
                <c:pt idx="50">
                  <c:v>110.04</c:v>
                </c:pt>
                <c:pt idx="51">
                  <c:v>109.94</c:v>
                </c:pt>
                <c:pt idx="52">
                  <c:v>109.36</c:v>
                </c:pt>
                <c:pt idx="53">
                  <c:v>109.55</c:v>
                </c:pt>
                <c:pt idx="54">
                  <c:v>110.67</c:v>
                </c:pt>
                <c:pt idx="55">
                  <c:v>110.01</c:v>
                </c:pt>
                <c:pt idx="56">
                  <c:v>110.46</c:v>
                </c:pt>
                <c:pt idx="57">
                  <c:v>110.49</c:v>
                </c:pt>
                <c:pt idx="58">
                  <c:v>109.69</c:v>
                </c:pt>
                <c:pt idx="59">
                  <c:v>110.14</c:v>
                </c:pt>
                <c:pt idx="60">
                  <c:v>110.58</c:v>
                </c:pt>
                <c:pt idx="61">
                  <c:v>110.19</c:v>
                </c:pt>
                <c:pt idx="62">
                  <c:v>109.52</c:v>
                </c:pt>
                <c:pt idx="63">
                  <c:v>109.68</c:v>
                </c:pt>
                <c:pt idx="64">
                  <c:v>109.78</c:v>
                </c:pt>
                <c:pt idx="65">
                  <c:v>110.39</c:v>
                </c:pt>
                <c:pt idx="66">
                  <c:v>110.68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83-437F-987F-373BBA1A7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0793071"/>
        <c:axId val="1590784335"/>
      </c:lineChart>
      <c:catAx>
        <c:axId val="15907930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0784335"/>
        <c:crosses val="autoZero"/>
        <c:auto val="1"/>
        <c:lblAlgn val="ctr"/>
        <c:lblOffset val="100"/>
        <c:noMultiLvlLbl val="0"/>
      </c:catAx>
      <c:valAx>
        <c:axId val="159078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0793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75000"/>
          <a:lumOff val="2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Индекс сезонности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Data!$J$3:$J$14</c:f>
              <c:numCache>
                <c:formatCode>0.0000</c:formatCode>
                <c:ptCount val="12"/>
                <c:pt idx="0">
                  <c:v>1.0204724429227445</c:v>
                </c:pt>
                <c:pt idx="1">
                  <c:v>1.0052559431463175</c:v>
                </c:pt>
                <c:pt idx="2">
                  <c:v>0.99991756003049748</c:v>
                </c:pt>
                <c:pt idx="3">
                  <c:v>0.98826156981236513</c:v>
                </c:pt>
                <c:pt idx="4">
                  <c:v>0.99899660238532462</c:v>
                </c:pt>
                <c:pt idx="5">
                  <c:v>0.99552940413040336</c:v>
                </c:pt>
                <c:pt idx="6">
                  <c:v>0.99770255774370675</c:v>
                </c:pt>
                <c:pt idx="7">
                  <c:v>0.98464683252394902</c:v>
                </c:pt>
                <c:pt idx="8">
                  <c:v>0.98303709966183939</c:v>
                </c:pt>
                <c:pt idx="9">
                  <c:v>0.99316697490072203</c:v>
                </c:pt>
                <c:pt idx="10">
                  <c:v>1.0096195923083326</c:v>
                </c:pt>
                <c:pt idx="11">
                  <c:v>1.023393420433796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D7-4D49-92D6-EB94D7334F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4260575"/>
        <c:axId val="1794254335"/>
      </c:lineChart>
      <c:catAx>
        <c:axId val="17942605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4254335"/>
        <c:crosses val="autoZero"/>
        <c:auto val="1"/>
        <c:lblAlgn val="ctr"/>
        <c:lblOffset val="100"/>
        <c:noMultiLvlLbl val="0"/>
      </c:catAx>
      <c:valAx>
        <c:axId val="179425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4260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USD-JPY 2018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'CurrExchange'!$B$1</c:f>
              <c:strCache>
                <c:ptCount val="1"/>
                <c:pt idx="0">
                  <c:v>USD-JPY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'CurrExchange'!$A$2:$A$248</c:f>
              <c:numCache>
                <c:formatCode>m/d/yyyy</c:formatCode>
                <c:ptCount val="247"/>
                <c:pt idx="0">
                  <c:v>43110</c:v>
                </c:pt>
                <c:pt idx="1">
                  <c:v>43111</c:v>
                </c:pt>
                <c:pt idx="2">
                  <c:v>43112</c:v>
                </c:pt>
                <c:pt idx="3">
                  <c:v>43113</c:v>
                </c:pt>
                <c:pt idx="4">
                  <c:v>43116</c:v>
                </c:pt>
                <c:pt idx="5">
                  <c:v>43117</c:v>
                </c:pt>
                <c:pt idx="6">
                  <c:v>43118</c:v>
                </c:pt>
                <c:pt idx="7">
                  <c:v>43119</c:v>
                </c:pt>
                <c:pt idx="8">
                  <c:v>43120</c:v>
                </c:pt>
                <c:pt idx="9">
                  <c:v>43123</c:v>
                </c:pt>
                <c:pt idx="10">
                  <c:v>43124</c:v>
                </c:pt>
                <c:pt idx="11">
                  <c:v>43125</c:v>
                </c:pt>
                <c:pt idx="12">
                  <c:v>43126</c:v>
                </c:pt>
                <c:pt idx="13">
                  <c:v>43127</c:v>
                </c:pt>
                <c:pt idx="14">
                  <c:v>43130</c:v>
                </c:pt>
                <c:pt idx="15">
                  <c:v>43131</c:v>
                </c:pt>
                <c:pt idx="16">
                  <c:v>43132</c:v>
                </c:pt>
                <c:pt idx="17">
                  <c:v>43133</c:v>
                </c:pt>
                <c:pt idx="18">
                  <c:v>43134</c:v>
                </c:pt>
                <c:pt idx="19">
                  <c:v>43137</c:v>
                </c:pt>
                <c:pt idx="20">
                  <c:v>43138</c:v>
                </c:pt>
                <c:pt idx="21">
                  <c:v>43139</c:v>
                </c:pt>
                <c:pt idx="22">
                  <c:v>43140</c:v>
                </c:pt>
                <c:pt idx="23">
                  <c:v>43141</c:v>
                </c:pt>
                <c:pt idx="24">
                  <c:v>43144</c:v>
                </c:pt>
                <c:pt idx="25">
                  <c:v>43145</c:v>
                </c:pt>
                <c:pt idx="26">
                  <c:v>43146</c:v>
                </c:pt>
                <c:pt idx="27">
                  <c:v>43147</c:v>
                </c:pt>
                <c:pt idx="28">
                  <c:v>43148</c:v>
                </c:pt>
                <c:pt idx="29">
                  <c:v>43151</c:v>
                </c:pt>
                <c:pt idx="30">
                  <c:v>43152</c:v>
                </c:pt>
                <c:pt idx="31">
                  <c:v>43153</c:v>
                </c:pt>
                <c:pt idx="32">
                  <c:v>43154</c:v>
                </c:pt>
                <c:pt idx="33">
                  <c:v>43158</c:v>
                </c:pt>
                <c:pt idx="34">
                  <c:v>43159</c:v>
                </c:pt>
                <c:pt idx="35">
                  <c:v>43160</c:v>
                </c:pt>
                <c:pt idx="36">
                  <c:v>43161</c:v>
                </c:pt>
                <c:pt idx="37">
                  <c:v>43162</c:v>
                </c:pt>
                <c:pt idx="38">
                  <c:v>43165</c:v>
                </c:pt>
                <c:pt idx="39">
                  <c:v>43166</c:v>
                </c:pt>
                <c:pt idx="40">
                  <c:v>43167</c:v>
                </c:pt>
                <c:pt idx="41">
                  <c:v>43172</c:v>
                </c:pt>
                <c:pt idx="42">
                  <c:v>43173</c:v>
                </c:pt>
                <c:pt idx="43">
                  <c:v>43174</c:v>
                </c:pt>
                <c:pt idx="44">
                  <c:v>43175</c:v>
                </c:pt>
                <c:pt idx="45">
                  <c:v>43176</c:v>
                </c:pt>
                <c:pt idx="46">
                  <c:v>43179</c:v>
                </c:pt>
                <c:pt idx="47">
                  <c:v>43180</c:v>
                </c:pt>
                <c:pt idx="48">
                  <c:v>43181</c:v>
                </c:pt>
                <c:pt idx="49">
                  <c:v>43182</c:v>
                </c:pt>
                <c:pt idx="50">
                  <c:v>43183</c:v>
                </c:pt>
                <c:pt idx="51">
                  <c:v>43186</c:v>
                </c:pt>
                <c:pt idx="52">
                  <c:v>43187</c:v>
                </c:pt>
                <c:pt idx="53">
                  <c:v>43188</c:v>
                </c:pt>
                <c:pt idx="54">
                  <c:v>43189</c:v>
                </c:pt>
                <c:pt idx="55">
                  <c:v>43190</c:v>
                </c:pt>
                <c:pt idx="56">
                  <c:v>43193</c:v>
                </c:pt>
                <c:pt idx="57">
                  <c:v>43194</c:v>
                </c:pt>
                <c:pt idx="58">
                  <c:v>43195</c:v>
                </c:pt>
                <c:pt idx="59">
                  <c:v>43196</c:v>
                </c:pt>
                <c:pt idx="60">
                  <c:v>43197</c:v>
                </c:pt>
                <c:pt idx="61">
                  <c:v>43200</c:v>
                </c:pt>
                <c:pt idx="62">
                  <c:v>43201</c:v>
                </c:pt>
                <c:pt idx="63">
                  <c:v>43202</c:v>
                </c:pt>
                <c:pt idx="64">
                  <c:v>43203</c:v>
                </c:pt>
                <c:pt idx="65">
                  <c:v>43204</c:v>
                </c:pt>
                <c:pt idx="66">
                  <c:v>43207</c:v>
                </c:pt>
                <c:pt idx="67">
                  <c:v>43208</c:v>
                </c:pt>
                <c:pt idx="68">
                  <c:v>43209</c:v>
                </c:pt>
                <c:pt idx="69">
                  <c:v>43210</c:v>
                </c:pt>
                <c:pt idx="70">
                  <c:v>43211</c:v>
                </c:pt>
                <c:pt idx="71">
                  <c:v>43214</c:v>
                </c:pt>
                <c:pt idx="72">
                  <c:v>43215</c:v>
                </c:pt>
                <c:pt idx="73">
                  <c:v>43216</c:v>
                </c:pt>
                <c:pt idx="74">
                  <c:v>43217</c:v>
                </c:pt>
                <c:pt idx="75">
                  <c:v>43218</c:v>
                </c:pt>
                <c:pt idx="76">
                  <c:v>43219</c:v>
                </c:pt>
                <c:pt idx="77">
                  <c:v>43224</c:v>
                </c:pt>
                <c:pt idx="78">
                  <c:v>43225</c:v>
                </c:pt>
                <c:pt idx="79">
                  <c:v>43228</c:v>
                </c:pt>
                <c:pt idx="80">
                  <c:v>43229</c:v>
                </c:pt>
                <c:pt idx="81">
                  <c:v>43231</c:v>
                </c:pt>
                <c:pt idx="82">
                  <c:v>43232</c:v>
                </c:pt>
                <c:pt idx="83">
                  <c:v>43235</c:v>
                </c:pt>
                <c:pt idx="84">
                  <c:v>43236</c:v>
                </c:pt>
                <c:pt idx="85">
                  <c:v>43237</c:v>
                </c:pt>
                <c:pt idx="86">
                  <c:v>43238</c:v>
                </c:pt>
                <c:pt idx="87">
                  <c:v>43239</c:v>
                </c:pt>
                <c:pt idx="88">
                  <c:v>43242</c:v>
                </c:pt>
                <c:pt idx="89">
                  <c:v>43243</c:v>
                </c:pt>
                <c:pt idx="90">
                  <c:v>43244</c:v>
                </c:pt>
                <c:pt idx="91">
                  <c:v>43245</c:v>
                </c:pt>
                <c:pt idx="92">
                  <c:v>43246</c:v>
                </c:pt>
                <c:pt idx="93">
                  <c:v>43249</c:v>
                </c:pt>
                <c:pt idx="94">
                  <c:v>43250</c:v>
                </c:pt>
                <c:pt idx="95">
                  <c:v>43251</c:v>
                </c:pt>
                <c:pt idx="96">
                  <c:v>43252</c:v>
                </c:pt>
                <c:pt idx="97">
                  <c:v>43253</c:v>
                </c:pt>
                <c:pt idx="98">
                  <c:v>43256</c:v>
                </c:pt>
                <c:pt idx="99">
                  <c:v>43257</c:v>
                </c:pt>
                <c:pt idx="100">
                  <c:v>43258</c:v>
                </c:pt>
                <c:pt idx="101">
                  <c:v>43259</c:v>
                </c:pt>
                <c:pt idx="102">
                  <c:v>43260</c:v>
                </c:pt>
                <c:pt idx="103">
                  <c:v>43261</c:v>
                </c:pt>
                <c:pt idx="104">
                  <c:v>43265</c:v>
                </c:pt>
                <c:pt idx="105">
                  <c:v>43266</c:v>
                </c:pt>
                <c:pt idx="106">
                  <c:v>43267</c:v>
                </c:pt>
                <c:pt idx="107">
                  <c:v>43270</c:v>
                </c:pt>
                <c:pt idx="108">
                  <c:v>43271</c:v>
                </c:pt>
                <c:pt idx="109">
                  <c:v>43272</c:v>
                </c:pt>
                <c:pt idx="110">
                  <c:v>43273</c:v>
                </c:pt>
                <c:pt idx="111">
                  <c:v>43274</c:v>
                </c:pt>
                <c:pt idx="112">
                  <c:v>43277</c:v>
                </c:pt>
                <c:pt idx="113">
                  <c:v>43278</c:v>
                </c:pt>
                <c:pt idx="114">
                  <c:v>43279</c:v>
                </c:pt>
                <c:pt idx="115">
                  <c:v>43280</c:v>
                </c:pt>
                <c:pt idx="116">
                  <c:v>43281</c:v>
                </c:pt>
                <c:pt idx="117">
                  <c:v>43284</c:v>
                </c:pt>
                <c:pt idx="118">
                  <c:v>43285</c:v>
                </c:pt>
                <c:pt idx="119">
                  <c:v>43286</c:v>
                </c:pt>
                <c:pt idx="120">
                  <c:v>43287</c:v>
                </c:pt>
                <c:pt idx="121">
                  <c:v>43288</c:v>
                </c:pt>
                <c:pt idx="122">
                  <c:v>43291</c:v>
                </c:pt>
                <c:pt idx="123">
                  <c:v>43292</c:v>
                </c:pt>
                <c:pt idx="124">
                  <c:v>43293</c:v>
                </c:pt>
                <c:pt idx="125">
                  <c:v>43294</c:v>
                </c:pt>
                <c:pt idx="126">
                  <c:v>43295</c:v>
                </c:pt>
                <c:pt idx="127">
                  <c:v>43298</c:v>
                </c:pt>
                <c:pt idx="128">
                  <c:v>43299</c:v>
                </c:pt>
                <c:pt idx="129">
                  <c:v>43300</c:v>
                </c:pt>
                <c:pt idx="130">
                  <c:v>43301</c:v>
                </c:pt>
                <c:pt idx="131">
                  <c:v>43302</c:v>
                </c:pt>
                <c:pt idx="132">
                  <c:v>43305</c:v>
                </c:pt>
                <c:pt idx="133">
                  <c:v>43306</c:v>
                </c:pt>
                <c:pt idx="134">
                  <c:v>43307</c:v>
                </c:pt>
                <c:pt idx="135">
                  <c:v>43308</c:v>
                </c:pt>
                <c:pt idx="136">
                  <c:v>43309</c:v>
                </c:pt>
                <c:pt idx="137">
                  <c:v>43312</c:v>
                </c:pt>
                <c:pt idx="138">
                  <c:v>43313</c:v>
                </c:pt>
                <c:pt idx="139">
                  <c:v>43314</c:v>
                </c:pt>
                <c:pt idx="140">
                  <c:v>43315</c:v>
                </c:pt>
                <c:pt idx="141">
                  <c:v>43316</c:v>
                </c:pt>
                <c:pt idx="142">
                  <c:v>43319</c:v>
                </c:pt>
                <c:pt idx="143">
                  <c:v>43320</c:v>
                </c:pt>
                <c:pt idx="144">
                  <c:v>43321</c:v>
                </c:pt>
                <c:pt idx="145">
                  <c:v>43322</c:v>
                </c:pt>
                <c:pt idx="146">
                  <c:v>43323</c:v>
                </c:pt>
                <c:pt idx="147">
                  <c:v>43326</c:v>
                </c:pt>
                <c:pt idx="148">
                  <c:v>43327</c:v>
                </c:pt>
                <c:pt idx="149">
                  <c:v>43328</c:v>
                </c:pt>
                <c:pt idx="150">
                  <c:v>43329</c:v>
                </c:pt>
                <c:pt idx="151">
                  <c:v>43330</c:v>
                </c:pt>
                <c:pt idx="152">
                  <c:v>43333</c:v>
                </c:pt>
                <c:pt idx="153">
                  <c:v>43334</c:v>
                </c:pt>
                <c:pt idx="154">
                  <c:v>43335</c:v>
                </c:pt>
                <c:pt idx="155">
                  <c:v>43336</c:v>
                </c:pt>
                <c:pt idx="156">
                  <c:v>43337</c:v>
                </c:pt>
                <c:pt idx="157">
                  <c:v>43340</c:v>
                </c:pt>
                <c:pt idx="158">
                  <c:v>43341</c:v>
                </c:pt>
                <c:pt idx="159">
                  <c:v>43342</c:v>
                </c:pt>
                <c:pt idx="160">
                  <c:v>43343</c:v>
                </c:pt>
                <c:pt idx="161">
                  <c:v>43344</c:v>
                </c:pt>
                <c:pt idx="162">
                  <c:v>43347</c:v>
                </c:pt>
                <c:pt idx="163">
                  <c:v>43348</c:v>
                </c:pt>
                <c:pt idx="164">
                  <c:v>43349</c:v>
                </c:pt>
                <c:pt idx="165">
                  <c:v>43350</c:v>
                </c:pt>
                <c:pt idx="166">
                  <c:v>43351</c:v>
                </c:pt>
                <c:pt idx="167">
                  <c:v>43354</c:v>
                </c:pt>
                <c:pt idx="168">
                  <c:v>43355</c:v>
                </c:pt>
                <c:pt idx="169">
                  <c:v>43356</c:v>
                </c:pt>
                <c:pt idx="170">
                  <c:v>43357</c:v>
                </c:pt>
                <c:pt idx="171">
                  <c:v>43358</c:v>
                </c:pt>
                <c:pt idx="172">
                  <c:v>43361</c:v>
                </c:pt>
                <c:pt idx="173">
                  <c:v>43362</c:v>
                </c:pt>
                <c:pt idx="174">
                  <c:v>43363</c:v>
                </c:pt>
                <c:pt idx="175">
                  <c:v>43364</c:v>
                </c:pt>
                <c:pt idx="176">
                  <c:v>43365</c:v>
                </c:pt>
                <c:pt idx="177">
                  <c:v>43368</c:v>
                </c:pt>
                <c:pt idx="178">
                  <c:v>43369</c:v>
                </c:pt>
                <c:pt idx="179">
                  <c:v>43370</c:v>
                </c:pt>
                <c:pt idx="180">
                  <c:v>43371</c:v>
                </c:pt>
                <c:pt idx="181">
                  <c:v>43372</c:v>
                </c:pt>
                <c:pt idx="182">
                  <c:v>43375</c:v>
                </c:pt>
                <c:pt idx="183">
                  <c:v>43376</c:v>
                </c:pt>
                <c:pt idx="184">
                  <c:v>43377</c:v>
                </c:pt>
                <c:pt idx="185">
                  <c:v>43378</c:v>
                </c:pt>
                <c:pt idx="186">
                  <c:v>43379</c:v>
                </c:pt>
                <c:pt idx="187">
                  <c:v>43382</c:v>
                </c:pt>
                <c:pt idx="188">
                  <c:v>43383</c:v>
                </c:pt>
                <c:pt idx="189">
                  <c:v>43384</c:v>
                </c:pt>
                <c:pt idx="190">
                  <c:v>43385</c:v>
                </c:pt>
                <c:pt idx="191">
                  <c:v>43386</c:v>
                </c:pt>
                <c:pt idx="192">
                  <c:v>43389</c:v>
                </c:pt>
                <c:pt idx="193">
                  <c:v>43390</c:v>
                </c:pt>
                <c:pt idx="194">
                  <c:v>43391</c:v>
                </c:pt>
                <c:pt idx="195">
                  <c:v>43392</c:v>
                </c:pt>
                <c:pt idx="196">
                  <c:v>43393</c:v>
                </c:pt>
                <c:pt idx="197">
                  <c:v>43396</c:v>
                </c:pt>
                <c:pt idx="198">
                  <c:v>43397</c:v>
                </c:pt>
                <c:pt idx="199">
                  <c:v>43398</c:v>
                </c:pt>
                <c:pt idx="200">
                  <c:v>43399</c:v>
                </c:pt>
                <c:pt idx="201">
                  <c:v>43400</c:v>
                </c:pt>
                <c:pt idx="202">
                  <c:v>43403</c:v>
                </c:pt>
                <c:pt idx="203">
                  <c:v>43404</c:v>
                </c:pt>
                <c:pt idx="204">
                  <c:v>43405</c:v>
                </c:pt>
                <c:pt idx="205">
                  <c:v>43406</c:v>
                </c:pt>
                <c:pt idx="206">
                  <c:v>43407</c:v>
                </c:pt>
                <c:pt idx="207">
                  <c:v>43411</c:v>
                </c:pt>
                <c:pt idx="208">
                  <c:v>43412</c:v>
                </c:pt>
                <c:pt idx="209">
                  <c:v>43413</c:v>
                </c:pt>
                <c:pt idx="210">
                  <c:v>43414</c:v>
                </c:pt>
                <c:pt idx="211">
                  <c:v>43417</c:v>
                </c:pt>
                <c:pt idx="212">
                  <c:v>43418</c:v>
                </c:pt>
                <c:pt idx="213">
                  <c:v>43419</c:v>
                </c:pt>
                <c:pt idx="214">
                  <c:v>43420</c:v>
                </c:pt>
                <c:pt idx="215">
                  <c:v>43421</c:v>
                </c:pt>
                <c:pt idx="216">
                  <c:v>43424</c:v>
                </c:pt>
                <c:pt idx="217">
                  <c:v>43425</c:v>
                </c:pt>
                <c:pt idx="218">
                  <c:v>43426</c:v>
                </c:pt>
                <c:pt idx="219">
                  <c:v>43427</c:v>
                </c:pt>
                <c:pt idx="220">
                  <c:v>43428</c:v>
                </c:pt>
                <c:pt idx="221">
                  <c:v>43431</c:v>
                </c:pt>
                <c:pt idx="222">
                  <c:v>43432</c:v>
                </c:pt>
                <c:pt idx="223">
                  <c:v>43433</c:v>
                </c:pt>
                <c:pt idx="224">
                  <c:v>43434</c:v>
                </c:pt>
                <c:pt idx="225">
                  <c:v>43435</c:v>
                </c:pt>
                <c:pt idx="226">
                  <c:v>43438</c:v>
                </c:pt>
                <c:pt idx="227">
                  <c:v>43439</c:v>
                </c:pt>
                <c:pt idx="228">
                  <c:v>43440</c:v>
                </c:pt>
                <c:pt idx="229">
                  <c:v>43441</c:v>
                </c:pt>
                <c:pt idx="230">
                  <c:v>43442</c:v>
                </c:pt>
                <c:pt idx="231">
                  <c:v>43445</c:v>
                </c:pt>
                <c:pt idx="232">
                  <c:v>43446</c:v>
                </c:pt>
                <c:pt idx="233">
                  <c:v>43447</c:v>
                </c:pt>
                <c:pt idx="234">
                  <c:v>43448</c:v>
                </c:pt>
                <c:pt idx="235">
                  <c:v>43449</c:v>
                </c:pt>
                <c:pt idx="236">
                  <c:v>43452</c:v>
                </c:pt>
                <c:pt idx="237">
                  <c:v>43453</c:v>
                </c:pt>
                <c:pt idx="238">
                  <c:v>43454</c:v>
                </c:pt>
                <c:pt idx="239">
                  <c:v>43455</c:v>
                </c:pt>
                <c:pt idx="240">
                  <c:v>43456</c:v>
                </c:pt>
                <c:pt idx="241">
                  <c:v>43459</c:v>
                </c:pt>
                <c:pt idx="242">
                  <c:v>43460</c:v>
                </c:pt>
                <c:pt idx="243">
                  <c:v>43461</c:v>
                </c:pt>
                <c:pt idx="244">
                  <c:v>43462</c:v>
                </c:pt>
                <c:pt idx="245">
                  <c:v>43463</c:v>
                </c:pt>
                <c:pt idx="246">
                  <c:v>43464</c:v>
                </c:pt>
              </c:numCache>
            </c:numRef>
          </c:cat>
          <c:val>
            <c:numRef>
              <c:f>'CurrExchange'!$B$2:$B$248</c:f>
              <c:numCache>
                <c:formatCode>General</c:formatCode>
                <c:ptCount val="247"/>
                <c:pt idx="0">
                  <c:v>112.86</c:v>
                </c:pt>
                <c:pt idx="1">
                  <c:v>111.93</c:v>
                </c:pt>
                <c:pt idx="2">
                  <c:v>111.69</c:v>
                </c:pt>
                <c:pt idx="3">
                  <c:v>111.26</c:v>
                </c:pt>
                <c:pt idx="4">
                  <c:v>110.7</c:v>
                </c:pt>
                <c:pt idx="5">
                  <c:v>110.71</c:v>
                </c:pt>
                <c:pt idx="6">
                  <c:v>110.76</c:v>
                </c:pt>
                <c:pt idx="7">
                  <c:v>111.21</c:v>
                </c:pt>
                <c:pt idx="8">
                  <c:v>110.58</c:v>
                </c:pt>
                <c:pt idx="9">
                  <c:v>110.85</c:v>
                </c:pt>
                <c:pt idx="10">
                  <c:v>110.95</c:v>
                </c:pt>
                <c:pt idx="11">
                  <c:v>109.87</c:v>
                </c:pt>
                <c:pt idx="12">
                  <c:v>109.12</c:v>
                </c:pt>
                <c:pt idx="13">
                  <c:v>108.98</c:v>
                </c:pt>
                <c:pt idx="14">
                  <c:v>108.97</c:v>
                </c:pt>
                <c:pt idx="15">
                  <c:v>108.76</c:v>
                </c:pt>
                <c:pt idx="16">
                  <c:v>108.69</c:v>
                </c:pt>
                <c:pt idx="17">
                  <c:v>109.54</c:v>
                </c:pt>
                <c:pt idx="18">
                  <c:v>109.76</c:v>
                </c:pt>
                <c:pt idx="19">
                  <c:v>109.86</c:v>
                </c:pt>
                <c:pt idx="20">
                  <c:v>109.23</c:v>
                </c:pt>
                <c:pt idx="21">
                  <c:v>109.01</c:v>
                </c:pt>
                <c:pt idx="22">
                  <c:v>109.72</c:v>
                </c:pt>
                <c:pt idx="23">
                  <c:v>109.25</c:v>
                </c:pt>
                <c:pt idx="24">
                  <c:v>108.6</c:v>
                </c:pt>
                <c:pt idx="25">
                  <c:v>107.62</c:v>
                </c:pt>
                <c:pt idx="26">
                  <c:v>107.37</c:v>
                </c:pt>
                <c:pt idx="27">
                  <c:v>106.46</c:v>
                </c:pt>
                <c:pt idx="28">
                  <c:v>105.89</c:v>
                </c:pt>
                <c:pt idx="29">
                  <c:v>106.58</c:v>
                </c:pt>
                <c:pt idx="30">
                  <c:v>107.08</c:v>
                </c:pt>
                <c:pt idx="31">
                  <c:v>107.67</c:v>
                </c:pt>
                <c:pt idx="32">
                  <c:v>107.34</c:v>
                </c:pt>
                <c:pt idx="33">
                  <c:v>106.63</c:v>
                </c:pt>
                <c:pt idx="34">
                  <c:v>107.07</c:v>
                </c:pt>
                <c:pt idx="35">
                  <c:v>107.15</c:v>
                </c:pt>
                <c:pt idx="36">
                  <c:v>106.8</c:v>
                </c:pt>
                <c:pt idx="37">
                  <c:v>105.79</c:v>
                </c:pt>
                <c:pt idx="38">
                  <c:v>105.49</c:v>
                </c:pt>
                <c:pt idx="39">
                  <c:v>106.05</c:v>
                </c:pt>
                <c:pt idx="40">
                  <c:v>105.79</c:v>
                </c:pt>
                <c:pt idx="41">
                  <c:v>106.49</c:v>
                </c:pt>
                <c:pt idx="42">
                  <c:v>106.93</c:v>
                </c:pt>
                <c:pt idx="43">
                  <c:v>106.65</c:v>
                </c:pt>
                <c:pt idx="44">
                  <c:v>106.12</c:v>
                </c:pt>
                <c:pt idx="45">
                  <c:v>105.72</c:v>
                </c:pt>
                <c:pt idx="46">
                  <c:v>105.85</c:v>
                </c:pt>
                <c:pt idx="47">
                  <c:v>106.43</c:v>
                </c:pt>
                <c:pt idx="48">
                  <c:v>106.31</c:v>
                </c:pt>
                <c:pt idx="49">
                  <c:v>105.71</c:v>
                </c:pt>
                <c:pt idx="50">
                  <c:v>105.02</c:v>
                </c:pt>
                <c:pt idx="51">
                  <c:v>105.09</c:v>
                </c:pt>
                <c:pt idx="52">
                  <c:v>105.53</c:v>
                </c:pt>
                <c:pt idx="53">
                  <c:v>105.59</c:v>
                </c:pt>
                <c:pt idx="54">
                  <c:v>106.6</c:v>
                </c:pt>
                <c:pt idx="55">
                  <c:v>106.18</c:v>
                </c:pt>
                <c:pt idx="56">
                  <c:v>106.3</c:v>
                </c:pt>
                <c:pt idx="57">
                  <c:v>106.14</c:v>
                </c:pt>
                <c:pt idx="58">
                  <c:v>106.09</c:v>
                </c:pt>
                <c:pt idx="59">
                  <c:v>107.08</c:v>
                </c:pt>
                <c:pt idx="60">
                  <c:v>107.41</c:v>
                </c:pt>
                <c:pt idx="61">
                  <c:v>107.15</c:v>
                </c:pt>
                <c:pt idx="62">
                  <c:v>107.05</c:v>
                </c:pt>
                <c:pt idx="63">
                  <c:v>106.91</c:v>
                </c:pt>
                <c:pt idx="64">
                  <c:v>106.9</c:v>
                </c:pt>
                <c:pt idx="65">
                  <c:v>107.62</c:v>
                </c:pt>
                <c:pt idx="66">
                  <c:v>107.22</c:v>
                </c:pt>
                <c:pt idx="67">
                  <c:v>106.99</c:v>
                </c:pt>
                <c:pt idx="68">
                  <c:v>107.33</c:v>
                </c:pt>
                <c:pt idx="69">
                  <c:v>107.35</c:v>
                </c:pt>
                <c:pt idx="70">
                  <c:v>107.56</c:v>
                </c:pt>
                <c:pt idx="71">
                  <c:v>107.87</c:v>
                </c:pt>
                <c:pt idx="72">
                  <c:v>108.83</c:v>
                </c:pt>
                <c:pt idx="73">
                  <c:v>109.22</c:v>
                </c:pt>
                <c:pt idx="74">
                  <c:v>109.34</c:v>
                </c:pt>
                <c:pt idx="75">
                  <c:v>109.33</c:v>
                </c:pt>
                <c:pt idx="76">
                  <c:v>109.04</c:v>
                </c:pt>
                <c:pt idx="77">
                  <c:v>109.66</c:v>
                </c:pt>
                <c:pt idx="78">
                  <c:v>109.09</c:v>
                </c:pt>
                <c:pt idx="79">
                  <c:v>109.24</c:v>
                </c:pt>
                <c:pt idx="80">
                  <c:v>108.99</c:v>
                </c:pt>
                <c:pt idx="81">
                  <c:v>109.86</c:v>
                </c:pt>
                <c:pt idx="82">
                  <c:v>109.36</c:v>
                </c:pt>
                <c:pt idx="83">
                  <c:v>109.55</c:v>
                </c:pt>
                <c:pt idx="84">
                  <c:v>109.87</c:v>
                </c:pt>
                <c:pt idx="85">
                  <c:v>110.18</c:v>
                </c:pt>
                <c:pt idx="86">
                  <c:v>110.65</c:v>
                </c:pt>
                <c:pt idx="87">
                  <c:v>110.95</c:v>
                </c:pt>
                <c:pt idx="88">
                  <c:v>111.35</c:v>
                </c:pt>
                <c:pt idx="89">
                  <c:v>110.99</c:v>
                </c:pt>
                <c:pt idx="90">
                  <c:v>109.92</c:v>
                </c:pt>
                <c:pt idx="91">
                  <c:v>109.68</c:v>
                </c:pt>
                <c:pt idx="92">
                  <c:v>109.46</c:v>
                </c:pt>
                <c:pt idx="93">
                  <c:v>109.43</c:v>
                </c:pt>
                <c:pt idx="94">
                  <c:v>108.56</c:v>
                </c:pt>
                <c:pt idx="95">
                  <c:v>108.66</c:v>
                </c:pt>
                <c:pt idx="96">
                  <c:v>108.84</c:v>
                </c:pt>
                <c:pt idx="97">
                  <c:v>109.13</c:v>
                </c:pt>
                <c:pt idx="98">
                  <c:v>109.52</c:v>
                </c:pt>
                <c:pt idx="99">
                  <c:v>109.82</c:v>
                </c:pt>
                <c:pt idx="100">
                  <c:v>110.04</c:v>
                </c:pt>
                <c:pt idx="101">
                  <c:v>109.94</c:v>
                </c:pt>
                <c:pt idx="102">
                  <c:v>109.36</c:v>
                </c:pt>
                <c:pt idx="103">
                  <c:v>109.55</c:v>
                </c:pt>
                <c:pt idx="104">
                  <c:v>110.67</c:v>
                </c:pt>
                <c:pt idx="105">
                  <c:v>110.01</c:v>
                </c:pt>
                <c:pt idx="106">
                  <c:v>110.46</c:v>
                </c:pt>
                <c:pt idx="107">
                  <c:v>110.49</c:v>
                </c:pt>
                <c:pt idx="108">
                  <c:v>109.69</c:v>
                </c:pt>
                <c:pt idx="109">
                  <c:v>110.14</c:v>
                </c:pt>
                <c:pt idx="110">
                  <c:v>110.58</c:v>
                </c:pt>
                <c:pt idx="111">
                  <c:v>110.19</c:v>
                </c:pt>
                <c:pt idx="112">
                  <c:v>109.52</c:v>
                </c:pt>
                <c:pt idx="113">
                  <c:v>109.68</c:v>
                </c:pt>
                <c:pt idx="114">
                  <c:v>109.78</c:v>
                </c:pt>
                <c:pt idx="115">
                  <c:v>110.39</c:v>
                </c:pt>
                <c:pt idx="116">
                  <c:v>110.68</c:v>
                </c:pt>
                <c:pt idx="117">
                  <c:v>110.73</c:v>
                </c:pt>
                <c:pt idx="118">
                  <c:v>110.93</c:v>
                </c:pt>
                <c:pt idx="119">
                  <c:v>110.51</c:v>
                </c:pt>
                <c:pt idx="120">
                  <c:v>110.65</c:v>
                </c:pt>
                <c:pt idx="121">
                  <c:v>110.6</c:v>
                </c:pt>
                <c:pt idx="122">
                  <c:v>110.44</c:v>
                </c:pt>
                <c:pt idx="123">
                  <c:v>111.1</c:v>
                </c:pt>
                <c:pt idx="124">
                  <c:v>111.04</c:v>
                </c:pt>
                <c:pt idx="125">
                  <c:v>112.31</c:v>
                </c:pt>
                <c:pt idx="126">
                  <c:v>112.75</c:v>
                </c:pt>
                <c:pt idx="127">
                  <c:v>112.45</c:v>
                </c:pt>
                <c:pt idx="128">
                  <c:v>112.37</c:v>
                </c:pt>
                <c:pt idx="129">
                  <c:v>113.01</c:v>
                </c:pt>
                <c:pt idx="130">
                  <c:v>113.03</c:v>
                </c:pt>
                <c:pt idx="131">
                  <c:v>112.48</c:v>
                </c:pt>
                <c:pt idx="132">
                  <c:v>110.98</c:v>
                </c:pt>
                <c:pt idx="133">
                  <c:v>111.23</c:v>
                </c:pt>
                <c:pt idx="134">
                  <c:v>111.22</c:v>
                </c:pt>
                <c:pt idx="135">
                  <c:v>110.71</c:v>
                </c:pt>
                <c:pt idx="136">
                  <c:v>111.13</c:v>
                </c:pt>
                <c:pt idx="137">
                  <c:v>111.1</c:v>
                </c:pt>
                <c:pt idx="138">
                  <c:v>111.37</c:v>
                </c:pt>
                <c:pt idx="139">
                  <c:v>112.01</c:v>
                </c:pt>
                <c:pt idx="140">
                  <c:v>111.63</c:v>
                </c:pt>
                <c:pt idx="141">
                  <c:v>111.71</c:v>
                </c:pt>
                <c:pt idx="142">
                  <c:v>111.27</c:v>
                </c:pt>
                <c:pt idx="143">
                  <c:v>111.33</c:v>
                </c:pt>
                <c:pt idx="144">
                  <c:v>110.96</c:v>
                </c:pt>
                <c:pt idx="145">
                  <c:v>111.08</c:v>
                </c:pt>
                <c:pt idx="146">
                  <c:v>110.85</c:v>
                </c:pt>
                <c:pt idx="147">
                  <c:v>110.29</c:v>
                </c:pt>
                <c:pt idx="148">
                  <c:v>111.08</c:v>
                </c:pt>
                <c:pt idx="149">
                  <c:v>111.29</c:v>
                </c:pt>
                <c:pt idx="150">
                  <c:v>110.78</c:v>
                </c:pt>
                <c:pt idx="151">
                  <c:v>110.71</c:v>
                </c:pt>
                <c:pt idx="152">
                  <c:v>110.65</c:v>
                </c:pt>
                <c:pt idx="153">
                  <c:v>110.19</c:v>
                </c:pt>
                <c:pt idx="154">
                  <c:v>110.41</c:v>
                </c:pt>
                <c:pt idx="155">
                  <c:v>110.79</c:v>
                </c:pt>
                <c:pt idx="156">
                  <c:v>111.36</c:v>
                </c:pt>
                <c:pt idx="157">
                  <c:v>111.16</c:v>
                </c:pt>
                <c:pt idx="158">
                  <c:v>111.09</c:v>
                </c:pt>
                <c:pt idx="159">
                  <c:v>111.19</c:v>
                </c:pt>
                <c:pt idx="160">
                  <c:v>111.61</c:v>
                </c:pt>
                <c:pt idx="161">
                  <c:v>110.7</c:v>
                </c:pt>
                <c:pt idx="162">
                  <c:v>111.02</c:v>
                </c:pt>
                <c:pt idx="163">
                  <c:v>111.51</c:v>
                </c:pt>
                <c:pt idx="164">
                  <c:v>111.48</c:v>
                </c:pt>
                <c:pt idx="165">
                  <c:v>111.31</c:v>
                </c:pt>
                <c:pt idx="166">
                  <c:v>110.71</c:v>
                </c:pt>
                <c:pt idx="167">
                  <c:v>111.03</c:v>
                </c:pt>
                <c:pt idx="168">
                  <c:v>111.48</c:v>
                </c:pt>
                <c:pt idx="169">
                  <c:v>111.46</c:v>
                </c:pt>
                <c:pt idx="170">
                  <c:v>111.46</c:v>
                </c:pt>
                <c:pt idx="171">
                  <c:v>111.81</c:v>
                </c:pt>
                <c:pt idx="172">
                  <c:v>111.93</c:v>
                </c:pt>
                <c:pt idx="173">
                  <c:v>111.94</c:v>
                </c:pt>
                <c:pt idx="174">
                  <c:v>112.38</c:v>
                </c:pt>
                <c:pt idx="175">
                  <c:v>112.26</c:v>
                </c:pt>
                <c:pt idx="176">
                  <c:v>112.73</c:v>
                </c:pt>
                <c:pt idx="177">
                  <c:v>112.61</c:v>
                </c:pt>
                <c:pt idx="178">
                  <c:v>112.9</c:v>
                </c:pt>
                <c:pt idx="179">
                  <c:v>112.83</c:v>
                </c:pt>
                <c:pt idx="180">
                  <c:v>112.71</c:v>
                </c:pt>
                <c:pt idx="181">
                  <c:v>113.42</c:v>
                </c:pt>
                <c:pt idx="182">
                  <c:v>114.01</c:v>
                </c:pt>
                <c:pt idx="183">
                  <c:v>113.73</c:v>
                </c:pt>
                <c:pt idx="184">
                  <c:v>113.84</c:v>
                </c:pt>
                <c:pt idx="185">
                  <c:v>114.35</c:v>
                </c:pt>
                <c:pt idx="186">
                  <c:v>113.82</c:v>
                </c:pt>
                <c:pt idx="187">
                  <c:v>113.61</c:v>
                </c:pt>
                <c:pt idx="188">
                  <c:v>113.17</c:v>
                </c:pt>
                <c:pt idx="189">
                  <c:v>113.15</c:v>
                </c:pt>
                <c:pt idx="190">
                  <c:v>112.34</c:v>
                </c:pt>
                <c:pt idx="191">
                  <c:v>112.33</c:v>
                </c:pt>
                <c:pt idx="192">
                  <c:v>111.75</c:v>
                </c:pt>
                <c:pt idx="193">
                  <c:v>112.16</c:v>
                </c:pt>
                <c:pt idx="194">
                  <c:v>112.25</c:v>
                </c:pt>
                <c:pt idx="195">
                  <c:v>112.58</c:v>
                </c:pt>
                <c:pt idx="196">
                  <c:v>112.41</c:v>
                </c:pt>
                <c:pt idx="197">
                  <c:v>112.74</c:v>
                </c:pt>
                <c:pt idx="198">
                  <c:v>112.3</c:v>
                </c:pt>
                <c:pt idx="199">
                  <c:v>112.48</c:v>
                </c:pt>
                <c:pt idx="200">
                  <c:v>112.31</c:v>
                </c:pt>
                <c:pt idx="201">
                  <c:v>112.04</c:v>
                </c:pt>
                <c:pt idx="202">
                  <c:v>111.94</c:v>
                </c:pt>
                <c:pt idx="203">
                  <c:v>112.86</c:v>
                </c:pt>
                <c:pt idx="204">
                  <c:v>113.11</c:v>
                </c:pt>
                <c:pt idx="205">
                  <c:v>112.89</c:v>
                </c:pt>
                <c:pt idx="206">
                  <c:v>112.92</c:v>
                </c:pt>
                <c:pt idx="207">
                  <c:v>113.3</c:v>
                </c:pt>
                <c:pt idx="208">
                  <c:v>113.19</c:v>
                </c:pt>
                <c:pt idx="209">
                  <c:v>113.72</c:v>
                </c:pt>
                <c:pt idx="210">
                  <c:v>113.81</c:v>
                </c:pt>
                <c:pt idx="211">
                  <c:v>114.13</c:v>
                </c:pt>
                <c:pt idx="212">
                  <c:v>114.11</c:v>
                </c:pt>
                <c:pt idx="213">
                  <c:v>113.88</c:v>
                </c:pt>
                <c:pt idx="214">
                  <c:v>113.46</c:v>
                </c:pt>
                <c:pt idx="215">
                  <c:v>113.25</c:v>
                </c:pt>
                <c:pt idx="216">
                  <c:v>112.82</c:v>
                </c:pt>
                <c:pt idx="217">
                  <c:v>112.44</c:v>
                </c:pt>
                <c:pt idx="218">
                  <c:v>112.87</c:v>
                </c:pt>
                <c:pt idx="219">
                  <c:v>112.97</c:v>
                </c:pt>
                <c:pt idx="220">
                  <c:v>112.86</c:v>
                </c:pt>
                <c:pt idx="221">
                  <c:v>113.32</c:v>
                </c:pt>
                <c:pt idx="222">
                  <c:v>113.57</c:v>
                </c:pt>
                <c:pt idx="223">
                  <c:v>113.86</c:v>
                </c:pt>
                <c:pt idx="224">
                  <c:v>113.27</c:v>
                </c:pt>
                <c:pt idx="225">
                  <c:v>113.44</c:v>
                </c:pt>
                <c:pt idx="226">
                  <c:v>113.5</c:v>
                </c:pt>
                <c:pt idx="227">
                  <c:v>113.06</c:v>
                </c:pt>
                <c:pt idx="228">
                  <c:v>113.04</c:v>
                </c:pt>
                <c:pt idx="229">
                  <c:v>113.03</c:v>
                </c:pt>
                <c:pt idx="230">
                  <c:v>112.81</c:v>
                </c:pt>
                <c:pt idx="231">
                  <c:v>112.62</c:v>
                </c:pt>
                <c:pt idx="232">
                  <c:v>113.06</c:v>
                </c:pt>
                <c:pt idx="233">
                  <c:v>113.46</c:v>
                </c:pt>
                <c:pt idx="234">
                  <c:v>113.49</c:v>
                </c:pt>
                <c:pt idx="235">
                  <c:v>113.58</c:v>
                </c:pt>
                <c:pt idx="236">
                  <c:v>113.39</c:v>
                </c:pt>
                <c:pt idx="237">
                  <c:v>112.48</c:v>
                </c:pt>
                <c:pt idx="238">
                  <c:v>112.36</c:v>
                </c:pt>
                <c:pt idx="239">
                  <c:v>111.85</c:v>
                </c:pt>
                <c:pt idx="240">
                  <c:v>111.09</c:v>
                </c:pt>
                <c:pt idx="241">
                  <c:v>110.94</c:v>
                </c:pt>
                <c:pt idx="242">
                  <c:v>110.28</c:v>
                </c:pt>
                <c:pt idx="243">
                  <c:v>110.51</c:v>
                </c:pt>
                <c:pt idx="244">
                  <c:v>110.93</c:v>
                </c:pt>
                <c:pt idx="245">
                  <c:v>110.46</c:v>
                </c:pt>
                <c:pt idx="246">
                  <c:v>110.27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46-4A45-BE25-7A97D81B39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5030448"/>
        <c:axId val="835033776"/>
      </c:lineChart>
      <c:dateAx>
        <c:axId val="8350304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5033776"/>
        <c:crosses val="autoZero"/>
        <c:auto val="1"/>
        <c:lblOffset val="100"/>
        <c:baseTimeUnit val="days"/>
      </c:dateAx>
      <c:valAx>
        <c:axId val="83503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5030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65000"/>
          <a:lumOff val="3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USD-RUB</a:t>
            </a:r>
            <a:r>
              <a:rPr lang="ru-RU"/>
              <a:t>,</a:t>
            </a:r>
            <a:r>
              <a:rPr lang="en-US"/>
              <a:t> </a:t>
            </a:r>
            <a:r>
              <a:rPr lang="ru-RU"/>
              <a:t>Январь 2019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'USD-RUB 2019'!$B$1</c:f>
              <c:strCache>
                <c:ptCount val="1"/>
                <c:pt idx="0">
                  <c:v>USD-RUB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3951079765532506E-4"/>
                  <c:y val="-0.367412300917057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val>
            <c:numRef>
              <c:f>'USD-RUB 2019'!$B$2:$B$32</c:f>
              <c:numCache>
                <c:formatCode>General</c:formatCode>
                <c:ptCount val="31"/>
                <c:pt idx="0">
                  <c:v>69.56</c:v>
                </c:pt>
                <c:pt idx="1">
                  <c:v>69.53</c:v>
                </c:pt>
                <c:pt idx="2">
                  <c:v>69.290000000000006</c:v>
                </c:pt>
                <c:pt idx="3">
                  <c:v>68.78</c:v>
                </c:pt>
                <c:pt idx="4">
                  <c:v>68.25</c:v>
                </c:pt>
                <c:pt idx="5">
                  <c:v>68.180000000000007</c:v>
                </c:pt>
                <c:pt idx="6">
                  <c:v>67.78</c:v>
                </c:pt>
                <c:pt idx="7">
                  <c:v>67.16</c:v>
                </c:pt>
                <c:pt idx="8">
                  <c:v>66.98</c:v>
                </c:pt>
                <c:pt idx="9">
                  <c:v>66.92</c:v>
                </c:pt>
                <c:pt idx="10">
                  <c:v>66.94</c:v>
                </c:pt>
                <c:pt idx="11">
                  <c:v>66.95</c:v>
                </c:pt>
                <c:pt idx="12">
                  <c:v>66.95</c:v>
                </c:pt>
                <c:pt idx="13">
                  <c:v>67</c:v>
                </c:pt>
                <c:pt idx="14">
                  <c:v>67.08</c:v>
                </c:pt>
                <c:pt idx="15">
                  <c:v>66.95</c:v>
                </c:pt>
                <c:pt idx="16">
                  <c:v>66.599999999999994</c:v>
                </c:pt>
                <c:pt idx="17">
                  <c:v>66.45</c:v>
                </c:pt>
                <c:pt idx="18">
                  <c:v>66.33</c:v>
                </c:pt>
                <c:pt idx="19">
                  <c:v>66.33</c:v>
                </c:pt>
                <c:pt idx="20">
                  <c:v>66.34</c:v>
                </c:pt>
                <c:pt idx="21">
                  <c:v>66.41</c:v>
                </c:pt>
                <c:pt idx="22">
                  <c:v>66.400000000000006</c:v>
                </c:pt>
                <c:pt idx="23">
                  <c:v>66.13</c:v>
                </c:pt>
                <c:pt idx="24">
                  <c:v>65.92</c:v>
                </c:pt>
                <c:pt idx="25">
                  <c:v>65.930000000000007</c:v>
                </c:pt>
                <c:pt idx="26">
                  <c:v>65.930000000000007</c:v>
                </c:pt>
                <c:pt idx="27">
                  <c:v>65.930000000000007</c:v>
                </c:pt>
                <c:pt idx="28">
                  <c:v>66.12</c:v>
                </c:pt>
                <c:pt idx="29">
                  <c:v>66.11</c:v>
                </c:pt>
                <c:pt idx="30">
                  <c:v>65.680000000000007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48-41DD-BB03-AE4355368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9556480"/>
        <c:axId val="1349576448"/>
      </c:lineChart>
      <c:catAx>
        <c:axId val="1349556480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9576448"/>
        <c:crosses val="autoZero"/>
        <c:auto val="1"/>
        <c:lblAlgn val="ctr"/>
        <c:lblOffset val="100"/>
        <c:tickLblSkip val="2"/>
        <c:noMultiLvlLbl val="1"/>
      </c:catAx>
      <c:valAx>
        <c:axId val="134957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9556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>
          <a:lumMod val="50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USD-RUB</a:t>
            </a:r>
            <a:r>
              <a:rPr lang="ru-RU"/>
              <a:t>, Август 2019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'USD-RUB 2019'!$B$1</c:f>
              <c:strCache>
                <c:ptCount val="1"/>
                <c:pt idx="0">
                  <c:v>USD-RUB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'USD-RUB 2019'!$B$214:$B$244</c:f>
              <c:numCache>
                <c:formatCode>General</c:formatCode>
                <c:ptCount val="31"/>
                <c:pt idx="0">
                  <c:v>63.61</c:v>
                </c:pt>
                <c:pt idx="1">
                  <c:v>64.28</c:v>
                </c:pt>
                <c:pt idx="2">
                  <c:v>64.930000000000007</c:v>
                </c:pt>
                <c:pt idx="3">
                  <c:v>64.930000000000007</c:v>
                </c:pt>
                <c:pt idx="4">
                  <c:v>65.02</c:v>
                </c:pt>
                <c:pt idx="5">
                  <c:v>65.180000000000007</c:v>
                </c:pt>
                <c:pt idx="6">
                  <c:v>65.19</c:v>
                </c:pt>
                <c:pt idx="7">
                  <c:v>65.180000000000007</c:v>
                </c:pt>
                <c:pt idx="8">
                  <c:v>65.22</c:v>
                </c:pt>
                <c:pt idx="9">
                  <c:v>65.31</c:v>
                </c:pt>
                <c:pt idx="10">
                  <c:v>65.31</c:v>
                </c:pt>
                <c:pt idx="11">
                  <c:v>65.41</c:v>
                </c:pt>
                <c:pt idx="12">
                  <c:v>65.5</c:v>
                </c:pt>
                <c:pt idx="13">
                  <c:v>65.39</c:v>
                </c:pt>
                <c:pt idx="14">
                  <c:v>65.73</c:v>
                </c:pt>
                <c:pt idx="15">
                  <c:v>66.099999999999994</c:v>
                </c:pt>
                <c:pt idx="16">
                  <c:v>66.19</c:v>
                </c:pt>
                <c:pt idx="17">
                  <c:v>66.19</c:v>
                </c:pt>
                <c:pt idx="18">
                  <c:v>66.41</c:v>
                </c:pt>
                <c:pt idx="19">
                  <c:v>66.790000000000006</c:v>
                </c:pt>
                <c:pt idx="20">
                  <c:v>66.48</c:v>
                </c:pt>
                <c:pt idx="21">
                  <c:v>65.88</c:v>
                </c:pt>
                <c:pt idx="22">
                  <c:v>65.680000000000007</c:v>
                </c:pt>
                <c:pt idx="23">
                  <c:v>65.8</c:v>
                </c:pt>
                <c:pt idx="24">
                  <c:v>65.8</c:v>
                </c:pt>
                <c:pt idx="25">
                  <c:v>65.92</c:v>
                </c:pt>
                <c:pt idx="26">
                  <c:v>66.13</c:v>
                </c:pt>
                <c:pt idx="27">
                  <c:v>66.489999999999995</c:v>
                </c:pt>
                <c:pt idx="28">
                  <c:v>66.680000000000007</c:v>
                </c:pt>
                <c:pt idx="29">
                  <c:v>66.599999999999994</c:v>
                </c:pt>
                <c:pt idx="30">
                  <c:v>66.59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57-4091-A0B9-9F66FE91F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8560"/>
        <c:axId val="657744"/>
      </c:lineChart>
      <c:catAx>
        <c:axId val="668560"/>
        <c:scaling>
          <c:orientation val="minMax"/>
        </c:scaling>
        <c:delete val="0"/>
        <c:axPos val="b"/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7744"/>
        <c:crosses val="autoZero"/>
        <c:auto val="1"/>
        <c:lblAlgn val="ctr"/>
        <c:lblOffset val="100"/>
        <c:tickLblSkip val="2"/>
        <c:noMultiLvlLbl val="1"/>
      </c:catAx>
      <c:valAx>
        <c:axId val="65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>
          <a:lumMod val="50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[Лекция 2.xlsx]USD-RUB 2019!Сводная таблица1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Среднемесячные значения</a:t>
            </a:r>
            <a:r>
              <a:rPr lang="ru-RU" baseline="0"/>
              <a:t> обменного курса </a:t>
            </a:r>
            <a:r>
              <a:rPr lang="en-US" baseline="0"/>
              <a:t>USD/RUB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'USD-RUB 2019'!$E$19</c:f>
              <c:strCache>
                <c:ptCount val="1"/>
                <c:pt idx="0">
                  <c:v>Итог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0404571754276352E-2"/>
                  <c:y val="0.177327435335799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strRef>
              <c:f>'USD-RUB 2019'!$D$20:$D$32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'USD-RUB 2019'!$E$20:$E$32</c:f>
              <c:numCache>
                <c:formatCode>General</c:formatCode>
                <c:ptCount val="12"/>
                <c:pt idx="0">
                  <c:v>110.57500000000002</c:v>
                </c:pt>
                <c:pt idx="1">
                  <c:v>108.07210526315791</c:v>
                </c:pt>
                <c:pt idx="2">
                  <c:v>106.06142857142855</c:v>
                </c:pt>
                <c:pt idx="3">
                  <c:v>107.55857142857141</c:v>
                </c:pt>
                <c:pt idx="4">
                  <c:v>109.76052631578949</c:v>
                </c:pt>
                <c:pt idx="5">
                  <c:v>109.92761904761905</c:v>
                </c:pt>
                <c:pt idx="6">
                  <c:v>111.46523809523809</c:v>
                </c:pt>
                <c:pt idx="7">
                  <c:v>111.07869565217393</c:v>
                </c:pt>
                <c:pt idx="8">
                  <c:v>111.88952380952382</c:v>
                </c:pt>
                <c:pt idx="9">
                  <c:v>112.82590909090909</c:v>
                </c:pt>
                <c:pt idx="10">
                  <c:v>113.32142857142857</c:v>
                </c:pt>
                <c:pt idx="11">
                  <c:v>112.25681818181819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1D-4DBB-86B3-CFB42B5F3F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2193792"/>
        <c:axId val="442194208"/>
      </c:lineChart>
      <c:catAx>
        <c:axId val="442193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2194208"/>
        <c:crosses val="autoZero"/>
        <c:auto val="1"/>
        <c:lblAlgn val="ctr"/>
        <c:lblOffset val="100"/>
        <c:noMultiLvlLbl val="0"/>
      </c:catAx>
      <c:valAx>
        <c:axId val="44219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2193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>
          <a:lumMod val="50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5887267822865413E-2"/>
          <c:y val="0.16161220043572985"/>
          <c:w val="0.85987676913520139"/>
          <c:h val="0.79045751633986927"/>
        </c:manualLayout>
      </c:layout>
      <c:scatterChart>
        <c:scatterStyle val="lineMarker"/>
        <c:varyColors val="0"/>
        <c:ser>
          <c:idx val="0"/>
          <c:order val="0"/>
          <c:tx>
            <c:strRef>
              <c:f>Компоненты!$C$62</c:f>
              <c:strCache>
                <c:ptCount val="1"/>
                <c:pt idx="0">
                  <c:v>ε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Компоненты!$B$63:$B$86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Компоненты!$C$63:$C$86</c:f>
              <c:numCache>
                <c:formatCode>General</c:formatCode>
                <c:ptCount val="24"/>
                <c:pt idx="0">
                  <c:v>0.34580310907440981</c:v>
                </c:pt>
                <c:pt idx="1">
                  <c:v>-0.14272449293301159</c:v>
                </c:pt>
                <c:pt idx="2">
                  <c:v>-1.074813543572521</c:v>
                </c:pt>
                <c:pt idx="3">
                  <c:v>-1.4506384257212968</c:v>
                </c:pt>
                <c:pt idx="4">
                  <c:v>-1.9433445821009874</c:v>
                </c:pt>
                <c:pt idx="5">
                  <c:v>1.6821027157241906</c:v>
                </c:pt>
                <c:pt idx="6">
                  <c:v>-0.98571656376973926</c:v>
                </c:pt>
                <c:pt idx="7">
                  <c:v>0.773483698899605</c:v>
                </c:pt>
                <c:pt idx="8">
                  <c:v>0</c:v>
                </c:pt>
                <c:pt idx="9">
                  <c:v>0.6646923045812082</c:v>
                </c:pt>
                <c:pt idx="10">
                  <c:v>-8.7130314014464472E-2</c:v>
                </c:pt>
                <c:pt idx="11">
                  <c:v>1.6897155646928201</c:v>
                </c:pt>
                <c:pt idx="12">
                  <c:v>0</c:v>
                </c:pt>
                <c:pt idx="13">
                  <c:v>0.74329442574539517</c:v>
                </c:pt>
                <c:pt idx="14">
                  <c:v>-0.14251137628524335</c:v>
                </c:pt>
                <c:pt idx="15">
                  <c:v>0</c:v>
                </c:pt>
                <c:pt idx="16">
                  <c:v>-0.67366610635608892</c:v>
                </c:pt>
                <c:pt idx="17">
                  <c:v>1.8257130204037377</c:v>
                </c:pt>
                <c:pt idx="18">
                  <c:v>-9.1842365174988672E-2</c:v>
                </c:pt>
                <c:pt idx="19">
                  <c:v>-0.33599036397717019</c:v>
                </c:pt>
                <c:pt idx="20">
                  <c:v>-0.30833242622278689</c:v>
                </c:pt>
                <c:pt idx="21">
                  <c:v>-0.72392921402148303</c:v>
                </c:pt>
                <c:pt idx="22">
                  <c:v>-0.14324165086776963</c:v>
                </c:pt>
                <c:pt idx="23">
                  <c:v>1.1715471724836903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02-4245-8300-A31DE6146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8210815"/>
        <c:axId val="948218303"/>
      </c:scatterChart>
      <c:valAx>
        <c:axId val="948210815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8218303"/>
        <c:crosses val="autoZero"/>
        <c:crossBetween val="midCat"/>
      </c:valAx>
      <c:valAx>
        <c:axId val="94821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8210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Компоненты!$C$6</c:f>
              <c:strCache>
                <c:ptCount val="1"/>
                <c:pt idx="0">
                  <c:v>f(t)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5909448818897637E-2"/>
                  <c:y val="-0.313708442694663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Компоненты!$B$7:$B$30</c:f>
              <c:numCache>
                <c:formatCode>0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Компоненты!$C$7:$C$30</c:f>
              <c:numCache>
                <c:formatCode>General</c:formatCode>
                <c:ptCount val="24"/>
                <c:pt idx="0">
                  <c:v>8</c:v>
                </c:pt>
                <c:pt idx="1">
                  <c:v>7.6</c:v>
                </c:pt>
                <c:pt idx="2">
                  <c:v>7.2</c:v>
                </c:pt>
                <c:pt idx="3">
                  <c:v>6.8</c:v>
                </c:pt>
                <c:pt idx="4">
                  <c:v>6.4</c:v>
                </c:pt>
                <c:pt idx="5">
                  <c:v>6</c:v>
                </c:pt>
                <c:pt idx="6">
                  <c:v>5.6</c:v>
                </c:pt>
                <c:pt idx="7">
                  <c:v>5.1999999999999993</c:v>
                </c:pt>
                <c:pt idx="8">
                  <c:v>4.8</c:v>
                </c:pt>
                <c:pt idx="9">
                  <c:v>4.4000000000000004</c:v>
                </c:pt>
                <c:pt idx="10">
                  <c:v>4</c:v>
                </c:pt>
                <c:pt idx="11">
                  <c:v>3.5999999999999996</c:v>
                </c:pt>
                <c:pt idx="12">
                  <c:v>3.1999999999999993</c:v>
                </c:pt>
                <c:pt idx="13">
                  <c:v>2.8</c:v>
                </c:pt>
                <c:pt idx="14">
                  <c:v>2.3999999999999995</c:v>
                </c:pt>
                <c:pt idx="15">
                  <c:v>2</c:v>
                </c:pt>
                <c:pt idx="16">
                  <c:v>1.5999999999999996</c:v>
                </c:pt>
                <c:pt idx="17">
                  <c:v>1.1999999999999993</c:v>
                </c:pt>
                <c:pt idx="18">
                  <c:v>0.79999999999999982</c:v>
                </c:pt>
                <c:pt idx="19">
                  <c:v>0.39999999999999947</c:v>
                </c:pt>
                <c:pt idx="20">
                  <c:v>0</c:v>
                </c:pt>
                <c:pt idx="21">
                  <c:v>-0.40000000000000036</c:v>
                </c:pt>
                <c:pt idx="22">
                  <c:v>-0.80000000000000071</c:v>
                </c:pt>
                <c:pt idx="23">
                  <c:v>-1.2000000000000011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EF5-4015-BE13-301A43BD2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9181519"/>
        <c:axId val="1559192335"/>
      </c:scatterChart>
      <c:valAx>
        <c:axId val="1559181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9192335"/>
        <c:crosses val="autoZero"/>
        <c:crossBetween val="midCat"/>
      </c:valAx>
      <c:valAx>
        <c:axId val="155919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9181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Компоненты!$C$34</c:f>
              <c:strCache>
                <c:ptCount val="1"/>
                <c:pt idx="0">
                  <c:v>c(t)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Компоненты!$B$35:$B$58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Компоненты!$C$35:$C$58</c:f>
              <c:numCache>
                <c:formatCode>General</c:formatCode>
                <c:ptCount val="24"/>
                <c:pt idx="0">
                  <c:v>8</c:v>
                </c:pt>
                <c:pt idx="1">
                  <c:v>9</c:v>
                </c:pt>
                <c:pt idx="2">
                  <c:v>15</c:v>
                </c:pt>
                <c:pt idx="3">
                  <c:v>9</c:v>
                </c:pt>
                <c:pt idx="4">
                  <c:v>3</c:v>
                </c:pt>
                <c:pt idx="5">
                  <c:v>8</c:v>
                </c:pt>
                <c:pt idx="6">
                  <c:v>9</c:v>
                </c:pt>
                <c:pt idx="7">
                  <c:v>15</c:v>
                </c:pt>
                <c:pt idx="8">
                  <c:v>9</c:v>
                </c:pt>
                <c:pt idx="9">
                  <c:v>3</c:v>
                </c:pt>
                <c:pt idx="10">
                  <c:v>8</c:v>
                </c:pt>
                <c:pt idx="11">
                  <c:v>9</c:v>
                </c:pt>
                <c:pt idx="12">
                  <c:v>15</c:v>
                </c:pt>
                <c:pt idx="13">
                  <c:v>9</c:v>
                </c:pt>
                <c:pt idx="14">
                  <c:v>3</c:v>
                </c:pt>
                <c:pt idx="15">
                  <c:v>8</c:v>
                </c:pt>
                <c:pt idx="16">
                  <c:v>9</c:v>
                </c:pt>
                <c:pt idx="17">
                  <c:v>15</c:v>
                </c:pt>
                <c:pt idx="18">
                  <c:v>9</c:v>
                </c:pt>
                <c:pt idx="19">
                  <c:v>3</c:v>
                </c:pt>
                <c:pt idx="20">
                  <c:v>8</c:v>
                </c:pt>
                <c:pt idx="21">
                  <c:v>9</c:v>
                </c:pt>
                <c:pt idx="22">
                  <c:v>15</c:v>
                </c:pt>
                <c:pt idx="23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7D-4331-8785-6AB914CAE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346159"/>
        <c:axId val="1361348239"/>
      </c:scatterChart>
      <c:valAx>
        <c:axId val="1361346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1348239"/>
        <c:crosses val="autoZero"/>
        <c:crossBetween val="midCat"/>
      </c:valAx>
      <c:valAx>
        <c:axId val="136134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1346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Компоненты!$C$91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Компоненты!$B$92:$B$115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Компоненты!$C$92:$C$115</c:f>
              <c:numCache>
                <c:formatCode>General</c:formatCode>
                <c:ptCount val="24"/>
                <c:pt idx="0">
                  <c:v>16.34580310907441</c:v>
                </c:pt>
                <c:pt idx="1">
                  <c:v>16.457275507066988</c:v>
                </c:pt>
                <c:pt idx="2">
                  <c:v>21.125186456427478</c:v>
                </c:pt>
                <c:pt idx="3">
                  <c:v>14.349361574278705</c:v>
                </c:pt>
                <c:pt idx="4">
                  <c:v>7.4566554178990128</c:v>
                </c:pt>
                <c:pt idx="5">
                  <c:v>15.682102715724191</c:v>
                </c:pt>
                <c:pt idx="6">
                  <c:v>13.614283436230261</c:v>
                </c:pt>
                <c:pt idx="7">
                  <c:v>20.973483698899603</c:v>
                </c:pt>
                <c:pt idx="8">
                  <c:v>13.8</c:v>
                </c:pt>
                <c:pt idx="9">
                  <c:v>8.0646923045812091</c:v>
                </c:pt>
                <c:pt idx="10">
                  <c:v>11.912869685985536</c:v>
                </c:pt>
                <c:pt idx="11">
                  <c:v>14.28971556469282</c:v>
                </c:pt>
                <c:pt idx="12">
                  <c:v>18.2</c:v>
                </c:pt>
                <c:pt idx="13">
                  <c:v>12.543294425745396</c:v>
                </c:pt>
                <c:pt idx="14">
                  <c:v>5.2574886237147558</c:v>
                </c:pt>
                <c:pt idx="15">
                  <c:v>10</c:v>
                </c:pt>
                <c:pt idx="16">
                  <c:v>9.9263338936439105</c:v>
                </c:pt>
                <c:pt idx="17">
                  <c:v>18.025713020403735</c:v>
                </c:pt>
                <c:pt idx="18">
                  <c:v>9.708157634825012</c:v>
                </c:pt>
                <c:pt idx="19">
                  <c:v>3.0640096360228295</c:v>
                </c:pt>
                <c:pt idx="20">
                  <c:v>7.6916675737772131</c:v>
                </c:pt>
                <c:pt idx="21">
                  <c:v>7.8760707859785164</c:v>
                </c:pt>
                <c:pt idx="22">
                  <c:v>14.056758349132229</c:v>
                </c:pt>
                <c:pt idx="23">
                  <c:v>8.9715471724836888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C8-4BA0-AA4F-6F22964B6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8764383"/>
        <c:axId val="1537373951"/>
      </c:scatterChart>
      <c:valAx>
        <c:axId val="1548764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37373951"/>
        <c:crosses val="autoZero"/>
        <c:crossBetween val="midCat"/>
      </c:valAx>
      <c:valAx>
        <c:axId val="153737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8764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4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368299</xdr:colOff>
      <xdr:row>5</xdr:row>
      <xdr:rowOff>127000</xdr:rowOff>
    </xdr:from>
    <xdr:to>
      <xdr:col>23</xdr:col>
      <xdr:colOff>330200</xdr:colOff>
      <xdr:row>21</xdr:row>
      <xdr:rowOff>107950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C9321010-B61F-4AB9-AC9C-65DAF53DD6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41275</xdr:colOff>
      <xdr:row>3</xdr:row>
      <xdr:rowOff>0</xdr:rowOff>
    </xdr:from>
    <xdr:ext cx="900824" cy="3828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2124DCD8-F71E-49A2-B2CA-5D2873461EF8}"/>
                </a:ext>
              </a:extLst>
            </xdr:cNvPr>
            <xdr:cNvSpPr txBox="1"/>
          </xdr:nvSpPr>
          <xdr:spPr>
            <a:xfrm>
              <a:off x="4321175" y="552450"/>
              <a:ext cx="900824" cy="382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𝑐𝑜𝑣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2124DCD8-F71E-49A2-B2CA-5D2873461EF8}"/>
                </a:ext>
              </a:extLst>
            </xdr:cNvPr>
            <xdr:cNvSpPr txBox="1"/>
          </xdr:nvSpPr>
          <xdr:spPr>
            <a:xfrm>
              <a:off x="4321175" y="552450"/>
              <a:ext cx="900824" cy="3828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0" i="0">
                  <a:latin typeface="Cambria Math" panose="02040503050406030204" pitchFamily="18" charset="0"/>
                </a:rPr>
                <a:t>𝑏=(𝑐𝑜𝑣(𝑦,𝑡))/𝐷_𝑡 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6</xdr:col>
      <xdr:colOff>73025</xdr:colOff>
      <xdr:row>0</xdr:row>
      <xdr:rowOff>165100</xdr:rowOff>
    </xdr:from>
    <xdr:ext cx="859531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364C624-1BCB-4F34-B9A5-CAA6F16CEBAF}"/>
                </a:ext>
              </a:extLst>
            </xdr:cNvPr>
            <xdr:cNvSpPr txBox="1"/>
          </xdr:nvSpPr>
          <xdr:spPr>
            <a:xfrm>
              <a:off x="4352925" y="165100"/>
              <a:ext cx="859531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en-US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a:rPr lang="en-US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</m:t>
                    </m:r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364C624-1BCB-4F34-B9A5-CAA6F16CEBAF}"/>
                </a:ext>
              </a:extLst>
            </xdr:cNvPr>
            <xdr:cNvSpPr txBox="1"/>
          </xdr:nvSpPr>
          <xdr:spPr>
            <a:xfrm>
              <a:off x="4352925" y="165100"/>
              <a:ext cx="859531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0" i="0">
                  <a:latin typeface="Cambria Math" panose="02040503050406030204" pitchFamily="18" charset="0"/>
                </a:rPr>
                <a:t>𝑦=𝑎+𝑏</a:t>
              </a:r>
              <a:r>
                <a:rPr 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∙𝑡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7</xdr:col>
      <xdr:colOff>409575</xdr:colOff>
      <xdr:row>3</xdr:row>
      <xdr:rowOff>88900</xdr:rowOff>
    </xdr:from>
    <xdr:ext cx="881588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C272B00D-EC30-425D-B168-A37F2EC110BC}"/>
                </a:ext>
              </a:extLst>
            </xdr:cNvPr>
            <xdr:cNvSpPr txBox="1"/>
          </xdr:nvSpPr>
          <xdr:spPr>
            <a:xfrm>
              <a:off x="5572125" y="641350"/>
              <a:ext cx="881588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̅"/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en-US" sz="12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en-US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acc>
                      <m:accPr>
                        <m:chr m:val="̅"/>
                        <m:ctrlPr>
                          <a:rPr lang="en-U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C272B00D-EC30-425D-B168-A37F2EC110BC}"/>
                </a:ext>
              </a:extLst>
            </xdr:cNvPr>
            <xdr:cNvSpPr txBox="1"/>
          </xdr:nvSpPr>
          <xdr:spPr>
            <a:xfrm>
              <a:off x="5572125" y="641350"/>
              <a:ext cx="881588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0" i="0">
                  <a:latin typeface="Cambria Math" panose="02040503050406030204" pitchFamily="18" charset="0"/>
                </a:rPr>
                <a:t>𝑎=𝑦 ̅−𝑏</a:t>
              </a:r>
              <a:r>
                <a:rPr 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∙𝑥 ̅</a:t>
              </a:r>
              <a:endParaRPr lang="ru-RU" sz="1200"/>
            </a:p>
          </xdr:txBody>
        </xdr:sp>
      </mc:Fallback>
    </mc:AlternateContent>
    <xdr:clientData/>
  </xdr:oneCellAnchor>
  <xdr:twoCellAnchor>
    <xdr:from>
      <xdr:col>14</xdr:col>
      <xdr:colOff>412750</xdr:colOff>
      <xdr:row>23</xdr:row>
      <xdr:rowOff>76200</xdr:rowOff>
    </xdr:from>
    <xdr:to>
      <xdr:col>23</xdr:col>
      <xdr:colOff>374651</xdr:colOff>
      <xdr:row>38</xdr:row>
      <xdr:rowOff>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6D963AED-ED7B-4D5C-A9F7-3FFD28208D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227330</xdr:colOff>
      <xdr:row>41</xdr:row>
      <xdr:rowOff>181610</xdr:rowOff>
    </xdr:from>
    <xdr:to>
      <xdr:col>19</xdr:col>
      <xdr:colOff>227330</xdr:colOff>
      <xdr:row>58</xdr:row>
      <xdr:rowOff>63500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1267C38B-D327-4394-AFE7-768A8C3AA1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314325</xdr:colOff>
      <xdr:row>1</xdr:row>
      <xdr:rowOff>147637</xdr:rowOff>
    </xdr:from>
    <xdr:to>
      <xdr:col>29</xdr:col>
      <xdr:colOff>314325</xdr:colOff>
      <xdr:row>17</xdr:row>
      <xdr:rowOff>9525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A1F27BD-33BA-4628-A171-F27A49F520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576262</xdr:colOff>
      <xdr:row>17</xdr:row>
      <xdr:rowOff>157161</xdr:rowOff>
    </xdr:from>
    <xdr:to>
      <xdr:col>24</xdr:col>
      <xdr:colOff>561975</xdr:colOff>
      <xdr:row>32</xdr:row>
      <xdr:rowOff>123824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76D3F8E-962C-4D0B-B9FA-586DDFA946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76200</xdr:colOff>
      <xdr:row>17</xdr:row>
      <xdr:rowOff>128586</xdr:rowOff>
    </xdr:from>
    <xdr:to>
      <xdr:col>32</xdr:col>
      <xdr:colOff>28575</xdr:colOff>
      <xdr:row>32</xdr:row>
      <xdr:rowOff>114299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1866EAC1-9D76-439E-BF6D-E29555F5D2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28</xdr:col>
      <xdr:colOff>0</xdr:colOff>
      <xdr:row>36</xdr:row>
      <xdr:rowOff>0</xdr:rowOff>
    </xdr:from>
    <xdr:ext cx="1709571" cy="6692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7DD2AE5E-F19A-4276-811C-8E1B276AF065}"/>
                </a:ext>
              </a:extLst>
            </xdr:cNvPr>
            <xdr:cNvSpPr txBox="1"/>
          </xdr:nvSpPr>
          <xdr:spPr>
            <a:xfrm>
              <a:off x="15354300" y="6858000"/>
              <a:ext cx="1709571" cy="669222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ru-RU" sz="1400" b="0" i="1">
                            <a:latin typeface="Cambria Math" panose="02040503050406030204" pitchFamily="18" charset="0"/>
                          </a:rPr>
                          <m:t>факт</m:t>
                        </m:r>
                      </m:sub>
                    </m:sSub>
                    <m:r>
                      <a:rPr lang="ru-RU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f>
                          <m:fPr>
                            <m:type m:val="skw"/>
                            <m:ctrlPr>
                              <a:rPr lang="ru-RU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ru-RU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∆</m:t>
                            </m:r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𝑆𝑆</m:t>
                            </m:r>
                          </m:num>
                          <m:den>
                            <m:r>
                              <a:rPr lang="ru-RU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∆ЧСС</m:t>
                            </m:r>
                          </m:den>
                        </m:f>
                      </m:num>
                      <m:den>
                        <m:f>
                          <m:fPr>
                            <m:type m:val="skw"/>
                            <m:ctrlPr>
                              <a:rPr lang="ru-RU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ru-RU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𝑆𝑆</m:t>
                                </m:r>
                              </m:e>
                              <m:sub>
                                <m:r>
                                  <a:rPr lang="ru-RU" sz="1400" b="0" i="1">
                                    <a:latin typeface="Cambria Math" panose="02040503050406030204" pitchFamily="18" charset="0"/>
                                  </a:rPr>
                                  <m:t>клм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ru-RU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400" b="0" i="1">
                                    <a:latin typeface="Cambria Math" panose="02040503050406030204" pitchFamily="18" charset="0"/>
                                  </a:rPr>
                                  <m:t>ЧСС</m:t>
                                </m:r>
                              </m:e>
                              <m:sub>
                                <m:r>
                                  <a:rPr lang="ru-RU" sz="1400" b="0" i="1">
                                    <a:latin typeface="Cambria Math" panose="02040503050406030204" pitchFamily="18" charset="0"/>
                                  </a:rPr>
                                  <m:t>клм</m:t>
                                </m:r>
                              </m:sub>
                            </m:sSub>
                          </m:den>
                        </m:f>
                      </m:den>
                    </m:f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7DD2AE5E-F19A-4276-811C-8E1B276AF065}"/>
                </a:ext>
              </a:extLst>
            </xdr:cNvPr>
            <xdr:cNvSpPr txBox="1"/>
          </xdr:nvSpPr>
          <xdr:spPr>
            <a:xfrm>
              <a:off x="15354300" y="6858000"/>
              <a:ext cx="1709571" cy="669222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𝐹</a:t>
              </a:r>
              <a:r>
                <a:rPr lang="ru-RU" sz="1400" b="0" i="0">
                  <a:latin typeface="Cambria Math" panose="02040503050406030204" pitchFamily="18" charset="0"/>
                </a:rPr>
                <a:t>_факт=(</a:t>
              </a:r>
              <a:r>
                <a:rPr lang="ru-RU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𝑆𝑆</a:t>
              </a:r>
              <a:r>
                <a:rPr lang="ru-RU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⁄∆ЧСС)/(〖</a:t>
              </a:r>
              <a:r>
                <a:rPr lang="en-US" sz="1400" b="0" i="0">
                  <a:latin typeface="Cambria Math" panose="02040503050406030204" pitchFamily="18" charset="0"/>
                </a:rPr>
                <a:t>𝑆𝑆</a:t>
              </a:r>
              <a:r>
                <a:rPr lang="ru-RU" sz="1400" b="0" i="0">
                  <a:latin typeface="Cambria Math" panose="02040503050406030204" pitchFamily="18" charset="0"/>
                </a:rPr>
                <a:t>〗_клм⁄〖ЧСС〗_клм )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28</xdr:col>
      <xdr:colOff>19050</xdr:colOff>
      <xdr:row>40</xdr:row>
      <xdr:rowOff>161925</xdr:rowOff>
    </xdr:from>
    <xdr:ext cx="143699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256C7903-90AA-40B0-9D50-B9A82C7D807F}"/>
                </a:ext>
              </a:extLst>
            </xdr:cNvPr>
            <xdr:cNvSpPr txBox="1"/>
          </xdr:nvSpPr>
          <xdr:spPr>
            <a:xfrm>
              <a:off x="15373350" y="7781925"/>
              <a:ext cx="1436996" cy="219163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𝑆𝑆</m:t>
                        </m:r>
                      </m:e>
                      <m:sub>
                        <m:r>
                          <a:rPr lang="ru-RU" sz="1400" b="0" i="1">
                            <a:latin typeface="Cambria Math" panose="02040503050406030204" pitchFamily="18" charset="0"/>
                          </a:rPr>
                          <m:t>клм</m:t>
                        </m:r>
                      </m:sub>
                    </m:sSub>
                    <m:r>
                      <a:rPr lang="ru-RU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ru-RU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𝑆𝑆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𝑆𝑆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256C7903-90AA-40B0-9D50-B9A82C7D807F}"/>
                </a:ext>
              </a:extLst>
            </xdr:cNvPr>
            <xdr:cNvSpPr txBox="1"/>
          </xdr:nvSpPr>
          <xdr:spPr>
            <a:xfrm>
              <a:off x="15373350" y="7781925"/>
              <a:ext cx="1436996" cy="219163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400" i="0">
                  <a:latin typeface="Cambria Math" panose="02040503050406030204" pitchFamily="18" charset="0"/>
                </a:rPr>
                <a:t>〖</a:t>
              </a:r>
              <a:r>
                <a:rPr lang="en-US" sz="1400" b="0" i="0">
                  <a:latin typeface="Cambria Math" panose="02040503050406030204" pitchFamily="18" charset="0"/>
                </a:rPr>
                <a:t>𝑆𝑆</a:t>
              </a:r>
              <a:r>
                <a:rPr lang="ru-RU" sz="1400" b="0" i="0">
                  <a:latin typeface="Cambria Math" panose="02040503050406030204" pitchFamily="18" charset="0"/>
                </a:rPr>
                <a:t>〗_клм=〖</a:t>
              </a:r>
              <a:r>
                <a:rPr lang="en-US" sz="1400" b="0" i="0">
                  <a:latin typeface="Cambria Math" panose="02040503050406030204" pitchFamily="18" charset="0"/>
                </a:rPr>
                <a:t>𝑆𝑆</a:t>
              </a:r>
              <a:r>
                <a:rPr lang="ru-RU" sz="1400" b="0" i="0">
                  <a:latin typeface="Cambria Math" panose="02040503050406030204" pitchFamily="18" charset="0"/>
                </a:rPr>
                <a:t>〗_</a:t>
              </a:r>
              <a:r>
                <a:rPr lang="en-US" sz="1400" b="0" i="0">
                  <a:latin typeface="Cambria Math" panose="02040503050406030204" pitchFamily="18" charset="0"/>
                </a:rPr>
                <a:t>1+〖𝑆𝑆〗_2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28</xdr:col>
      <xdr:colOff>28575</xdr:colOff>
      <xdr:row>43</xdr:row>
      <xdr:rowOff>57150</xdr:rowOff>
    </xdr:from>
    <xdr:ext cx="259224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C9D1CA0B-3394-4E76-9B4D-4B9298FA516B}"/>
                </a:ext>
              </a:extLst>
            </xdr:cNvPr>
            <xdr:cNvSpPr txBox="1"/>
          </xdr:nvSpPr>
          <xdr:spPr>
            <a:xfrm>
              <a:off x="15382875" y="8248650"/>
              <a:ext cx="2592248" cy="219163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400" b="0" i="1">
                            <a:latin typeface="Cambria Math" panose="02040503050406030204" pitchFamily="18" charset="0"/>
                          </a:rPr>
                          <m:t>ЧСС</m:t>
                        </m:r>
                      </m:e>
                      <m:sub>
                        <m:r>
                          <a:rPr lang="ru-RU" sz="1400" b="0" i="1">
                            <a:latin typeface="Cambria Math" panose="02040503050406030204" pitchFamily="18" charset="0"/>
                          </a:rPr>
                          <m:t>клм</m:t>
                        </m:r>
                      </m:sub>
                    </m:sSub>
                    <m:r>
                      <a:rPr lang="ru-RU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ru-RU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ru-RU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</a:rPr>
                      <m:t>+(</m:t>
                    </m:r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C9D1CA0B-3394-4E76-9B4D-4B9298FA516B}"/>
                </a:ext>
              </a:extLst>
            </xdr:cNvPr>
            <xdr:cNvSpPr txBox="1"/>
          </xdr:nvSpPr>
          <xdr:spPr>
            <a:xfrm>
              <a:off x="15382875" y="8248650"/>
              <a:ext cx="2592248" cy="219163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400" i="0">
                  <a:latin typeface="Cambria Math" panose="02040503050406030204" pitchFamily="18" charset="0"/>
                </a:rPr>
                <a:t>〖</a:t>
              </a:r>
              <a:r>
                <a:rPr lang="ru-RU" sz="1400" b="0" i="0">
                  <a:latin typeface="Cambria Math" panose="02040503050406030204" pitchFamily="18" charset="0"/>
                </a:rPr>
                <a:t>ЧСС〗_клм=(</a:t>
              </a:r>
              <a:r>
                <a:rPr lang="en-US" sz="1400" b="0" i="0">
                  <a:latin typeface="Cambria Math" panose="02040503050406030204" pitchFamily="18" charset="0"/>
                </a:rPr>
                <a:t>𝑚</a:t>
              </a:r>
              <a:r>
                <a:rPr lang="ru-RU" sz="1400" b="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1−𝑘_1 )+(𝑚_2−𝑘_2)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28</xdr:col>
      <xdr:colOff>19050</xdr:colOff>
      <xdr:row>45</xdr:row>
      <xdr:rowOff>95250</xdr:rowOff>
    </xdr:from>
    <xdr:ext cx="147623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A01F915C-7215-4CCD-8EE8-0BAC0FE7AA7E}"/>
                </a:ext>
              </a:extLst>
            </xdr:cNvPr>
            <xdr:cNvSpPr txBox="1"/>
          </xdr:nvSpPr>
          <xdr:spPr>
            <a:xfrm>
              <a:off x="15373350" y="8667750"/>
              <a:ext cx="1476238" cy="219163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𝑆𝑆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𝑆𝑆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𝑆𝑆</m:t>
                        </m:r>
                      </m:e>
                      <m:sub>
                        <m:r>
                          <a:rPr lang="ru-RU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клм</m:t>
                        </m:r>
                      </m:sub>
                    </m:sSub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A01F915C-7215-4CCD-8EE8-0BAC0FE7AA7E}"/>
                </a:ext>
              </a:extLst>
            </xdr:cNvPr>
            <xdr:cNvSpPr txBox="1"/>
          </xdr:nvSpPr>
          <xdr:spPr>
            <a:xfrm>
              <a:off x="15373350" y="8667750"/>
              <a:ext cx="1476238" cy="219163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𝑆𝑆=〖𝑆𝑆〗_3−〖𝑆𝑆〗_</a:t>
              </a:r>
              <a:r>
                <a:rPr lang="ru-RU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клм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28</xdr:col>
      <xdr:colOff>19050</xdr:colOff>
      <xdr:row>47</xdr:row>
      <xdr:rowOff>180975</xdr:rowOff>
    </xdr:from>
    <xdr:ext cx="186147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AED5BE37-A95E-47C0-A736-2002EE76D7F7}"/>
                </a:ext>
              </a:extLst>
            </xdr:cNvPr>
            <xdr:cNvSpPr txBox="1"/>
          </xdr:nvSpPr>
          <xdr:spPr>
            <a:xfrm>
              <a:off x="15373350" y="9134475"/>
              <a:ext cx="1861472" cy="219163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ru-RU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ЧСС=</m:t>
                    </m:r>
                    <m:sSub>
                      <m:sSub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ЧСС</m:t>
                        </m:r>
                      </m:e>
                      <m:sub>
                        <m:r>
                          <a:rPr lang="ru-RU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ru-RU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ЧСС</m:t>
                        </m:r>
                      </m:e>
                      <m:sub>
                        <m:r>
                          <a:rPr lang="ru-RU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клм</m:t>
                        </m:r>
                      </m:sub>
                    </m:sSub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AED5BE37-A95E-47C0-A736-2002EE76D7F7}"/>
                </a:ext>
              </a:extLst>
            </xdr:cNvPr>
            <xdr:cNvSpPr txBox="1"/>
          </xdr:nvSpPr>
          <xdr:spPr>
            <a:xfrm>
              <a:off x="15373350" y="9134475"/>
              <a:ext cx="1861472" cy="219163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ru-RU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ЧСС=〖ЧСС〗_3−〖ЧСС〗_клм</a:t>
              </a:r>
              <a:endParaRPr lang="ru-RU" sz="14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443346</xdr:colOff>
      <xdr:row>16</xdr:row>
      <xdr:rowOff>124691</xdr:rowOff>
    </xdr:from>
    <xdr:to>
      <xdr:col>10</xdr:col>
      <xdr:colOff>138546</xdr:colOff>
      <xdr:row>31</xdr:row>
      <xdr:rowOff>166254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FF1BE09-4A70-4383-9E16-610D70F92B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560070</xdr:colOff>
      <xdr:row>3</xdr:row>
      <xdr:rowOff>163830</xdr:rowOff>
    </xdr:from>
    <xdr:to>
      <xdr:col>10</xdr:col>
      <xdr:colOff>255270</xdr:colOff>
      <xdr:row>18</xdr:row>
      <xdr:rowOff>163830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DBE02D3-5C10-4937-ADFF-68C7938BED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</xdr:row>
      <xdr:rowOff>40956</xdr:rowOff>
    </xdr:from>
    <xdr:to>
      <xdr:col>7</xdr:col>
      <xdr:colOff>1173480</xdr:colOff>
      <xdr:row>16</xdr:row>
      <xdr:rowOff>7619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E654B1F-599F-4511-9254-ED528B4DEA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1356361</xdr:colOff>
      <xdr:row>1</xdr:row>
      <xdr:rowOff>42861</xdr:rowOff>
    </xdr:from>
    <xdr:to>
      <xdr:col>12</xdr:col>
      <xdr:colOff>601980</xdr:colOff>
      <xdr:row>16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75DC064-38C4-4D32-B148-EDF56127A7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411480</xdr:colOff>
      <xdr:row>17</xdr:row>
      <xdr:rowOff>42862</xdr:rowOff>
    </xdr:from>
    <xdr:to>
      <xdr:col>12</xdr:col>
      <xdr:colOff>590549</xdr:colOff>
      <xdr:row>34</xdr:row>
      <xdr:rowOff>22860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792596B-1885-4250-A10E-085D09C1F5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552450</xdr:colOff>
      <xdr:row>62</xdr:row>
      <xdr:rowOff>104775</xdr:rowOff>
    </xdr:from>
    <xdr:to>
      <xdr:col>12</xdr:col>
      <xdr:colOff>142875</xdr:colOff>
      <xdr:row>77</xdr:row>
      <xdr:rowOff>161925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D700EF46-5E96-4C7B-9406-B5B5C026DA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133350</xdr:colOff>
      <xdr:row>5</xdr:row>
      <xdr:rowOff>104775</xdr:rowOff>
    </xdr:from>
    <xdr:to>
      <xdr:col>11</xdr:col>
      <xdr:colOff>438150</xdr:colOff>
      <xdr:row>19</xdr:row>
      <xdr:rowOff>180975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10BC1183-81CC-495A-925D-1A2448A310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419100</xdr:colOff>
      <xdr:row>33</xdr:row>
      <xdr:rowOff>95250</xdr:rowOff>
    </xdr:from>
    <xdr:to>
      <xdr:col>12</xdr:col>
      <xdr:colOff>114300</xdr:colOff>
      <xdr:row>47</xdr:row>
      <xdr:rowOff>171450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E88AA725-9839-4C08-BB6A-81E9320BEF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495301</xdr:colOff>
      <xdr:row>86</xdr:row>
      <xdr:rowOff>171450</xdr:rowOff>
    </xdr:from>
    <xdr:to>
      <xdr:col>12</xdr:col>
      <xdr:colOff>209550</xdr:colOff>
      <xdr:row>103</xdr:row>
      <xdr:rowOff>66676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CCE4D52D-F8EA-4482-877E-B9D400BFBE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Михаил Смирнов" refreshedDate="44431.905677430557" createdVersion="7" refreshedVersion="7" minRefreshableVersion="3" recordCount="247" xr:uid="{CD236C56-B61D-42E4-88C1-D5156C652C21}">
  <cacheSource type="worksheet">
    <worksheetSource name="CurrExchange"/>
  </cacheSource>
  <cacheFields count="4">
    <cacheField name="Дата" numFmtId="14">
      <sharedItems containsSemiMixedTypes="0" containsNonDate="0" containsDate="1" containsString="0" minDate="2018-01-10T00:00:00" maxDate="2018-12-31T00:00:00" count="247">
        <d v="2018-01-10T00:00:00"/>
        <d v="2018-01-11T00:00:00"/>
        <d v="2018-01-12T00:00:00"/>
        <d v="2018-01-13T00:00:00"/>
        <d v="2018-01-16T00:00:00"/>
        <d v="2018-01-17T00:00:00"/>
        <d v="2018-01-18T00:00:00"/>
        <d v="2018-01-19T00:00:00"/>
        <d v="2018-01-20T00:00:00"/>
        <d v="2018-01-23T00:00:00"/>
        <d v="2018-01-24T00:00:00"/>
        <d v="2018-01-25T00:00:00"/>
        <d v="2018-01-26T00:00:00"/>
        <d v="2018-01-27T00:00:00"/>
        <d v="2018-01-30T00:00:00"/>
        <d v="2018-01-31T00:00:00"/>
        <d v="2018-02-01T00:00:00"/>
        <d v="2018-02-02T00:00:00"/>
        <d v="2018-02-03T00:00:00"/>
        <d v="2018-02-06T00:00:00"/>
        <d v="2018-02-07T00:00:00"/>
        <d v="2018-02-08T00:00:00"/>
        <d v="2018-02-09T00:00:00"/>
        <d v="2018-02-10T00:00:00"/>
        <d v="2018-02-13T00:00:00"/>
        <d v="2018-02-14T00:00:00"/>
        <d v="2018-02-15T00:00:00"/>
        <d v="2018-02-16T00:00:00"/>
        <d v="2018-02-17T00:00:00"/>
        <d v="2018-02-20T00:00:00"/>
        <d v="2018-02-21T00:00:00"/>
        <d v="2018-02-22T00:00:00"/>
        <d v="2018-02-23T00:00:00"/>
        <d v="2018-02-27T00:00:00"/>
        <d v="2018-02-28T00:00:00"/>
        <d v="2018-03-01T00:00:00"/>
        <d v="2018-03-02T00:00:00"/>
        <d v="2018-03-03T00:00:00"/>
        <d v="2018-03-06T00:00:00"/>
        <d v="2018-03-07T00:00:00"/>
        <d v="2018-03-08T00:00:00"/>
        <d v="2018-03-13T00:00:00"/>
        <d v="2018-03-14T00:00:00"/>
        <d v="2018-03-15T00:00:00"/>
        <d v="2018-03-16T00:00:00"/>
        <d v="2018-03-17T00:00:00"/>
        <d v="2018-03-20T00:00:00"/>
        <d v="2018-03-21T00:00:00"/>
        <d v="2018-03-22T00:00:00"/>
        <d v="2018-03-23T00:00:00"/>
        <d v="2018-03-24T00:00:00"/>
        <d v="2018-03-27T00:00:00"/>
        <d v="2018-03-28T00:00:00"/>
        <d v="2018-03-29T00:00:00"/>
        <d v="2018-03-30T00:00:00"/>
        <d v="2018-03-31T00:00:00"/>
        <d v="2018-04-03T00:00:00"/>
        <d v="2018-04-04T00:00:00"/>
        <d v="2018-04-05T00:00:00"/>
        <d v="2018-04-06T00:00:00"/>
        <d v="2018-04-07T00:00:00"/>
        <d v="2018-04-10T00:00:00"/>
        <d v="2018-04-11T00:00:00"/>
        <d v="2018-04-12T00:00:00"/>
        <d v="2018-04-13T00:00:00"/>
        <d v="2018-04-14T00:00:00"/>
        <d v="2018-04-17T00:00:00"/>
        <d v="2018-04-18T00:00:00"/>
        <d v="2018-04-19T00:00:00"/>
        <d v="2018-04-20T00:00:00"/>
        <d v="2018-04-21T00:00:00"/>
        <d v="2018-04-24T00:00:00"/>
        <d v="2018-04-25T00:00:00"/>
        <d v="2018-04-26T00:00:00"/>
        <d v="2018-04-27T00:00:00"/>
        <d v="2018-04-28T00:00:00"/>
        <d v="2018-04-29T00:00:00"/>
        <d v="2018-05-04T00:00:00"/>
        <d v="2018-05-05T00:00:00"/>
        <d v="2018-05-08T00:00:00"/>
        <d v="2018-05-09T00:00:00"/>
        <d v="2018-05-11T00:00:00"/>
        <d v="2018-05-12T00:00:00"/>
        <d v="2018-05-15T00:00:00"/>
        <d v="2018-05-16T00:00:00"/>
        <d v="2018-05-17T00:00:00"/>
        <d v="2018-05-18T00:00:00"/>
        <d v="2018-05-19T00:00:00"/>
        <d v="2018-05-22T00:00:00"/>
        <d v="2018-05-23T00:00:00"/>
        <d v="2018-05-24T00:00:00"/>
        <d v="2018-05-25T00:00:00"/>
        <d v="2018-05-26T00:00:00"/>
        <d v="2018-05-29T00:00:00"/>
        <d v="2018-05-30T00:00:00"/>
        <d v="2018-05-31T00:00:00"/>
        <d v="2018-06-01T00:00:00"/>
        <d v="2018-06-02T00:00:00"/>
        <d v="2018-06-05T00:00:00"/>
        <d v="2018-06-06T00:00:00"/>
        <d v="2018-06-07T00:00:00"/>
        <d v="2018-06-08T00:00:00"/>
        <d v="2018-06-09T00:00:00"/>
        <d v="2018-06-10T00:00:00"/>
        <d v="2018-06-14T00:00:00"/>
        <d v="2018-06-15T00:00:00"/>
        <d v="2018-06-16T00:00:00"/>
        <d v="2018-06-19T00:00:00"/>
        <d v="2018-06-20T00:00:00"/>
        <d v="2018-06-21T00:00:00"/>
        <d v="2018-06-22T00:00:00"/>
        <d v="2018-06-23T00:00:00"/>
        <d v="2018-06-26T00:00:00"/>
        <d v="2018-06-27T00:00:00"/>
        <d v="2018-06-28T00:00:00"/>
        <d v="2018-06-29T00:00:00"/>
        <d v="2018-06-30T00:00:00"/>
        <d v="2018-07-03T00:00:00"/>
        <d v="2018-07-04T00:00:00"/>
        <d v="2018-07-05T00:00:00"/>
        <d v="2018-07-06T00:00:00"/>
        <d v="2018-07-07T00:00:00"/>
        <d v="2018-07-10T00:00:00"/>
        <d v="2018-07-11T00:00:00"/>
        <d v="2018-07-12T00:00:00"/>
        <d v="2018-07-13T00:00:00"/>
        <d v="2018-07-14T00:00:00"/>
        <d v="2018-07-17T00:00:00"/>
        <d v="2018-07-18T00:00:00"/>
        <d v="2018-07-19T00:00:00"/>
        <d v="2018-07-20T00:00:00"/>
        <d v="2018-07-21T00:00:00"/>
        <d v="2018-07-24T00:00:00"/>
        <d v="2018-07-25T00:00:00"/>
        <d v="2018-07-26T00:00:00"/>
        <d v="2018-07-27T00:00:00"/>
        <d v="2018-07-28T00:00:00"/>
        <d v="2018-07-31T00:00:00"/>
        <d v="2018-08-01T00:00:00"/>
        <d v="2018-08-02T00:00:00"/>
        <d v="2018-08-03T00:00:00"/>
        <d v="2018-08-04T00:00:00"/>
        <d v="2018-08-07T00:00:00"/>
        <d v="2018-08-08T00:00:00"/>
        <d v="2018-08-09T00:00:00"/>
        <d v="2018-08-10T00:00:00"/>
        <d v="2018-08-11T00:00:00"/>
        <d v="2018-08-14T00:00:00"/>
        <d v="2018-08-15T00:00:00"/>
        <d v="2018-08-16T00:00:00"/>
        <d v="2018-08-17T00:00:00"/>
        <d v="2018-08-18T00:00:00"/>
        <d v="2018-08-21T00:00:00"/>
        <d v="2018-08-22T00:00:00"/>
        <d v="2018-08-23T00:00:00"/>
        <d v="2018-08-24T00:00:00"/>
        <d v="2018-08-25T00:00:00"/>
        <d v="2018-08-28T00:00:00"/>
        <d v="2018-08-29T00:00:00"/>
        <d v="2018-08-30T00:00:00"/>
        <d v="2018-08-31T00:00:00"/>
        <d v="2018-09-01T00:00:00"/>
        <d v="2018-09-04T00:00:00"/>
        <d v="2018-09-05T00:00:00"/>
        <d v="2018-09-06T00:00:00"/>
        <d v="2018-09-07T00:00:00"/>
        <d v="2018-09-08T00:00:00"/>
        <d v="2018-09-11T00:00:00"/>
        <d v="2018-09-12T00:00:00"/>
        <d v="2018-09-13T00:00:00"/>
        <d v="2018-09-14T00:00:00"/>
        <d v="2018-09-15T00:00:00"/>
        <d v="2018-09-18T00:00:00"/>
        <d v="2018-09-19T00:00:00"/>
        <d v="2018-09-20T00:00:00"/>
        <d v="2018-09-21T00:00:00"/>
        <d v="2018-09-22T00:00:00"/>
        <d v="2018-09-25T00:00:00"/>
        <d v="2018-09-26T00:00:00"/>
        <d v="2018-09-27T00:00:00"/>
        <d v="2018-09-28T00:00:00"/>
        <d v="2018-09-29T00:00:00"/>
        <d v="2018-10-02T00:00:00"/>
        <d v="2018-10-03T00:00:00"/>
        <d v="2018-10-04T00:00:00"/>
        <d v="2018-10-05T00:00:00"/>
        <d v="2018-10-06T00:00:00"/>
        <d v="2018-10-09T00:00:00"/>
        <d v="2018-10-10T00:00:00"/>
        <d v="2018-10-11T00:00:00"/>
        <d v="2018-10-12T00:00:00"/>
        <d v="2018-10-13T00:00:00"/>
        <d v="2018-10-16T00:00:00"/>
        <d v="2018-10-17T00:00:00"/>
        <d v="2018-10-18T00:00:00"/>
        <d v="2018-10-19T00:00:00"/>
        <d v="2018-10-20T00:00:00"/>
        <d v="2018-10-23T00:00:00"/>
        <d v="2018-10-24T00:00:00"/>
        <d v="2018-10-25T00:00:00"/>
        <d v="2018-10-26T00:00:00"/>
        <d v="2018-10-27T00:00:00"/>
        <d v="2018-10-30T00:00:00"/>
        <d v="2018-10-31T00:00:00"/>
        <d v="2018-11-01T00:00:00"/>
        <d v="2018-11-02T00:00:00"/>
        <d v="2018-11-03T00:00:00"/>
        <d v="2018-11-07T00:00:00"/>
        <d v="2018-11-08T00:00:00"/>
        <d v="2018-11-09T00:00:00"/>
        <d v="2018-11-10T00:00:00"/>
        <d v="2018-11-13T00:00:00"/>
        <d v="2018-11-14T00:00:00"/>
        <d v="2018-11-15T00:00:00"/>
        <d v="2018-11-16T00:00:00"/>
        <d v="2018-11-17T00:00:00"/>
        <d v="2018-11-20T00:00:00"/>
        <d v="2018-11-21T00:00:00"/>
        <d v="2018-11-22T00:00:00"/>
        <d v="2018-11-23T00:00:00"/>
        <d v="2018-11-24T00:00:00"/>
        <d v="2018-11-27T00:00:00"/>
        <d v="2018-11-28T00:00:00"/>
        <d v="2018-11-29T00:00:00"/>
        <d v="2018-11-30T00:00:00"/>
        <d v="2018-12-01T00:00:00"/>
        <d v="2018-12-04T00:00:00"/>
        <d v="2018-12-05T00:00:00"/>
        <d v="2018-12-06T00:00:00"/>
        <d v="2018-12-07T00:00:00"/>
        <d v="2018-12-08T00:00:00"/>
        <d v="2018-12-11T00:00:00"/>
        <d v="2018-12-12T00:00:00"/>
        <d v="2018-12-13T00:00:00"/>
        <d v="2018-12-14T00:00:00"/>
        <d v="2018-12-15T00:00:00"/>
        <d v="2018-12-18T00:00:00"/>
        <d v="2018-12-19T00:00:00"/>
        <d v="2018-12-20T00:00:00"/>
        <d v="2018-12-21T00:00:00"/>
        <d v="2018-12-22T00:00:00"/>
        <d v="2018-12-25T00:00:00"/>
        <d v="2018-12-26T00:00:00"/>
        <d v="2018-12-27T00:00:00"/>
        <d v="2018-12-28T00:00:00"/>
        <d v="2018-12-29T00:00:00"/>
        <d v="2018-12-30T00:00:00"/>
      </sharedItems>
      <fieldGroup par="3" base="0">
        <rangePr groupBy="days" startDate="2018-01-10T00:00:00" endDate="2018-12-31T00:00:00"/>
        <groupItems count="368">
          <s v="&lt;10.01.2018"/>
          <s v="01.янв"/>
          <s v="02.янв"/>
          <s v="03.янв"/>
          <s v="04.янв"/>
          <s v="05.янв"/>
          <s v="06.янв"/>
          <s v="07.янв"/>
          <s v="08.янв"/>
          <s v="09.янв"/>
          <s v="10.янв"/>
          <s v="11.янв"/>
          <s v="12.янв"/>
          <s v="13.янв"/>
          <s v="14.янв"/>
          <s v="15.янв"/>
          <s v="16.янв"/>
          <s v="17.янв"/>
          <s v="18.янв"/>
          <s v="19.янв"/>
          <s v="20.янв"/>
          <s v="21.янв"/>
          <s v="22.янв"/>
          <s v="23.янв"/>
          <s v="24.янв"/>
          <s v="25.янв"/>
          <s v="26.янв"/>
          <s v="27.янв"/>
          <s v="28.янв"/>
          <s v="29.янв"/>
          <s v="30.янв"/>
          <s v="31.янв"/>
          <s v="01.фев"/>
          <s v="02.фев"/>
          <s v="03.фев"/>
          <s v="04.фев"/>
          <s v="05.фев"/>
          <s v="06.фев"/>
          <s v="07.фев"/>
          <s v="08.фев"/>
          <s v="09.фев"/>
          <s v="10.фев"/>
          <s v="11.фев"/>
          <s v="12.фев"/>
          <s v="13.фев"/>
          <s v="14.фев"/>
          <s v="15.фев"/>
          <s v="16.фев"/>
          <s v="17.фев"/>
          <s v="18.фев"/>
          <s v="19.фев"/>
          <s v="20.фев"/>
          <s v="21.фев"/>
          <s v="22.фев"/>
          <s v="23.фев"/>
          <s v="24.фев"/>
          <s v="25.фев"/>
          <s v="26.фев"/>
          <s v="27.фев"/>
          <s v="28.фев"/>
          <s v="29.фев"/>
          <s v="01.мар"/>
          <s v="02.мар"/>
          <s v="03.мар"/>
          <s v="04.мар"/>
          <s v="05.мар"/>
          <s v="06.мар"/>
          <s v="07.мар"/>
          <s v="08.мар"/>
          <s v="09.мар"/>
          <s v="10.мар"/>
          <s v="11.мар"/>
          <s v="12.мар"/>
          <s v="13.мар"/>
          <s v="14.мар"/>
          <s v="15.мар"/>
          <s v="16.мар"/>
          <s v="17.мар"/>
          <s v="18.мар"/>
          <s v="19.мар"/>
          <s v="20.мар"/>
          <s v="21.мар"/>
          <s v="22.мар"/>
          <s v="23.мар"/>
          <s v="24.мар"/>
          <s v="25.мар"/>
          <s v="26.мар"/>
          <s v="27.мар"/>
          <s v="28.мар"/>
          <s v="29.мар"/>
          <s v="30.мар"/>
          <s v="31.мар"/>
          <s v="01.апр"/>
          <s v="02.апр"/>
          <s v="03.апр"/>
          <s v="04.апр"/>
          <s v="05.апр"/>
          <s v="06.апр"/>
          <s v="07.апр"/>
          <s v="08.апр"/>
          <s v="09.апр"/>
          <s v="10.апр"/>
          <s v="11.апр"/>
          <s v="12.апр"/>
          <s v="13.апр"/>
          <s v="14.апр"/>
          <s v="15.апр"/>
          <s v="16.апр"/>
          <s v="17.апр"/>
          <s v="18.апр"/>
          <s v="19.апр"/>
          <s v="20.апр"/>
          <s v="21.апр"/>
          <s v="22.апр"/>
          <s v="23.апр"/>
          <s v="24.апр"/>
          <s v="25.апр"/>
          <s v="26.апр"/>
          <s v="27.апр"/>
          <s v="28.апр"/>
          <s v="29.апр"/>
          <s v="30.апр"/>
          <s v="01.май"/>
          <s v="02.май"/>
          <s v="03.май"/>
          <s v="04.май"/>
          <s v="05.май"/>
          <s v="06.май"/>
          <s v="07.май"/>
          <s v="08.май"/>
          <s v="09.май"/>
          <s v="10.май"/>
          <s v="11.май"/>
          <s v="12.май"/>
          <s v="13.май"/>
          <s v="14.май"/>
          <s v="15.май"/>
          <s v="16.май"/>
          <s v="17.май"/>
          <s v="18.май"/>
          <s v="19.май"/>
          <s v="20.май"/>
          <s v="21.май"/>
          <s v="22.май"/>
          <s v="23.май"/>
          <s v="24.май"/>
          <s v="25.май"/>
          <s v="26.май"/>
          <s v="27.май"/>
          <s v="28.май"/>
          <s v="29.май"/>
          <s v="30.май"/>
          <s v="31.май"/>
          <s v="01.июн"/>
          <s v="02.июн"/>
          <s v="03.июн"/>
          <s v="04.июн"/>
          <s v="05.июн"/>
          <s v="06.июн"/>
          <s v="07.июн"/>
          <s v="08.июн"/>
          <s v="09.июн"/>
          <s v="10.июн"/>
          <s v="11.июн"/>
          <s v="12.июн"/>
          <s v="13.июн"/>
          <s v="14.июн"/>
          <s v="15.июн"/>
          <s v="16.июн"/>
          <s v="17.июн"/>
          <s v="18.июн"/>
          <s v="19.июн"/>
          <s v="20.июн"/>
          <s v="21.июн"/>
          <s v="22.июн"/>
          <s v="23.июн"/>
          <s v="24.июн"/>
          <s v="25.июн"/>
          <s v="26.июн"/>
          <s v="27.июн"/>
          <s v="28.июн"/>
          <s v="29.июн"/>
          <s v="30.июн"/>
          <s v="01.июл"/>
          <s v="02.июл"/>
          <s v="03.июл"/>
          <s v="04.июл"/>
          <s v="05.июл"/>
          <s v="06.июл"/>
          <s v="07.июл"/>
          <s v="08.июл"/>
          <s v="09.июл"/>
          <s v="10.июл"/>
          <s v="11.июл"/>
          <s v="12.июл"/>
          <s v="13.июл"/>
          <s v="14.июл"/>
          <s v="15.июл"/>
          <s v="16.июл"/>
          <s v="17.июл"/>
          <s v="18.июл"/>
          <s v="19.июл"/>
          <s v="20.июл"/>
          <s v="21.июл"/>
          <s v="22.июл"/>
          <s v="23.июл"/>
          <s v="24.июл"/>
          <s v="25.июл"/>
          <s v="26.июл"/>
          <s v="27.июл"/>
          <s v="28.июл"/>
          <s v="29.июл"/>
          <s v="30.июл"/>
          <s v="31.июл"/>
          <s v="01.авг"/>
          <s v="02.авг"/>
          <s v="03.авг"/>
          <s v="04.авг"/>
          <s v="05.авг"/>
          <s v="06.авг"/>
          <s v="07.авг"/>
          <s v="08.авг"/>
          <s v="09.авг"/>
          <s v="10.авг"/>
          <s v="11.авг"/>
          <s v="12.авг"/>
          <s v="13.авг"/>
          <s v="14.авг"/>
          <s v="15.авг"/>
          <s v="16.авг"/>
          <s v="17.авг"/>
          <s v="18.авг"/>
          <s v="19.авг"/>
          <s v="20.авг"/>
          <s v="21.авг"/>
          <s v="22.авг"/>
          <s v="23.авг"/>
          <s v="24.авг"/>
          <s v="25.авг"/>
          <s v="26.авг"/>
          <s v="27.авг"/>
          <s v="28.авг"/>
          <s v="29.авг"/>
          <s v="30.авг"/>
          <s v="31.авг"/>
          <s v="01.сен"/>
          <s v="02.сен"/>
          <s v="03.сен"/>
          <s v="04.сен"/>
          <s v="05.сен"/>
          <s v="06.сен"/>
          <s v="07.сен"/>
          <s v="08.сен"/>
          <s v="09.сен"/>
          <s v="10.сен"/>
          <s v="11.сен"/>
          <s v="12.сен"/>
          <s v="13.сен"/>
          <s v="14.сен"/>
          <s v="15.сен"/>
          <s v="16.сен"/>
          <s v="17.сен"/>
          <s v="18.сен"/>
          <s v="19.сен"/>
          <s v="20.сен"/>
          <s v="21.сен"/>
          <s v="22.сен"/>
          <s v="23.сен"/>
          <s v="24.сен"/>
          <s v="25.сен"/>
          <s v="26.сен"/>
          <s v="27.сен"/>
          <s v="28.сен"/>
          <s v="29.сен"/>
          <s v="30.сен"/>
          <s v="01.окт"/>
          <s v="02.окт"/>
          <s v="03.окт"/>
          <s v="04.окт"/>
          <s v="05.окт"/>
          <s v="06.окт"/>
          <s v="07.окт"/>
          <s v="08.окт"/>
          <s v="09.окт"/>
          <s v="10.окт"/>
          <s v="11.окт"/>
          <s v="12.окт"/>
          <s v="13.окт"/>
          <s v="14.окт"/>
          <s v="15.окт"/>
          <s v="16.окт"/>
          <s v="17.окт"/>
          <s v="18.окт"/>
          <s v="19.окт"/>
          <s v="20.окт"/>
          <s v="21.окт"/>
          <s v="22.окт"/>
          <s v="23.окт"/>
          <s v="24.окт"/>
          <s v="25.окт"/>
          <s v="26.окт"/>
          <s v="27.окт"/>
          <s v="28.окт"/>
          <s v="29.окт"/>
          <s v="30.окт"/>
          <s v="31.окт"/>
          <s v="01.ноя"/>
          <s v="02.ноя"/>
          <s v="03.ноя"/>
          <s v="04.ноя"/>
          <s v="05.ноя"/>
          <s v="06.ноя"/>
          <s v="07.ноя"/>
          <s v="08.ноя"/>
          <s v="09.ноя"/>
          <s v="10.ноя"/>
          <s v="11.ноя"/>
          <s v="12.ноя"/>
          <s v="13.ноя"/>
          <s v="14.ноя"/>
          <s v="15.ноя"/>
          <s v="16.ноя"/>
          <s v="17.ноя"/>
          <s v="18.ноя"/>
          <s v="19.ноя"/>
          <s v="20.ноя"/>
          <s v="21.ноя"/>
          <s v="22.ноя"/>
          <s v="23.ноя"/>
          <s v="24.ноя"/>
          <s v="25.ноя"/>
          <s v="26.ноя"/>
          <s v="27.ноя"/>
          <s v="28.ноя"/>
          <s v="29.ноя"/>
          <s v="30.ноя"/>
          <s v="01.дек"/>
          <s v="02.дек"/>
          <s v="03.дек"/>
          <s v="04.дек"/>
          <s v="05.дек"/>
          <s v="06.дек"/>
          <s v="07.дек"/>
          <s v="08.дек"/>
          <s v="09.дек"/>
          <s v="10.дек"/>
          <s v="11.дек"/>
          <s v="12.дек"/>
          <s v="13.дек"/>
          <s v="14.дек"/>
          <s v="15.дек"/>
          <s v="16.дек"/>
          <s v="17.дек"/>
          <s v="18.дек"/>
          <s v="19.дек"/>
          <s v="20.дек"/>
          <s v="21.дек"/>
          <s v="22.дек"/>
          <s v="23.дек"/>
          <s v="24.дек"/>
          <s v="25.дек"/>
          <s v="26.дек"/>
          <s v="27.дек"/>
          <s v="28.дек"/>
          <s v="29.дек"/>
          <s v="30.дек"/>
          <s v="31.дек"/>
          <s v="&gt;31.12.2018"/>
        </groupItems>
      </fieldGroup>
    </cacheField>
    <cacheField name="Курс" numFmtId="0">
      <sharedItems containsSemiMixedTypes="0" containsString="0" containsNumber="1" minValue="105.02" maxValue="114.35"/>
    </cacheField>
    <cacheField name="Обмен" numFmtId="0">
      <sharedItems/>
    </cacheField>
    <cacheField name="Месяцы" numFmtId="0" databaseField="0">
      <fieldGroup base="0">
        <rangePr groupBy="months" startDate="2018-01-10T00:00:00" endDate="2018-12-31T00:00:00"/>
        <groupItems count="14">
          <s v="&lt;10.01.2018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31.12.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Михаил Смирнов" refreshedDate="44455.266558796298" backgroundQuery="1" createdVersion="7" refreshedVersion="7" minRefreshableVersion="3" recordCount="1495" xr:uid="{BF785029-1A59-4936-8A27-24D431093BFA}">
  <cacheSource type="external" connectionId="4"/>
  <cacheFields count="3">
    <cacheField name="Период" numFmtId="0">
      <sharedItems containsSemiMixedTypes="0" containsNonDate="0" containsDate="1" containsString="0" minDate="2015-01-01T00:00:00" maxDate="2021-01-01T00:00:00" count="1495">
        <d v="2015-12-31T00:00:00"/>
        <d v="2015-12-30T00:00:00"/>
        <d v="2015-12-29T00:00:00"/>
        <d v="2015-12-26T00:00:00"/>
        <d v="2015-12-25T00:00:00"/>
        <d v="2015-12-24T00:00:00"/>
        <d v="2015-12-23T00:00:00"/>
        <d v="2015-12-22T00:00:00"/>
        <d v="2015-12-19T00:00:00"/>
        <d v="2015-12-18T00:00:00"/>
        <d v="2015-12-17T00:00:00"/>
        <d v="2015-12-16T00:00:00"/>
        <d v="2015-12-15T00:00:00"/>
        <d v="2015-12-12T00:00:00"/>
        <d v="2015-12-11T00:00:00"/>
        <d v="2015-12-10T00:00:00"/>
        <d v="2015-12-09T00:00:00"/>
        <d v="2015-12-08T00:00:00"/>
        <d v="2015-12-05T00:00:00"/>
        <d v="2015-12-04T00:00:00"/>
        <d v="2015-12-03T00:00:00"/>
        <d v="2015-12-02T00:00:00"/>
        <d v="2015-12-01T00:00:00"/>
        <d v="2015-11-28T00:00:00"/>
        <d v="2015-11-27T00:00:00"/>
        <d v="2015-11-26T00:00:00"/>
        <d v="2015-11-25T00:00:00"/>
        <d v="2015-11-24T00:00:00"/>
        <d v="2015-11-21T00:00:00"/>
        <d v="2015-11-20T00:00:00"/>
        <d v="2015-11-19T00:00:00"/>
        <d v="2015-11-18T00:00:00"/>
        <d v="2015-11-17T00:00:00"/>
        <d v="2015-11-14T00:00:00"/>
        <d v="2015-11-13T00:00:00"/>
        <d v="2015-11-12T00:00:00"/>
        <d v="2015-11-11T00:00:00"/>
        <d v="2015-11-10T00:00:00"/>
        <d v="2015-11-07T00:00:00"/>
        <d v="2015-11-06T00:00:00"/>
        <d v="2015-11-04T00:00:00"/>
        <d v="2015-11-03T00:00:00"/>
        <d v="2015-10-31T00:00:00"/>
        <d v="2015-10-30T00:00:00"/>
        <d v="2015-10-29T00:00:00"/>
        <d v="2015-10-28T00:00:00"/>
        <d v="2015-10-27T00:00:00"/>
        <d v="2015-10-24T00:00:00"/>
        <d v="2015-10-23T00:00:00"/>
        <d v="2015-10-22T00:00:00"/>
        <d v="2015-10-21T00:00:00"/>
        <d v="2015-10-20T00:00:00"/>
        <d v="2015-10-17T00:00:00"/>
        <d v="2015-10-16T00:00:00"/>
        <d v="2015-10-15T00:00:00"/>
        <d v="2015-10-14T00:00:00"/>
        <d v="2015-10-13T00:00:00"/>
        <d v="2015-10-10T00:00:00"/>
        <d v="2015-10-09T00:00:00"/>
        <d v="2015-10-08T00:00:00"/>
        <d v="2015-10-07T00:00:00"/>
        <d v="2015-10-06T00:00:00"/>
        <d v="2015-10-03T00:00:00"/>
        <d v="2015-10-02T00:00:00"/>
        <d v="2015-10-01T00:00:00"/>
        <d v="2015-09-30T00:00:00"/>
        <d v="2015-09-29T00:00:00"/>
        <d v="2015-09-26T00:00:00"/>
        <d v="2015-09-25T00:00:00"/>
        <d v="2015-09-24T00:00:00"/>
        <d v="2015-09-23T00:00:00"/>
        <d v="2015-09-22T00:00:00"/>
        <d v="2015-09-19T00:00:00"/>
        <d v="2015-09-18T00:00:00"/>
        <d v="2015-09-17T00:00:00"/>
        <d v="2015-09-16T00:00:00"/>
        <d v="2015-09-15T00:00:00"/>
        <d v="2015-09-12T00:00:00"/>
        <d v="2015-09-11T00:00:00"/>
        <d v="2015-09-10T00:00:00"/>
        <d v="2015-09-09T00:00:00"/>
        <d v="2015-09-08T00:00:00"/>
        <d v="2015-09-05T00:00:00"/>
        <d v="2015-09-04T00:00:00"/>
        <d v="2015-09-03T00:00:00"/>
        <d v="2015-09-02T00:00:00"/>
        <d v="2015-09-01T00:00:00"/>
        <d v="2015-08-29T00:00:00"/>
        <d v="2015-08-28T00:00:00"/>
        <d v="2015-08-27T00:00:00"/>
        <d v="2015-08-26T00:00:00"/>
        <d v="2015-08-25T00:00:00"/>
        <d v="2015-08-22T00:00:00"/>
        <d v="2015-08-21T00:00:00"/>
        <d v="2015-08-20T00:00:00"/>
        <d v="2015-08-19T00:00:00"/>
        <d v="2015-08-18T00:00:00"/>
        <d v="2015-08-15T00:00:00"/>
        <d v="2015-08-14T00:00:00"/>
        <d v="2015-08-13T00:00:00"/>
        <d v="2015-08-12T00:00:00"/>
        <d v="2015-08-11T00:00:00"/>
        <d v="2015-08-08T00:00:00"/>
        <d v="2015-08-07T00:00:00"/>
        <d v="2015-08-06T00:00:00"/>
        <d v="2015-08-05T00:00:00"/>
        <d v="2015-08-04T00:00:00"/>
        <d v="2015-08-01T00:00:00"/>
        <d v="2015-07-31T00:00:00"/>
        <d v="2015-07-30T00:00:00"/>
        <d v="2015-07-29T00:00:00"/>
        <d v="2015-07-28T00:00:00"/>
        <d v="2015-07-25T00:00:00"/>
        <d v="2015-07-24T00:00:00"/>
        <d v="2015-07-23T00:00:00"/>
        <d v="2015-07-22T00:00:00"/>
        <d v="2015-07-21T00:00:00"/>
        <d v="2015-07-18T00:00:00"/>
        <d v="2015-07-17T00:00:00"/>
        <d v="2015-07-16T00:00:00"/>
        <d v="2015-07-15T00:00:00"/>
        <d v="2015-07-14T00:00:00"/>
        <d v="2015-07-11T00:00:00"/>
        <d v="2015-07-10T00:00:00"/>
        <d v="2015-07-09T00:00:00"/>
        <d v="2015-07-08T00:00:00"/>
        <d v="2015-07-07T00:00:00"/>
        <d v="2015-07-04T00:00:00"/>
        <d v="2015-07-03T00:00:00"/>
        <d v="2015-07-02T00:00:00"/>
        <d v="2015-07-01T00:00:00"/>
        <d v="2015-06-30T00:00:00"/>
        <d v="2015-06-27T00:00:00"/>
        <d v="2015-06-26T00:00:00"/>
        <d v="2015-06-25T00:00:00"/>
        <d v="2015-06-24T00:00:00"/>
        <d v="2015-06-23T00:00:00"/>
        <d v="2015-06-20T00:00:00"/>
        <d v="2015-06-19T00:00:00"/>
        <d v="2015-06-18T00:00:00"/>
        <d v="2015-06-17T00:00:00"/>
        <d v="2015-06-16T00:00:00"/>
        <d v="2015-06-12T00:00:00"/>
        <d v="2015-06-11T00:00:00"/>
        <d v="2015-06-10T00:00:00"/>
        <d v="2015-06-09T00:00:00"/>
        <d v="2015-06-06T00:00:00"/>
        <d v="2015-06-05T00:00:00"/>
        <d v="2015-06-04T00:00:00"/>
        <d v="2015-06-03T00:00:00"/>
        <d v="2015-06-02T00:00:00"/>
        <d v="2015-05-30T00:00:00"/>
        <d v="2015-05-29T00:00:00"/>
        <d v="2015-05-28T00:00:00"/>
        <d v="2015-05-27T00:00:00"/>
        <d v="2015-05-26T00:00:00"/>
        <d v="2015-05-23T00:00:00"/>
        <d v="2015-05-22T00:00:00"/>
        <d v="2015-05-21T00:00:00"/>
        <d v="2015-05-20T00:00:00"/>
        <d v="2015-05-19T00:00:00"/>
        <d v="2015-05-16T00:00:00"/>
        <d v="2015-05-15T00:00:00"/>
        <d v="2015-05-14T00:00:00"/>
        <d v="2015-05-13T00:00:00"/>
        <d v="2015-05-09T00:00:00"/>
        <d v="2015-05-08T00:00:00"/>
        <d v="2015-05-07T00:00:00"/>
        <d v="2015-05-06T00:00:00"/>
        <d v="2015-05-01T00:00:00"/>
        <d v="2015-04-30T00:00:00"/>
        <d v="2015-04-29T00:00:00"/>
        <d v="2015-04-28T00:00:00"/>
        <d v="2015-04-25T00:00:00"/>
        <d v="2015-04-24T00:00:00"/>
        <d v="2015-04-23T00:00:00"/>
        <d v="2015-04-22T00:00:00"/>
        <d v="2015-04-21T00:00:00"/>
        <d v="2015-04-18T00:00:00"/>
        <d v="2015-04-17T00:00:00"/>
        <d v="2015-04-16T00:00:00"/>
        <d v="2015-04-15T00:00:00"/>
        <d v="2015-04-14T00:00:00"/>
        <d v="2015-04-11T00:00:00"/>
        <d v="2015-04-10T00:00:00"/>
        <d v="2015-04-09T00:00:00"/>
        <d v="2015-04-08T00:00:00"/>
        <d v="2015-04-07T00:00:00"/>
        <d v="2015-04-04T00:00:00"/>
        <d v="2015-04-03T00:00:00"/>
        <d v="2015-04-02T00:00:00"/>
        <d v="2015-04-01T00:00:00"/>
        <d v="2015-03-31T00:00:00"/>
        <d v="2015-03-28T00:00:00"/>
        <d v="2015-03-27T00:00:00"/>
        <d v="2015-03-26T00:00:00"/>
        <d v="2015-03-25T00:00:00"/>
        <d v="2015-03-24T00:00:00"/>
        <d v="2015-03-21T00:00:00"/>
        <d v="2015-03-20T00:00:00"/>
        <d v="2015-03-19T00:00:00"/>
        <d v="2015-03-18T00:00:00"/>
        <d v="2015-03-17T00:00:00"/>
        <d v="2015-03-14T00:00:00"/>
        <d v="2015-03-13T00:00:00"/>
        <d v="2015-03-12T00:00:00"/>
        <d v="2015-03-11T00:00:00"/>
        <d v="2015-03-07T00:00:00"/>
        <d v="2015-03-06T00:00:00"/>
        <d v="2015-03-05T00:00:00"/>
        <d v="2015-03-04T00:00:00"/>
        <d v="2015-03-03T00:00:00"/>
        <d v="2015-02-28T00:00:00"/>
        <d v="2015-02-27T00:00:00"/>
        <d v="2015-02-26T00:00:00"/>
        <d v="2015-02-25T00:00:00"/>
        <d v="2015-02-21T00:00:00"/>
        <d v="2015-02-20T00:00:00"/>
        <d v="2015-02-19T00:00:00"/>
        <d v="2015-02-18T00:00:00"/>
        <d v="2015-02-17T00:00:00"/>
        <d v="2015-02-14T00:00:00"/>
        <d v="2015-02-13T00:00:00"/>
        <d v="2015-02-12T00:00:00"/>
        <d v="2015-02-11T00:00:00"/>
        <d v="2015-02-10T00:00:00"/>
        <d v="2015-02-07T00:00:00"/>
        <d v="2015-02-06T00:00:00"/>
        <d v="2015-02-05T00:00:00"/>
        <d v="2015-02-04T00:00:00"/>
        <d v="2015-02-03T00:00:00"/>
        <d v="2015-02-02T00:00:00"/>
        <d v="2015-02-01T00:00:00"/>
        <d v="2015-01-31T00:00:00"/>
        <d v="2015-01-30T00:00:00"/>
        <d v="2015-01-29T00:00:00"/>
        <d v="2015-01-28T00:00:00"/>
        <d v="2015-01-27T00:00:00"/>
        <d v="2015-01-26T00:00:00"/>
        <d v="2015-01-25T00:00:00"/>
        <d v="2015-01-24T00:00:00"/>
        <d v="2015-01-23T00:00:00"/>
        <d v="2015-01-22T00:00:00"/>
        <d v="2015-01-21T00:00:00"/>
        <d v="2015-01-20T00:00:00"/>
        <d v="2015-01-19T00:00:00"/>
        <d v="2015-01-18T00:00:00"/>
        <d v="2015-01-17T00:00:00"/>
        <d v="2015-01-16T00:00:00"/>
        <d v="2015-01-15T00:00:00"/>
        <d v="2015-01-14T00:00:00"/>
        <d v="2015-01-13T00:00:00"/>
        <d v="2015-01-12T00:00:00"/>
        <d v="2015-01-11T00:00:00"/>
        <d v="2015-01-10T00:00:00"/>
        <d v="2015-01-09T00:00:00"/>
        <d v="2015-01-08T00:00:00"/>
        <d v="2015-01-07T00:00:00"/>
        <d v="2015-01-06T00:00:00"/>
        <d v="2015-01-05T00:00:00"/>
        <d v="2015-01-04T00:00:00"/>
        <d v="2015-01-03T00:00:00"/>
        <d v="2015-01-02T00:00:00"/>
        <d v="2015-01-01T00:00:00"/>
        <d v="2016-12-31T00:00:00"/>
        <d v="2016-12-30T00:00:00"/>
        <d v="2016-12-29T00:00:00"/>
        <d v="2016-12-28T00:00:00"/>
        <d v="2016-12-27T00:00:00"/>
        <d v="2016-12-24T00:00:00"/>
        <d v="2016-12-23T00:00:00"/>
        <d v="2016-12-22T00:00:00"/>
        <d v="2016-12-21T00:00:00"/>
        <d v="2016-12-20T00:00:00"/>
        <d v="2016-12-17T00:00:00"/>
        <d v="2016-12-16T00:00:00"/>
        <d v="2016-12-15T00:00:00"/>
        <d v="2016-12-14T00:00:00"/>
        <d v="2016-12-13T00:00:00"/>
        <d v="2016-12-10T00:00:00"/>
        <d v="2016-12-09T00:00:00"/>
        <d v="2016-12-08T00:00:00"/>
        <d v="2016-12-07T00:00:00"/>
        <d v="2016-12-06T00:00:00"/>
        <d v="2016-12-03T00:00:00"/>
        <d v="2016-12-02T00:00:00"/>
        <d v="2016-12-01T00:00:00"/>
        <d v="2016-11-30T00:00:00"/>
        <d v="2016-11-29T00:00:00"/>
        <d v="2016-11-26T00:00:00"/>
        <d v="2016-11-25T00:00:00"/>
        <d v="2016-11-24T00:00:00"/>
        <d v="2016-11-23T00:00:00"/>
        <d v="2016-11-22T00:00:00"/>
        <d v="2016-11-19T00:00:00"/>
        <d v="2016-11-18T00:00:00"/>
        <d v="2016-11-17T00:00:00"/>
        <d v="2016-11-16T00:00:00"/>
        <d v="2016-11-15T00:00:00"/>
        <d v="2016-11-12T00:00:00"/>
        <d v="2016-11-11T00:00:00"/>
        <d v="2016-11-10T00:00:00"/>
        <d v="2016-11-09T00:00:00"/>
        <d v="2016-11-08T00:00:00"/>
        <d v="2016-11-04T00:00:00"/>
        <d v="2016-11-03T00:00:00"/>
        <d v="2016-11-02T00:00:00"/>
        <d v="2016-11-01T00:00:00"/>
        <d v="2016-10-29T00:00:00"/>
        <d v="2016-10-28T00:00:00"/>
        <d v="2016-10-27T00:00:00"/>
        <d v="2016-10-26T00:00:00"/>
        <d v="2016-10-25T00:00:00"/>
        <d v="2016-10-22T00:00:00"/>
        <d v="2016-10-21T00:00:00"/>
        <d v="2016-10-20T00:00:00"/>
        <d v="2016-10-19T00:00:00"/>
        <d v="2016-10-18T00:00:00"/>
        <d v="2016-10-15T00:00:00"/>
        <d v="2016-10-14T00:00:00"/>
        <d v="2016-10-13T00:00:00"/>
        <d v="2016-10-12T00:00:00"/>
        <d v="2016-10-11T00:00:00"/>
        <d v="2016-10-08T00:00:00"/>
        <d v="2016-10-07T00:00:00"/>
        <d v="2016-10-06T00:00:00"/>
        <d v="2016-10-05T00:00:00"/>
        <d v="2016-10-04T00:00:00"/>
        <d v="2016-10-01T00:00:00"/>
        <d v="2016-09-30T00:00:00"/>
        <d v="2016-09-29T00:00:00"/>
        <d v="2016-09-28T00:00:00"/>
        <d v="2016-09-27T00:00:00"/>
        <d v="2016-09-24T00:00:00"/>
        <d v="2016-09-23T00:00:00"/>
        <d v="2016-09-22T00:00:00"/>
        <d v="2016-09-21T00:00:00"/>
        <d v="2016-09-20T00:00:00"/>
        <d v="2016-09-17T00:00:00"/>
        <d v="2016-09-16T00:00:00"/>
        <d v="2016-09-15T00:00:00"/>
        <d v="2016-09-14T00:00:00"/>
        <d v="2016-09-13T00:00:00"/>
        <d v="2016-09-10T00:00:00"/>
        <d v="2016-09-09T00:00:00"/>
        <d v="2016-09-08T00:00:00"/>
        <d v="2016-09-07T00:00:00"/>
        <d v="2016-09-06T00:00:00"/>
        <d v="2016-09-03T00:00:00"/>
        <d v="2016-09-02T00:00:00"/>
        <d v="2016-09-01T00:00:00"/>
        <d v="2016-08-31T00:00:00"/>
        <d v="2016-08-30T00:00:00"/>
        <d v="2016-08-27T00:00:00"/>
        <d v="2016-08-26T00:00:00"/>
        <d v="2016-08-25T00:00:00"/>
        <d v="2016-08-24T00:00:00"/>
        <d v="2016-08-23T00:00:00"/>
        <d v="2016-08-20T00:00:00"/>
        <d v="2016-08-19T00:00:00"/>
        <d v="2016-08-18T00:00:00"/>
        <d v="2016-08-17T00:00:00"/>
        <d v="2016-08-16T00:00:00"/>
        <d v="2016-08-13T00:00:00"/>
        <d v="2016-08-12T00:00:00"/>
        <d v="2016-08-11T00:00:00"/>
        <d v="2016-08-10T00:00:00"/>
        <d v="2016-08-09T00:00:00"/>
        <d v="2016-08-06T00:00:00"/>
        <d v="2016-08-05T00:00:00"/>
        <d v="2016-08-04T00:00:00"/>
        <d v="2016-08-03T00:00:00"/>
        <d v="2016-08-02T00:00:00"/>
        <d v="2016-07-30T00:00:00"/>
        <d v="2016-07-29T00:00:00"/>
        <d v="2016-07-28T00:00:00"/>
        <d v="2016-07-27T00:00:00"/>
        <d v="2016-07-26T00:00:00"/>
        <d v="2016-07-23T00:00:00"/>
        <d v="2016-07-22T00:00:00"/>
        <d v="2016-07-21T00:00:00"/>
        <d v="2016-07-20T00:00:00"/>
        <d v="2016-07-19T00:00:00"/>
        <d v="2016-07-16T00:00:00"/>
        <d v="2016-07-15T00:00:00"/>
        <d v="2016-07-14T00:00:00"/>
        <d v="2016-07-13T00:00:00"/>
        <d v="2016-07-12T00:00:00"/>
        <d v="2016-07-09T00:00:00"/>
        <d v="2016-07-08T00:00:00"/>
        <d v="2016-07-07T00:00:00"/>
        <d v="2016-07-06T00:00:00"/>
        <d v="2016-07-05T00:00:00"/>
        <d v="2016-07-02T00:00:00"/>
        <d v="2016-07-01T00:00:00"/>
        <d v="2016-06-30T00:00:00"/>
        <d v="2016-06-29T00:00:00"/>
        <d v="2016-06-28T00:00:00"/>
        <d v="2016-06-25T00:00:00"/>
        <d v="2016-06-24T00:00:00"/>
        <d v="2016-06-23T00:00:00"/>
        <d v="2016-06-22T00:00:00"/>
        <d v="2016-06-21T00:00:00"/>
        <d v="2016-06-18T00:00:00"/>
        <d v="2016-06-17T00:00:00"/>
        <d v="2016-06-16T00:00:00"/>
        <d v="2016-06-15T00:00:00"/>
        <d v="2016-06-11T00:00:00"/>
        <d v="2016-06-10T00:00:00"/>
        <d v="2016-06-09T00:00:00"/>
        <d v="2016-06-08T00:00:00"/>
        <d v="2016-06-07T00:00:00"/>
        <d v="2016-06-04T00:00:00"/>
        <d v="2016-06-03T00:00:00"/>
        <d v="2016-06-02T00:00:00"/>
        <d v="2016-06-01T00:00:00"/>
        <d v="2016-05-31T00:00:00"/>
        <d v="2016-05-28T00:00:00"/>
        <d v="2016-05-27T00:00:00"/>
        <d v="2016-05-26T00:00:00"/>
        <d v="2016-05-25T00:00:00"/>
        <d v="2016-05-24T00:00:00"/>
        <d v="2016-05-21T00:00:00"/>
        <d v="2016-05-20T00:00:00"/>
        <d v="2016-05-19T00:00:00"/>
        <d v="2016-05-18T00:00:00"/>
        <d v="2016-05-17T00:00:00"/>
        <d v="2016-05-14T00:00:00"/>
        <d v="2016-05-13T00:00:00"/>
        <d v="2016-05-12T00:00:00"/>
        <d v="2016-05-11T00:00:00"/>
        <d v="2016-05-07T00:00:00"/>
        <d v="2016-05-06T00:00:00"/>
        <d v="2016-05-05T00:00:00"/>
        <d v="2016-04-30T00:00:00"/>
        <d v="2016-04-29T00:00:00"/>
        <d v="2016-04-28T00:00:00"/>
        <d v="2016-04-27T00:00:00"/>
        <d v="2016-04-26T00:00:00"/>
        <d v="2016-04-23T00:00:00"/>
        <d v="2016-04-22T00:00:00"/>
        <d v="2016-04-21T00:00:00"/>
        <d v="2016-04-20T00:00:00"/>
        <d v="2016-04-19T00:00:00"/>
        <d v="2016-04-16T00:00:00"/>
        <d v="2016-04-15T00:00:00"/>
        <d v="2016-04-14T00:00:00"/>
        <d v="2016-04-13T00:00:00"/>
        <d v="2016-04-12T00:00:00"/>
        <d v="2016-04-09T00:00:00"/>
        <d v="2016-04-08T00:00:00"/>
        <d v="2016-04-07T00:00:00"/>
        <d v="2016-04-06T00:00:00"/>
        <d v="2016-04-05T00:00:00"/>
        <d v="2016-04-02T00:00:00"/>
        <d v="2016-04-01T00:00:00"/>
        <d v="2016-03-31T00:00:00"/>
        <d v="2016-03-30T00:00:00"/>
        <d v="2016-03-29T00:00:00"/>
        <d v="2016-03-26T00:00:00"/>
        <d v="2016-03-25T00:00:00"/>
        <d v="2016-03-24T00:00:00"/>
        <d v="2016-03-23T00:00:00"/>
        <d v="2016-03-22T00:00:00"/>
        <d v="2016-03-19T00:00:00"/>
        <d v="2016-03-18T00:00:00"/>
        <d v="2016-03-17T00:00:00"/>
        <d v="2016-03-16T00:00:00"/>
        <d v="2016-03-15T00:00:00"/>
        <d v="2016-03-12T00:00:00"/>
        <d v="2016-03-11T00:00:00"/>
        <d v="2016-03-10T00:00:00"/>
        <d v="2016-03-05T00:00:00"/>
        <d v="2016-03-04T00:00:00"/>
        <d v="2016-03-03T00:00:00"/>
        <d v="2016-03-02T00:00:00"/>
        <d v="2016-03-01T00:00:00"/>
        <d v="2016-02-27T00:00:00"/>
        <d v="2016-02-26T00:00:00"/>
        <d v="2016-02-25T00:00:00"/>
        <d v="2016-02-21T00:00:00"/>
        <d v="2016-02-20T00:00:00"/>
        <d v="2016-02-19T00:00:00"/>
        <d v="2016-02-18T00:00:00"/>
        <d v="2016-02-17T00:00:00"/>
        <d v="2016-02-16T00:00:00"/>
        <d v="2016-02-13T00:00:00"/>
        <d v="2016-02-12T00:00:00"/>
        <d v="2016-02-11T00:00:00"/>
        <d v="2016-02-10T00:00:00"/>
        <d v="2016-02-09T00:00:00"/>
        <d v="2016-02-06T00:00:00"/>
        <d v="2016-02-05T00:00:00"/>
        <d v="2016-02-04T00:00:00"/>
        <d v="2016-02-03T00:00:00"/>
        <d v="2016-02-02T00:00:00"/>
        <d v="2016-01-30T00:00:00"/>
        <d v="2016-01-29T00:00:00"/>
        <d v="2016-01-28T00:00:00"/>
        <d v="2016-01-27T00:00:00"/>
        <d v="2016-01-26T00:00:00"/>
        <d v="2016-01-23T00:00:00"/>
        <d v="2016-01-22T00:00:00"/>
        <d v="2016-01-21T00:00:00"/>
        <d v="2016-01-20T00:00:00"/>
        <d v="2016-01-19T00:00:00"/>
        <d v="2016-01-16T00:00:00"/>
        <d v="2016-01-15T00:00:00"/>
        <d v="2016-01-14T00:00:00"/>
        <d v="2016-01-13T00:00:00"/>
        <d v="2016-01-12T00:00:00"/>
        <d v="2016-01-01T00:00:00"/>
        <d v="2017-12-30T00:00:00"/>
        <d v="2017-12-29T00:00:00"/>
        <d v="2017-12-28T00:00:00"/>
        <d v="2017-12-27T00:00:00"/>
        <d v="2017-12-26T00:00:00"/>
        <d v="2017-12-23T00:00:00"/>
        <d v="2017-12-22T00:00:00"/>
        <d v="2017-12-21T00:00:00"/>
        <d v="2017-12-20T00:00:00"/>
        <d v="2017-12-19T00:00:00"/>
        <d v="2017-12-16T00:00:00"/>
        <d v="2017-12-15T00:00:00"/>
        <d v="2017-12-14T00:00:00"/>
        <d v="2017-12-13T00:00:00"/>
        <d v="2017-12-12T00:00:00"/>
        <d v="2017-12-09T00:00:00"/>
        <d v="2017-12-08T00:00:00"/>
        <d v="2017-12-07T00:00:00"/>
        <d v="2017-12-06T00:00:00"/>
        <d v="2017-12-05T00:00:00"/>
        <d v="2017-12-02T00:00:00"/>
        <d v="2017-12-01T00:00:00"/>
        <d v="2017-11-30T00:00:00"/>
        <d v="2017-11-29T00:00:00"/>
        <d v="2017-11-28T00:00:00"/>
        <d v="2017-11-25T00:00:00"/>
        <d v="2017-11-24T00:00:00"/>
        <d v="2017-11-23T00:00:00"/>
        <d v="2017-11-22T00:00:00"/>
        <d v="2017-11-21T00:00:00"/>
        <d v="2017-11-18T00:00:00"/>
        <d v="2017-11-17T00:00:00"/>
        <d v="2017-11-16T00:00:00"/>
        <d v="2017-11-15T00:00:00"/>
        <d v="2017-11-14T00:00:00"/>
        <d v="2017-11-11T00:00:00"/>
        <d v="2017-11-10T00:00:00"/>
        <d v="2017-11-09T00:00:00"/>
        <d v="2017-11-08T00:00:00"/>
        <d v="2017-11-04T00:00:00"/>
        <d v="2017-11-03T00:00:00"/>
        <d v="2017-11-02T00:00:00"/>
        <d v="2017-11-01T00:00:00"/>
        <d v="2017-10-31T00:00:00"/>
        <d v="2017-10-28T00:00:00"/>
        <d v="2017-10-27T00:00:00"/>
        <d v="2017-10-26T00:00:00"/>
        <d v="2017-10-25T00:00:00"/>
        <d v="2017-10-24T00:00:00"/>
        <d v="2017-10-21T00:00:00"/>
        <d v="2017-10-20T00:00:00"/>
        <d v="2017-10-19T00:00:00"/>
        <d v="2017-10-18T00:00:00"/>
        <d v="2017-10-17T00:00:00"/>
        <d v="2017-10-14T00:00:00"/>
        <d v="2017-10-13T00:00:00"/>
        <d v="2017-10-12T00:00:00"/>
        <d v="2017-10-11T00:00:00"/>
        <d v="2017-10-10T00:00:00"/>
        <d v="2017-10-07T00:00:00"/>
        <d v="2017-10-06T00:00:00"/>
        <d v="2017-10-05T00:00:00"/>
        <d v="2017-10-04T00:00:00"/>
        <d v="2017-10-03T00:00:00"/>
        <d v="2017-09-30T00:00:00"/>
        <d v="2017-09-29T00:00:00"/>
        <d v="2017-09-28T00:00:00"/>
        <d v="2017-09-27T00:00:00"/>
        <d v="2017-09-26T00:00:00"/>
        <d v="2017-09-23T00:00:00"/>
        <d v="2017-09-22T00:00:00"/>
        <d v="2017-09-21T00:00:00"/>
        <d v="2017-09-20T00:00:00"/>
        <d v="2017-09-19T00:00:00"/>
        <d v="2017-09-16T00:00:00"/>
        <d v="2017-09-15T00:00:00"/>
        <d v="2017-09-14T00:00:00"/>
        <d v="2017-09-13T00:00:00"/>
        <d v="2017-09-12T00:00:00"/>
        <d v="2017-09-09T00:00:00"/>
        <d v="2017-09-08T00:00:00"/>
        <d v="2017-09-07T00:00:00"/>
        <d v="2017-09-06T00:00:00"/>
        <d v="2017-09-05T00:00:00"/>
        <d v="2017-09-02T00:00:00"/>
        <d v="2017-09-01T00:00:00"/>
        <d v="2017-08-31T00:00:00"/>
        <d v="2017-08-30T00:00:00"/>
        <d v="2017-08-29T00:00:00"/>
        <d v="2017-08-26T00:00:00"/>
        <d v="2017-08-25T00:00:00"/>
        <d v="2017-08-24T00:00:00"/>
        <d v="2017-08-23T00:00:00"/>
        <d v="2017-08-22T00:00:00"/>
        <d v="2017-08-19T00:00:00"/>
        <d v="2017-08-18T00:00:00"/>
        <d v="2017-08-17T00:00:00"/>
        <d v="2017-08-16T00:00:00"/>
        <d v="2017-08-15T00:00:00"/>
        <d v="2017-08-12T00:00:00"/>
        <d v="2017-08-11T00:00:00"/>
        <d v="2017-08-10T00:00:00"/>
        <d v="2017-08-09T00:00:00"/>
        <d v="2017-08-08T00:00:00"/>
        <d v="2017-08-05T00:00:00"/>
        <d v="2017-08-04T00:00:00"/>
        <d v="2017-08-03T00:00:00"/>
        <d v="2017-08-02T00:00:00"/>
        <d v="2017-08-01T00:00:00"/>
        <d v="2017-07-29T00:00:00"/>
        <d v="2017-07-28T00:00:00"/>
        <d v="2017-07-27T00:00:00"/>
        <d v="2017-07-26T00:00:00"/>
        <d v="2017-07-25T00:00:00"/>
        <d v="2017-07-22T00:00:00"/>
        <d v="2017-07-21T00:00:00"/>
        <d v="2017-07-20T00:00:00"/>
        <d v="2017-07-19T00:00:00"/>
        <d v="2017-07-18T00:00:00"/>
        <d v="2017-07-15T00:00:00"/>
        <d v="2017-07-14T00:00:00"/>
        <d v="2017-07-13T00:00:00"/>
        <d v="2017-07-12T00:00:00"/>
        <d v="2017-07-11T00:00:00"/>
        <d v="2017-07-08T00:00:00"/>
        <d v="2017-07-07T00:00:00"/>
        <d v="2017-07-06T00:00:00"/>
        <d v="2017-07-05T00:00:00"/>
        <d v="2017-07-04T00:00:00"/>
        <d v="2017-07-01T00:00:00"/>
        <d v="2017-06-30T00:00:00"/>
        <d v="2017-06-29T00:00:00"/>
        <d v="2017-06-28T00:00:00"/>
        <d v="2017-06-27T00:00:00"/>
        <d v="2017-06-24T00:00:00"/>
        <d v="2017-06-23T00:00:00"/>
        <d v="2017-06-22T00:00:00"/>
        <d v="2017-06-21T00:00:00"/>
        <d v="2017-06-20T00:00:00"/>
        <d v="2017-06-17T00:00:00"/>
        <d v="2017-06-16T00:00:00"/>
        <d v="2017-06-15T00:00:00"/>
        <d v="2017-06-14T00:00:00"/>
        <d v="2017-06-10T00:00:00"/>
        <d v="2017-06-09T00:00:00"/>
        <d v="2017-06-08T00:00:00"/>
        <d v="2017-06-07T00:00:00"/>
        <d v="2017-06-06T00:00:00"/>
        <d v="2017-06-03T00:00:00"/>
        <d v="2017-06-02T00:00:00"/>
        <d v="2017-06-01T00:00:00"/>
        <d v="2017-05-31T00:00:00"/>
        <d v="2017-05-30T00:00:00"/>
        <d v="2017-05-27T00:00:00"/>
        <d v="2017-05-26T00:00:00"/>
        <d v="2017-05-25T00:00:00"/>
        <d v="2017-05-24T00:00:00"/>
        <d v="2017-05-23T00:00:00"/>
        <d v="2017-05-20T00:00:00"/>
        <d v="2017-05-19T00:00:00"/>
        <d v="2017-05-18T00:00:00"/>
        <d v="2017-05-17T00:00:00"/>
        <d v="2017-05-16T00:00:00"/>
        <d v="2017-05-13T00:00:00"/>
        <d v="2017-05-12T00:00:00"/>
        <d v="2017-05-11T00:00:00"/>
        <d v="2017-05-06T00:00:00"/>
        <d v="2017-05-05T00:00:00"/>
        <d v="2017-05-04T00:00:00"/>
        <d v="2017-05-03T00:00:00"/>
        <d v="2017-04-29T00:00:00"/>
        <d v="2017-04-28T00:00:00"/>
        <d v="2017-04-27T00:00:00"/>
        <d v="2017-04-26T00:00:00"/>
        <d v="2017-04-25T00:00:00"/>
        <d v="2017-04-22T00:00:00"/>
        <d v="2017-04-21T00:00:00"/>
        <d v="2017-04-20T00:00:00"/>
        <d v="2017-04-19T00:00:00"/>
        <d v="2017-04-18T00:00:00"/>
        <d v="2017-04-15T00:00:00"/>
        <d v="2017-04-14T00:00:00"/>
        <d v="2017-04-13T00:00:00"/>
        <d v="2017-04-12T00:00:00"/>
        <d v="2017-04-11T00:00:00"/>
        <d v="2017-04-08T00:00:00"/>
        <d v="2017-04-07T00:00:00"/>
        <d v="2017-04-06T00:00:00"/>
        <d v="2017-04-05T00:00:00"/>
        <d v="2017-04-04T00:00:00"/>
        <d v="2017-04-01T00:00:00"/>
        <d v="2017-03-31T00:00:00"/>
        <d v="2017-03-30T00:00:00"/>
        <d v="2017-03-29T00:00:00"/>
        <d v="2017-03-28T00:00:00"/>
        <d v="2017-03-25T00:00:00"/>
        <d v="2017-03-24T00:00:00"/>
        <d v="2017-03-23T00:00:00"/>
        <d v="2017-03-22T00:00:00"/>
        <d v="2017-03-21T00:00:00"/>
        <d v="2017-03-18T00:00:00"/>
        <d v="2017-03-17T00:00:00"/>
        <d v="2017-03-16T00:00:00"/>
        <d v="2017-03-15T00:00:00"/>
        <d v="2017-03-14T00:00:00"/>
        <d v="2017-03-11T00:00:00"/>
        <d v="2017-03-10T00:00:00"/>
        <d v="2017-03-08T00:00:00"/>
        <d v="2017-03-07T00:00:00"/>
        <d v="2017-03-04T00:00:00"/>
        <d v="2017-03-03T00:00:00"/>
        <d v="2017-03-02T00:00:00"/>
        <d v="2017-03-01T00:00:00"/>
        <d v="2017-02-28T00:00:00"/>
        <d v="2017-02-23T00:00:00"/>
        <d v="2017-02-22T00:00:00"/>
        <d v="2017-02-21T00:00:00"/>
        <d v="2017-02-18T00:00:00"/>
        <d v="2017-02-17T00:00:00"/>
        <d v="2017-02-16T00:00:00"/>
        <d v="2017-02-15T00:00:00"/>
        <d v="2017-02-14T00:00:00"/>
        <d v="2017-02-11T00:00:00"/>
        <d v="2017-02-10T00:00:00"/>
        <d v="2017-02-09T00:00:00"/>
        <d v="2017-02-08T00:00:00"/>
        <d v="2017-02-07T00:00:00"/>
        <d v="2017-02-04T00:00:00"/>
        <d v="2017-02-03T00:00:00"/>
        <d v="2017-02-02T00:00:00"/>
        <d v="2017-02-01T00:00:00"/>
        <d v="2017-01-31T00:00:00"/>
        <d v="2017-01-28T00:00:00"/>
        <d v="2017-01-27T00:00:00"/>
        <d v="2017-01-26T00:00:00"/>
        <d v="2017-01-25T00:00:00"/>
        <d v="2017-01-24T00:00:00"/>
        <d v="2017-01-21T00:00:00"/>
        <d v="2017-01-20T00:00:00"/>
        <d v="2017-01-19T00:00:00"/>
        <d v="2017-01-18T00:00:00"/>
        <d v="2017-01-17T00:00:00"/>
        <d v="2017-01-14T00:00:00"/>
        <d v="2017-01-13T00:00:00"/>
        <d v="2017-01-12T00:00:00"/>
        <d v="2017-01-11T00:00:00"/>
        <d v="2017-01-10T00:00:00"/>
        <d v="2018-12-30T00:00:00"/>
        <d v="2018-12-29T00:00:00"/>
        <d v="2018-12-28T00:00:00"/>
        <d v="2018-12-27T00:00:00"/>
        <d v="2018-12-26T00:00:00"/>
        <d v="2018-12-25T00:00:00"/>
        <d v="2018-12-22T00:00:00"/>
        <d v="2018-12-21T00:00:00"/>
        <d v="2018-12-20T00:00:00"/>
        <d v="2018-12-19T00:00:00"/>
        <d v="2018-12-18T00:00:00"/>
        <d v="2018-12-15T00:00:00"/>
        <d v="2018-12-14T00:00:00"/>
        <d v="2018-12-13T00:00:00"/>
        <d v="2018-12-12T00:00:00"/>
        <d v="2018-12-11T00:00:00"/>
        <d v="2018-12-08T00:00:00"/>
        <d v="2018-12-07T00:00:00"/>
        <d v="2018-12-06T00:00:00"/>
        <d v="2018-12-05T00:00:00"/>
        <d v="2018-12-04T00:00:00"/>
        <d v="2018-12-01T00:00:00"/>
        <d v="2018-11-30T00:00:00"/>
        <d v="2018-11-29T00:00:00"/>
        <d v="2018-11-28T00:00:00"/>
        <d v="2018-11-27T00:00:00"/>
        <d v="2018-11-24T00:00:00"/>
        <d v="2018-11-23T00:00:00"/>
        <d v="2018-11-22T00:00:00"/>
        <d v="2018-11-21T00:00:00"/>
        <d v="2018-11-20T00:00:00"/>
        <d v="2018-11-17T00:00:00"/>
        <d v="2018-11-16T00:00:00"/>
        <d v="2018-11-15T00:00:00"/>
        <d v="2018-11-14T00:00:00"/>
        <d v="2018-11-13T00:00:00"/>
        <d v="2018-11-10T00:00:00"/>
        <d v="2018-11-09T00:00:00"/>
        <d v="2018-11-08T00:00:00"/>
        <d v="2018-11-07T00:00:00"/>
        <d v="2018-11-03T00:00:00"/>
        <d v="2018-11-02T00:00:00"/>
        <d v="2018-11-01T00:00:00"/>
        <d v="2018-10-31T00:00:00"/>
        <d v="2018-10-30T00:00:00"/>
        <d v="2018-10-27T00:00:00"/>
        <d v="2018-10-26T00:00:00"/>
        <d v="2018-10-25T00:00:00"/>
        <d v="2018-10-24T00:00:00"/>
        <d v="2018-10-23T00:00:00"/>
        <d v="2018-10-20T00:00:00"/>
        <d v="2018-10-19T00:00:00"/>
        <d v="2018-10-18T00:00:00"/>
        <d v="2018-10-17T00:00:00"/>
        <d v="2018-10-16T00:00:00"/>
        <d v="2018-10-13T00:00:00"/>
        <d v="2018-10-12T00:00:00"/>
        <d v="2018-10-11T00:00:00"/>
        <d v="2018-10-10T00:00:00"/>
        <d v="2018-10-09T00:00:00"/>
        <d v="2018-10-06T00:00:00"/>
        <d v="2018-10-05T00:00:00"/>
        <d v="2018-10-04T00:00:00"/>
        <d v="2018-10-03T00:00:00"/>
        <d v="2018-10-02T00:00:00"/>
        <d v="2018-09-29T00:00:00"/>
        <d v="2018-09-28T00:00:00"/>
        <d v="2018-09-27T00:00:00"/>
        <d v="2018-09-26T00:00:00"/>
        <d v="2018-09-25T00:00:00"/>
        <d v="2018-09-22T00:00:00"/>
        <d v="2018-09-21T00:00:00"/>
        <d v="2018-09-20T00:00:00"/>
        <d v="2018-09-19T00:00:00"/>
        <d v="2018-09-18T00:00:00"/>
        <d v="2018-09-15T00:00:00"/>
        <d v="2018-09-14T00:00:00"/>
        <d v="2018-09-13T00:00:00"/>
        <d v="2018-09-12T00:00:00"/>
        <d v="2018-09-11T00:00:00"/>
        <d v="2018-09-08T00:00:00"/>
        <d v="2018-09-07T00:00:00"/>
        <d v="2018-09-06T00:00:00"/>
        <d v="2018-09-05T00:00:00"/>
        <d v="2018-09-04T00:00:00"/>
        <d v="2018-09-01T00:00:00"/>
        <d v="2018-08-31T00:00:00"/>
        <d v="2018-08-30T00:00:00"/>
        <d v="2018-08-29T00:00:00"/>
        <d v="2018-08-28T00:00:00"/>
        <d v="2018-08-25T00:00:00"/>
        <d v="2018-08-24T00:00:00"/>
        <d v="2018-08-23T00:00:00"/>
        <d v="2018-08-22T00:00:00"/>
        <d v="2018-08-21T00:00:00"/>
        <d v="2018-08-18T00:00:00"/>
        <d v="2018-08-17T00:00:00"/>
        <d v="2018-08-16T00:00:00"/>
        <d v="2018-08-15T00:00:00"/>
        <d v="2018-08-14T00:00:00"/>
        <d v="2018-08-11T00:00:00"/>
        <d v="2018-08-10T00:00:00"/>
        <d v="2018-08-09T00:00:00"/>
        <d v="2018-08-08T00:00:00"/>
        <d v="2018-08-07T00:00:00"/>
        <d v="2018-08-04T00:00:00"/>
        <d v="2018-08-03T00:00:00"/>
        <d v="2018-08-02T00:00:00"/>
        <d v="2018-08-01T00:00:00"/>
        <d v="2018-07-31T00:00:00"/>
        <d v="2018-07-28T00:00:00"/>
        <d v="2018-07-27T00:00:00"/>
        <d v="2018-07-26T00:00:00"/>
        <d v="2018-07-25T00:00:00"/>
        <d v="2018-07-24T00:00:00"/>
        <d v="2018-07-21T00:00:00"/>
        <d v="2018-07-20T00:00:00"/>
        <d v="2018-07-19T00:00:00"/>
        <d v="2018-07-18T00:00:00"/>
        <d v="2018-07-17T00:00:00"/>
        <d v="2018-07-14T00:00:00"/>
        <d v="2018-07-13T00:00:00"/>
        <d v="2018-07-12T00:00:00"/>
        <d v="2018-07-11T00:00:00"/>
        <d v="2018-07-10T00:00:00"/>
        <d v="2018-07-07T00:00:00"/>
        <d v="2018-07-06T00:00:00"/>
        <d v="2018-07-05T00:00:00"/>
        <d v="2018-07-04T00:00:00"/>
        <d v="2018-07-03T00:00:00"/>
        <d v="2018-06-30T00:00:00"/>
        <d v="2018-06-29T00:00:00"/>
        <d v="2018-06-28T00:00:00"/>
        <d v="2018-06-27T00:00:00"/>
        <d v="2018-06-26T00:00:00"/>
        <d v="2018-06-23T00:00:00"/>
        <d v="2018-06-22T00:00:00"/>
        <d v="2018-06-21T00:00:00"/>
        <d v="2018-06-20T00:00:00"/>
        <d v="2018-06-19T00:00:00"/>
        <d v="2018-06-16T00:00:00"/>
        <d v="2018-06-15T00:00:00"/>
        <d v="2018-06-14T00:00:00"/>
        <d v="2018-06-10T00:00:00"/>
        <d v="2018-06-09T00:00:00"/>
        <d v="2018-06-08T00:00:00"/>
        <d v="2018-06-07T00:00:00"/>
        <d v="2018-06-06T00:00:00"/>
        <d v="2018-06-05T00:00:00"/>
        <d v="2018-06-02T00:00:00"/>
        <d v="2018-06-01T00:00:00"/>
        <d v="2018-05-31T00:00:00"/>
        <d v="2018-05-30T00:00:00"/>
        <d v="2018-05-29T00:00:00"/>
        <d v="2018-05-26T00:00:00"/>
        <d v="2018-05-25T00:00:00"/>
        <d v="2018-05-24T00:00:00"/>
        <d v="2018-05-23T00:00:00"/>
        <d v="2018-05-22T00:00:00"/>
        <d v="2018-05-19T00:00:00"/>
        <d v="2018-05-18T00:00:00"/>
        <d v="2018-05-17T00:00:00"/>
        <d v="2018-05-16T00:00:00"/>
        <d v="2018-05-15T00:00:00"/>
        <d v="2018-05-12T00:00:00"/>
        <d v="2018-05-11T00:00:00"/>
        <d v="2018-05-09T00:00:00"/>
        <d v="2018-05-08T00:00:00"/>
        <d v="2018-05-05T00:00:00"/>
        <d v="2018-05-04T00:00:00"/>
        <d v="2018-04-29T00:00:00"/>
        <d v="2018-04-28T00:00:00"/>
        <d v="2018-04-27T00:00:00"/>
        <d v="2018-04-26T00:00:00"/>
        <d v="2018-04-25T00:00:00"/>
        <d v="2018-04-24T00:00:00"/>
        <d v="2018-04-21T00:00:00"/>
        <d v="2018-04-20T00:00:00"/>
        <d v="2018-04-19T00:00:00"/>
        <d v="2018-04-18T00:00:00"/>
        <d v="2018-04-17T00:00:00"/>
        <d v="2018-04-14T00:00:00"/>
        <d v="2018-04-13T00:00:00"/>
        <d v="2018-04-12T00:00:00"/>
        <d v="2018-04-11T00:00:00"/>
        <d v="2018-04-10T00:00:00"/>
        <d v="2018-04-07T00:00:00"/>
        <d v="2018-04-06T00:00:00"/>
        <d v="2018-04-05T00:00:00"/>
        <d v="2018-04-04T00:00:00"/>
        <d v="2018-04-03T00:00:00"/>
        <d v="2018-03-31T00:00:00"/>
        <d v="2018-03-30T00:00:00"/>
        <d v="2018-03-29T00:00:00"/>
        <d v="2018-03-28T00:00:00"/>
        <d v="2018-03-27T00:00:00"/>
        <d v="2018-03-24T00:00:00"/>
        <d v="2018-03-23T00:00:00"/>
        <d v="2018-03-22T00:00:00"/>
        <d v="2018-03-21T00:00:00"/>
        <d v="2018-03-20T00:00:00"/>
        <d v="2018-03-17T00:00:00"/>
        <d v="2018-03-16T00:00:00"/>
        <d v="2018-03-15T00:00:00"/>
        <d v="2018-03-14T00:00:00"/>
        <d v="2018-03-13T00:00:00"/>
        <d v="2018-03-08T00:00:00"/>
        <d v="2018-03-07T00:00:00"/>
        <d v="2018-03-06T00:00:00"/>
        <d v="2018-03-03T00:00:00"/>
        <d v="2018-03-02T00:00:00"/>
        <d v="2018-03-01T00:00:00"/>
        <d v="2018-02-28T00:00:00"/>
        <d v="2018-02-27T00:00:00"/>
        <d v="2018-02-23T00:00:00"/>
        <d v="2018-02-22T00:00:00"/>
        <d v="2018-02-21T00:00:00"/>
        <d v="2018-02-20T00:00:00"/>
        <d v="2018-02-17T00:00:00"/>
        <d v="2018-02-16T00:00:00"/>
        <d v="2018-02-15T00:00:00"/>
        <d v="2018-02-14T00:00:00"/>
        <d v="2018-02-13T00:00:00"/>
        <d v="2018-02-10T00:00:00"/>
        <d v="2018-02-09T00:00:00"/>
        <d v="2018-02-08T00:00:00"/>
        <d v="2018-02-07T00:00:00"/>
        <d v="2018-02-06T00:00:00"/>
        <d v="2018-02-03T00:00:00"/>
        <d v="2018-02-02T00:00:00"/>
        <d v="2018-02-01T00:00:00"/>
        <d v="2018-01-31T00:00:00"/>
        <d v="2018-01-30T00:00:00"/>
        <d v="2018-01-27T00:00:00"/>
        <d v="2018-01-26T00:00:00"/>
        <d v="2018-01-25T00:00:00"/>
        <d v="2018-01-24T00:00:00"/>
        <d v="2018-01-23T00:00:00"/>
        <d v="2018-01-20T00:00:00"/>
        <d v="2018-01-19T00:00:00"/>
        <d v="2018-01-18T00:00:00"/>
        <d v="2018-01-17T00:00:00"/>
        <d v="2018-01-16T00:00:00"/>
        <d v="2018-01-13T00:00:00"/>
        <d v="2018-01-12T00:00:00"/>
        <d v="2018-01-11T00:00:00"/>
        <d v="2018-01-10T00:00:00"/>
        <d v="2019-12-31T00:00:00"/>
        <d v="2019-12-28T00:00:00"/>
        <d v="2019-12-27T00:00:00"/>
        <d v="2019-12-26T00:00:00"/>
        <d v="2019-12-25T00:00:00"/>
        <d v="2019-12-24T00:00:00"/>
        <d v="2019-12-21T00:00:00"/>
        <d v="2019-12-20T00:00:00"/>
        <d v="2019-12-19T00:00:00"/>
        <d v="2019-12-18T00:00:00"/>
        <d v="2019-12-17T00:00:00"/>
        <d v="2019-12-14T00:00:00"/>
        <d v="2019-12-13T00:00:00"/>
        <d v="2019-12-12T00:00:00"/>
        <d v="2019-12-11T00:00:00"/>
        <d v="2019-12-10T00:00:00"/>
        <d v="2019-12-07T00:00:00"/>
        <d v="2019-12-06T00:00:00"/>
        <d v="2019-12-05T00:00:00"/>
        <d v="2019-12-04T00:00:00"/>
        <d v="2019-12-03T00:00:00"/>
        <d v="2019-11-30T00:00:00"/>
        <d v="2019-11-29T00:00:00"/>
        <d v="2019-11-28T00:00:00"/>
        <d v="2019-11-27T00:00:00"/>
        <d v="2019-11-26T00:00:00"/>
        <d v="2019-11-23T00:00:00"/>
        <d v="2019-11-22T00:00:00"/>
        <d v="2019-11-21T00:00:00"/>
        <d v="2019-11-20T00:00:00"/>
        <d v="2019-11-19T00:00:00"/>
        <d v="2019-11-16T00:00:00"/>
        <d v="2019-11-15T00:00:00"/>
        <d v="2019-11-14T00:00:00"/>
        <d v="2019-11-13T00:00:00"/>
        <d v="2019-11-12T00:00:00"/>
        <d v="2019-11-09T00:00:00"/>
        <d v="2019-11-08T00:00:00"/>
        <d v="2019-11-07T00:00:00"/>
        <d v="2019-11-06T00:00:00"/>
        <d v="2019-11-02T00:00:00"/>
        <d v="2019-11-01T00:00:00"/>
        <d v="2019-10-31T00:00:00"/>
        <d v="2019-10-30T00:00:00"/>
        <d v="2019-10-29T00:00:00"/>
        <d v="2019-10-26T00:00:00"/>
        <d v="2019-10-25T00:00:00"/>
        <d v="2019-10-24T00:00:00"/>
        <d v="2019-10-23T00:00:00"/>
        <d v="2019-10-22T00:00:00"/>
        <d v="2019-10-19T00:00:00"/>
        <d v="2019-10-18T00:00:00"/>
        <d v="2019-10-17T00:00:00"/>
        <d v="2019-10-16T00:00:00"/>
        <d v="2019-10-15T00:00:00"/>
        <d v="2019-10-12T00:00:00"/>
        <d v="2019-10-11T00:00:00"/>
        <d v="2019-10-10T00:00:00"/>
        <d v="2019-10-09T00:00:00"/>
        <d v="2019-10-08T00:00:00"/>
        <d v="2019-10-05T00:00:00"/>
        <d v="2019-10-04T00:00:00"/>
        <d v="2019-10-03T00:00:00"/>
        <d v="2019-10-02T00:00:00"/>
        <d v="2019-10-01T00:00:00"/>
        <d v="2019-09-28T00:00:00"/>
        <d v="2019-09-27T00:00:00"/>
        <d v="2019-09-26T00:00:00"/>
        <d v="2019-09-25T00:00:00"/>
        <d v="2019-09-24T00:00:00"/>
        <d v="2019-09-21T00:00:00"/>
        <d v="2019-09-20T00:00:00"/>
        <d v="2019-09-19T00:00:00"/>
        <d v="2019-09-18T00:00:00"/>
        <d v="2019-09-17T00:00:00"/>
        <d v="2019-09-14T00:00:00"/>
        <d v="2019-09-13T00:00:00"/>
        <d v="2019-09-12T00:00:00"/>
        <d v="2019-09-11T00:00:00"/>
        <d v="2019-09-10T00:00:00"/>
        <d v="2019-09-07T00:00:00"/>
        <d v="2019-09-06T00:00:00"/>
        <d v="2019-09-05T00:00:00"/>
        <d v="2019-09-04T00:00:00"/>
        <d v="2019-09-03T00:00:00"/>
        <d v="2019-08-31T00:00:00"/>
        <d v="2019-08-30T00:00:00"/>
        <d v="2019-08-29T00:00:00"/>
        <d v="2019-08-28T00:00:00"/>
        <d v="2019-08-27T00:00:00"/>
        <d v="2019-08-24T00:00:00"/>
        <d v="2019-08-23T00:00:00"/>
        <d v="2019-08-22T00:00:00"/>
        <d v="2019-08-21T00:00:00"/>
        <d v="2019-08-20T00:00:00"/>
        <d v="2019-08-17T00:00:00"/>
        <d v="2019-08-16T00:00:00"/>
        <d v="2019-08-15T00:00:00"/>
        <d v="2019-08-14T00:00:00"/>
        <d v="2019-08-13T00:00:00"/>
        <d v="2019-08-10T00:00:00"/>
        <d v="2019-08-09T00:00:00"/>
        <d v="2019-08-08T00:00:00"/>
        <d v="2019-08-07T00:00:00"/>
        <d v="2019-08-06T00:00:00"/>
        <d v="2019-08-03T00:00:00"/>
        <d v="2019-08-02T00:00:00"/>
        <d v="2019-08-01T00:00:00"/>
        <d v="2019-07-31T00:00:00"/>
        <d v="2019-07-30T00:00:00"/>
        <d v="2019-07-27T00:00:00"/>
        <d v="2019-07-26T00:00:00"/>
        <d v="2019-07-25T00:00:00"/>
        <d v="2019-07-24T00:00:00"/>
        <d v="2019-07-23T00:00:00"/>
        <d v="2019-07-20T00:00:00"/>
        <d v="2019-07-19T00:00:00"/>
        <d v="2019-07-18T00:00:00"/>
        <d v="2019-07-17T00:00:00"/>
        <d v="2019-07-16T00:00:00"/>
        <d v="2019-07-13T00:00:00"/>
        <d v="2019-07-12T00:00:00"/>
        <d v="2019-07-11T00:00:00"/>
        <d v="2019-07-10T00:00:00"/>
        <d v="2019-07-09T00:00:00"/>
        <d v="2019-07-06T00:00:00"/>
        <d v="2019-07-05T00:00:00"/>
        <d v="2019-07-04T00:00:00"/>
        <d v="2019-07-03T00:00:00"/>
        <d v="2019-07-02T00:00:00"/>
        <d v="2019-06-29T00:00:00"/>
        <d v="2019-06-28T00:00:00"/>
        <d v="2019-06-27T00:00:00"/>
        <d v="2019-06-26T00:00:00"/>
        <d v="2019-06-25T00:00:00"/>
        <d v="2019-06-22T00:00:00"/>
        <d v="2019-06-21T00:00:00"/>
        <d v="2019-06-20T00:00:00"/>
        <d v="2019-06-19T00:00:00"/>
        <d v="2019-06-18T00:00:00"/>
        <d v="2019-06-15T00:00:00"/>
        <d v="2019-06-14T00:00:00"/>
        <d v="2019-06-12T00:00:00"/>
        <d v="2019-06-11T00:00:00"/>
        <d v="2019-06-08T00:00:00"/>
        <d v="2019-06-07T00:00:00"/>
        <d v="2019-06-06T00:00:00"/>
        <d v="2019-06-05T00:00:00"/>
        <d v="2019-06-04T00:00:00"/>
        <d v="2019-06-01T00:00:00"/>
        <d v="2019-05-31T00:00:00"/>
        <d v="2019-05-30T00:00:00"/>
        <d v="2019-05-29T00:00:00"/>
        <d v="2019-05-28T00:00:00"/>
        <d v="2019-05-25T00:00:00"/>
        <d v="2019-05-24T00:00:00"/>
        <d v="2019-05-23T00:00:00"/>
        <d v="2019-05-22T00:00:00"/>
        <d v="2019-05-21T00:00:00"/>
        <d v="2019-05-18T00:00:00"/>
        <d v="2019-05-17T00:00:00"/>
        <d v="2019-05-16T00:00:00"/>
        <d v="2019-05-15T00:00:00"/>
        <d v="2019-05-14T00:00:00"/>
        <d v="2019-05-09T00:00:00"/>
        <d v="2019-05-08T00:00:00"/>
        <d v="2019-05-07T00:00:00"/>
        <d v="2019-05-01T00:00:00"/>
        <d v="2019-04-30T00:00:00"/>
        <d v="2019-04-27T00:00:00"/>
        <d v="2019-04-26T00:00:00"/>
        <d v="2019-04-25T00:00:00"/>
        <d v="2019-04-24T00:00:00"/>
        <d v="2019-04-23T00:00:00"/>
        <d v="2019-04-20T00:00:00"/>
        <d v="2019-04-19T00:00:00"/>
        <d v="2019-04-18T00:00:00"/>
        <d v="2019-04-17T00:00:00"/>
        <d v="2019-04-16T00:00:00"/>
        <d v="2019-04-13T00:00:00"/>
        <d v="2019-04-12T00:00:00"/>
        <d v="2019-04-11T00:00:00"/>
        <d v="2019-04-10T00:00:00"/>
        <d v="2019-04-09T00:00:00"/>
        <d v="2019-04-06T00:00:00"/>
        <d v="2019-04-05T00:00:00"/>
        <d v="2019-04-04T00:00:00"/>
        <d v="2019-04-03T00:00:00"/>
        <d v="2019-04-02T00:00:00"/>
        <d v="2019-03-30T00:00:00"/>
        <d v="2019-03-29T00:00:00"/>
        <d v="2019-03-28T00:00:00"/>
        <d v="2019-03-27T00:00:00"/>
        <d v="2019-03-26T00:00:00"/>
        <d v="2019-03-23T00:00:00"/>
        <d v="2019-03-22T00:00:00"/>
        <d v="2019-03-21T00:00:00"/>
        <d v="2019-03-20T00:00:00"/>
        <d v="2019-03-19T00:00:00"/>
        <d v="2019-03-16T00:00:00"/>
        <d v="2019-03-15T00:00:00"/>
        <d v="2019-03-14T00:00:00"/>
        <d v="2019-03-13T00:00:00"/>
        <d v="2019-03-12T00:00:00"/>
        <d v="2019-03-08T00:00:00"/>
        <d v="2019-03-07T00:00:00"/>
        <d v="2019-03-06T00:00:00"/>
        <d v="2019-03-05T00:00:00"/>
        <d v="2019-03-02T00:00:00"/>
        <d v="2019-03-01T00:00:00"/>
        <d v="2019-02-28T00:00:00"/>
        <d v="2019-02-27T00:00:00"/>
        <d v="2019-02-26T00:00:00"/>
        <d v="2019-02-23T00:00:00"/>
        <d v="2019-02-22T00:00:00"/>
        <d v="2019-02-21T00:00:00"/>
        <d v="2019-02-20T00:00:00"/>
        <d v="2019-02-19T00:00:00"/>
        <d v="2019-02-16T00:00:00"/>
        <d v="2019-02-15T00:00:00"/>
        <d v="2019-02-14T00:00:00"/>
        <d v="2019-02-13T00:00:00"/>
        <d v="2019-02-12T00:00:00"/>
        <d v="2019-02-09T00:00:00"/>
        <d v="2019-02-08T00:00:00"/>
        <d v="2019-02-07T00:00:00"/>
        <d v="2019-02-06T00:00:00"/>
        <d v="2019-02-05T00:00:00"/>
        <d v="2019-02-02T00:00:00"/>
        <d v="2019-02-01T00:00:00"/>
        <d v="2019-01-31T00:00:00"/>
        <d v="2019-01-30T00:00:00"/>
        <d v="2019-01-29T00:00:00"/>
        <d v="2019-01-26T00:00:00"/>
        <d v="2019-01-25T00:00:00"/>
        <d v="2019-01-24T00:00:00"/>
        <d v="2019-01-23T00:00:00"/>
        <d v="2019-01-22T00:00:00"/>
        <d v="2019-01-19T00:00:00"/>
        <d v="2019-01-18T00:00:00"/>
        <d v="2019-01-17T00:00:00"/>
        <d v="2019-01-16T00:00:00"/>
        <d v="2019-01-15T00:00:00"/>
        <d v="2019-01-12T00:00:00"/>
        <d v="2019-01-11T00:00:00"/>
        <d v="2019-01-10T00:00:00"/>
        <d v="2020-12-31T00:00:00"/>
        <d v="2020-12-30T00:00:00"/>
        <d v="2020-12-29T00:00:00"/>
        <d v="2020-12-26T00:00:00"/>
        <d v="2020-12-25T00:00:00"/>
        <d v="2020-12-24T00:00:00"/>
        <d v="2020-12-23T00:00:00"/>
        <d v="2020-12-22T00:00:00"/>
        <d v="2020-12-19T00:00:00"/>
        <d v="2020-12-18T00:00:00"/>
        <d v="2020-12-17T00:00:00"/>
        <d v="2020-12-16T00:00:00"/>
        <d v="2020-12-15T00:00:00"/>
        <d v="2020-12-12T00:00:00"/>
        <d v="2020-12-11T00:00:00"/>
        <d v="2020-12-10T00:00:00"/>
        <d v="2020-12-09T00:00:00"/>
        <d v="2020-12-08T00:00:00"/>
        <d v="2020-12-05T00:00:00"/>
        <d v="2020-12-04T00:00:00"/>
        <d v="2020-12-03T00:00:00"/>
        <d v="2020-12-02T00:00:00"/>
        <d v="2020-12-01T00:00:00"/>
        <d v="2020-11-28T00:00:00"/>
        <d v="2020-11-27T00:00:00"/>
        <d v="2020-11-26T00:00:00"/>
        <d v="2020-11-25T00:00:00"/>
        <d v="2020-11-24T00:00:00"/>
        <d v="2020-11-21T00:00:00"/>
        <d v="2020-11-20T00:00:00"/>
        <d v="2020-11-19T00:00:00"/>
        <d v="2020-11-18T00:00:00"/>
        <d v="2020-11-17T00:00:00"/>
        <d v="2020-11-14T00:00:00"/>
        <d v="2020-11-13T00:00:00"/>
        <d v="2020-11-12T00:00:00"/>
        <d v="2020-11-11T00:00:00"/>
        <d v="2020-11-10T00:00:00"/>
        <d v="2020-11-07T00:00:00"/>
        <d v="2020-11-06T00:00:00"/>
        <d v="2020-11-04T00:00:00"/>
        <d v="2020-11-03T00:00:00"/>
        <d v="2020-10-31T00:00:00"/>
        <d v="2020-10-30T00:00:00"/>
        <d v="2020-10-29T00:00:00"/>
        <d v="2020-10-28T00:00:00"/>
        <d v="2020-10-27T00:00:00"/>
        <d v="2020-10-24T00:00:00"/>
        <d v="2020-10-23T00:00:00"/>
        <d v="2020-10-22T00:00:00"/>
        <d v="2020-10-21T00:00:00"/>
        <d v="2020-10-20T00:00:00"/>
        <d v="2020-10-17T00:00:00"/>
        <d v="2020-10-16T00:00:00"/>
        <d v="2020-10-15T00:00:00"/>
        <d v="2020-10-14T00:00:00"/>
        <d v="2020-10-13T00:00:00"/>
        <d v="2020-10-10T00:00:00"/>
        <d v="2020-10-09T00:00:00"/>
        <d v="2020-10-08T00:00:00"/>
        <d v="2020-10-07T00:00:00"/>
        <d v="2020-10-06T00:00:00"/>
        <d v="2020-10-03T00:00:00"/>
        <d v="2020-10-02T00:00:00"/>
        <d v="2020-10-01T00:00:00"/>
        <d v="2020-09-30T00:00:00"/>
        <d v="2020-09-29T00:00:00"/>
        <d v="2020-09-26T00:00:00"/>
        <d v="2020-09-25T00:00:00"/>
        <d v="2020-09-24T00:00:00"/>
        <d v="2020-09-23T00:00:00"/>
        <d v="2020-09-22T00:00:00"/>
        <d v="2020-09-19T00:00:00"/>
        <d v="2020-09-18T00:00:00"/>
        <d v="2020-09-17T00:00:00"/>
        <d v="2020-09-16T00:00:00"/>
        <d v="2020-09-15T00:00:00"/>
        <d v="2020-09-12T00:00:00"/>
        <d v="2020-09-11T00:00:00"/>
        <d v="2020-09-10T00:00:00"/>
        <d v="2020-09-09T00:00:00"/>
        <d v="2020-09-08T00:00:00"/>
        <d v="2020-09-05T00:00:00"/>
        <d v="2020-09-04T00:00:00"/>
        <d v="2020-09-03T00:00:00"/>
        <d v="2020-09-02T00:00:00"/>
        <d v="2020-09-01T00:00:00"/>
        <d v="2020-08-29T00:00:00"/>
        <d v="2020-08-28T00:00:00"/>
        <d v="2020-08-27T00:00:00"/>
        <d v="2020-08-26T00:00:00"/>
        <d v="2020-08-25T00:00:00"/>
        <d v="2020-08-22T00:00:00"/>
        <d v="2020-08-21T00:00:00"/>
        <d v="2020-08-20T00:00:00"/>
        <d v="2020-08-19T00:00:00"/>
        <d v="2020-08-18T00:00:00"/>
        <d v="2020-08-15T00:00:00"/>
        <d v="2020-08-14T00:00:00"/>
        <d v="2020-08-13T00:00:00"/>
        <d v="2020-08-12T00:00:00"/>
        <d v="2020-08-11T00:00:00"/>
        <d v="2020-08-08T00:00:00"/>
        <d v="2020-08-07T00:00:00"/>
        <d v="2020-08-06T00:00:00"/>
        <d v="2020-08-05T00:00:00"/>
        <d v="2020-08-04T00:00:00"/>
        <d v="2020-08-01T00:00:00"/>
        <d v="2020-07-31T00:00:00"/>
        <d v="2020-07-30T00:00:00"/>
        <d v="2020-07-29T00:00:00"/>
        <d v="2020-07-28T00:00:00"/>
        <d v="2020-07-25T00:00:00"/>
        <d v="2020-07-24T00:00:00"/>
        <d v="2020-07-23T00:00:00"/>
        <d v="2020-07-22T00:00:00"/>
        <d v="2020-07-21T00:00:00"/>
        <d v="2020-07-18T00:00:00"/>
        <d v="2020-07-17T00:00:00"/>
        <d v="2020-07-16T00:00:00"/>
        <d v="2020-07-15T00:00:00"/>
        <d v="2020-07-14T00:00:00"/>
        <d v="2020-07-11T00:00:00"/>
        <d v="2020-07-10T00:00:00"/>
        <d v="2020-07-09T00:00:00"/>
        <d v="2020-07-08T00:00:00"/>
        <d v="2020-07-07T00:00:00"/>
        <d v="2020-07-04T00:00:00"/>
        <d v="2020-07-03T00:00:00"/>
        <d v="2020-07-02T00:00:00"/>
        <d v="2020-07-01T00:00:00"/>
        <d v="2020-06-30T00:00:00"/>
        <d v="2020-06-27T00:00:00"/>
        <d v="2020-06-26T00:00:00"/>
        <d v="2020-06-25T00:00:00"/>
        <d v="2020-06-24T00:00:00"/>
        <d v="2020-06-23T00:00:00"/>
        <d v="2020-06-20T00:00:00"/>
        <d v="2020-06-19T00:00:00"/>
        <d v="2020-06-18T00:00:00"/>
        <d v="2020-06-17T00:00:00"/>
        <d v="2020-06-16T00:00:00"/>
        <d v="2020-06-12T00:00:00"/>
        <d v="2020-06-11T00:00:00"/>
        <d v="2020-06-10T00:00:00"/>
        <d v="2020-06-09T00:00:00"/>
        <d v="2020-06-06T00:00:00"/>
        <d v="2020-06-05T00:00:00"/>
        <d v="2020-06-04T00:00:00"/>
        <d v="2020-06-03T00:00:00"/>
        <d v="2020-06-02T00:00:00"/>
        <d v="2020-05-30T00:00:00"/>
        <d v="2020-05-29T00:00:00"/>
        <d v="2020-05-28T00:00:00"/>
        <d v="2020-05-27T00:00:00"/>
        <d v="2020-05-26T00:00:00"/>
        <d v="2020-05-23T00:00:00"/>
        <d v="2020-05-22T00:00:00"/>
        <d v="2020-05-21T00:00:00"/>
        <d v="2020-05-20T00:00:00"/>
        <d v="2020-05-19T00:00:00"/>
        <d v="2020-05-16T00:00:00"/>
        <d v="2020-05-15T00:00:00"/>
        <d v="2020-05-14T00:00:00"/>
        <d v="2020-05-13T00:00:00"/>
        <d v="2020-05-09T00:00:00"/>
        <d v="2020-05-08T00:00:00"/>
        <d v="2020-05-07T00:00:00"/>
        <d v="2020-05-01T00:00:00"/>
        <d v="2020-04-30T00:00:00"/>
        <d v="2020-04-29T00:00:00"/>
        <d v="2020-04-28T00:00:00"/>
        <d v="2020-04-25T00:00:00"/>
        <d v="2020-04-24T00:00:00"/>
        <d v="2020-04-23T00:00:00"/>
        <d v="2020-04-22T00:00:00"/>
        <d v="2020-04-21T00:00:00"/>
        <d v="2020-04-18T00:00:00"/>
        <d v="2020-04-17T00:00:00"/>
        <d v="2020-04-16T00:00:00"/>
        <d v="2020-04-15T00:00:00"/>
        <d v="2020-04-14T00:00:00"/>
        <d v="2020-04-11T00:00:00"/>
        <d v="2020-04-10T00:00:00"/>
        <d v="2020-04-09T00:00:00"/>
        <d v="2020-04-08T00:00:00"/>
        <d v="2020-04-07T00:00:00"/>
        <d v="2020-03-28T00:00:00"/>
        <d v="2020-03-27T00:00:00"/>
        <d v="2020-03-26T00:00:00"/>
        <d v="2020-03-25T00:00:00"/>
        <d v="2020-03-24T00:00:00"/>
        <d v="2020-03-21T00:00:00"/>
        <d v="2020-03-20T00:00:00"/>
        <d v="2020-03-19T00:00:00"/>
        <d v="2020-03-18T00:00:00"/>
        <d v="2020-03-17T00:00:00"/>
        <d v="2020-03-14T00:00:00"/>
        <d v="2020-03-13T00:00:00"/>
        <d v="2020-03-12T00:00:00"/>
        <d v="2020-03-11T00:00:00"/>
        <d v="2020-03-07T00:00:00"/>
        <d v="2020-03-06T00:00:00"/>
        <d v="2020-03-05T00:00:00"/>
        <d v="2020-03-04T00:00:00"/>
        <d v="2020-03-03T00:00:00"/>
        <d v="2020-02-29T00:00:00"/>
        <d v="2020-02-28T00:00:00"/>
        <d v="2020-02-27T00:00:00"/>
        <d v="2020-02-26T00:00:00"/>
        <d v="2020-02-22T00:00:00"/>
        <d v="2020-02-21T00:00:00"/>
        <d v="2020-02-20T00:00:00"/>
        <d v="2020-02-19T00:00:00"/>
        <d v="2020-02-18T00:00:00"/>
        <d v="2020-02-15T00:00:00"/>
        <d v="2020-02-14T00:00:00"/>
        <d v="2020-02-13T00:00:00"/>
        <d v="2020-02-12T00:00:00"/>
        <d v="2020-02-11T00:00:00"/>
        <d v="2020-02-08T00:00:00"/>
        <d v="2020-02-07T00:00:00"/>
        <d v="2020-02-06T00:00:00"/>
        <d v="2020-02-05T00:00:00"/>
        <d v="2020-02-04T00:00:00"/>
        <d v="2020-02-01T00:00:00"/>
        <d v="2020-01-31T00:00:00"/>
        <d v="2020-01-30T00:00:00"/>
        <d v="2020-01-29T00:00:00"/>
        <d v="2020-01-28T00:00:00"/>
        <d v="2020-01-25T00:00:00"/>
        <d v="2020-01-24T00:00:00"/>
        <d v="2020-01-23T00:00:00"/>
        <d v="2020-01-22T00:00:00"/>
        <d v="2020-01-21T00:00:00"/>
        <d v="2020-01-18T00:00:00"/>
        <d v="2020-01-17T00:00:00"/>
        <d v="2020-01-16T00:00:00"/>
        <d v="2020-01-15T00:00:00"/>
        <d v="2020-01-14T00:00:00"/>
        <d v="2020-01-11T00:00:00"/>
        <d v="2020-01-10T00:00:00"/>
        <d v="2020-01-01T00:00:00"/>
      </sharedItems>
      <fieldGroup par="2" base="0">
        <rangePr groupBy="months" startDate="2015-01-01T00:00:00" endDate="2021-01-01T00:00:00"/>
        <groupItems count="14">
          <s v="&lt;01.01.2015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1.01.2021"/>
        </groupItems>
      </fieldGroup>
    </cacheField>
    <cacheField name="Цена" numFmtId="0">
      <sharedItems containsSemiMixedTypes="0" containsString="0" containsNumber="1" minValue="100.09" maxValue="125.44"/>
    </cacheField>
    <cacheField name="Годы" numFmtId="0" databaseField="0">
      <fieldGroup base="0">
        <rangePr groupBy="years" startDate="2015-01-01T00:00:00" endDate="2021-01-01T00:00:00"/>
        <groupItems count="9">
          <s v="&lt;01.01.2015"/>
          <s v="2015"/>
          <s v="2016"/>
          <s v="2017"/>
          <s v="2018"/>
          <s v="2019"/>
          <s v="2020"/>
          <s v="2021"/>
          <s v="&gt;01.01.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7">
  <r>
    <x v="0"/>
    <n v="112.86"/>
    <s v="USD-JPY"/>
  </r>
  <r>
    <x v="1"/>
    <n v="111.93"/>
    <s v="USD-JPY"/>
  </r>
  <r>
    <x v="2"/>
    <n v="111.69"/>
    <s v="USD-JPY"/>
  </r>
  <r>
    <x v="3"/>
    <n v="111.26"/>
    <s v="USD-JPY"/>
  </r>
  <r>
    <x v="4"/>
    <n v="110.7"/>
    <s v="USD-JPY"/>
  </r>
  <r>
    <x v="5"/>
    <n v="110.71"/>
    <s v="USD-JPY"/>
  </r>
  <r>
    <x v="6"/>
    <n v="110.76"/>
    <s v="USD-JPY"/>
  </r>
  <r>
    <x v="7"/>
    <n v="111.21"/>
    <s v="USD-JPY"/>
  </r>
  <r>
    <x v="8"/>
    <n v="110.58"/>
    <s v="USD-JPY"/>
  </r>
  <r>
    <x v="9"/>
    <n v="110.85"/>
    <s v="USD-JPY"/>
  </r>
  <r>
    <x v="10"/>
    <n v="110.95"/>
    <s v="USD-JPY"/>
  </r>
  <r>
    <x v="11"/>
    <n v="109.87"/>
    <s v="USD-JPY"/>
  </r>
  <r>
    <x v="12"/>
    <n v="109.12"/>
    <s v="USD-JPY"/>
  </r>
  <r>
    <x v="13"/>
    <n v="108.98"/>
    <s v="USD-JPY"/>
  </r>
  <r>
    <x v="14"/>
    <n v="108.97"/>
    <s v="USD-JPY"/>
  </r>
  <r>
    <x v="15"/>
    <n v="108.76"/>
    <s v="USD-JPY"/>
  </r>
  <r>
    <x v="16"/>
    <n v="108.69"/>
    <s v="USD-JPY"/>
  </r>
  <r>
    <x v="17"/>
    <n v="109.54"/>
    <s v="USD-JPY"/>
  </r>
  <r>
    <x v="18"/>
    <n v="109.76"/>
    <s v="USD-JPY"/>
  </r>
  <r>
    <x v="19"/>
    <n v="109.86"/>
    <s v="USD-JPY"/>
  </r>
  <r>
    <x v="20"/>
    <n v="109.23"/>
    <s v="USD-JPY"/>
  </r>
  <r>
    <x v="21"/>
    <n v="109.01"/>
    <s v="USD-JPY"/>
  </r>
  <r>
    <x v="22"/>
    <n v="109.72"/>
    <s v="USD-JPY"/>
  </r>
  <r>
    <x v="23"/>
    <n v="109.25"/>
    <s v="USD-JPY"/>
  </r>
  <r>
    <x v="24"/>
    <n v="108.6"/>
    <s v="USD-JPY"/>
  </r>
  <r>
    <x v="25"/>
    <n v="107.62"/>
    <s v="USD-JPY"/>
  </r>
  <r>
    <x v="26"/>
    <n v="107.37"/>
    <s v="USD-JPY"/>
  </r>
  <r>
    <x v="27"/>
    <n v="106.46"/>
    <s v="USD-JPY"/>
  </r>
  <r>
    <x v="28"/>
    <n v="105.89"/>
    <s v="USD-JPY"/>
  </r>
  <r>
    <x v="29"/>
    <n v="106.58"/>
    <s v="USD-JPY"/>
  </r>
  <r>
    <x v="30"/>
    <n v="107.08"/>
    <s v="USD-JPY"/>
  </r>
  <r>
    <x v="31"/>
    <n v="107.67"/>
    <s v="USD-JPY"/>
  </r>
  <r>
    <x v="32"/>
    <n v="107.34"/>
    <s v="USD-JPY"/>
  </r>
  <r>
    <x v="33"/>
    <n v="106.63"/>
    <s v="USD-JPY"/>
  </r>
  <r>
    <x v="34"/>
    <n v="107.07"/>
    <s v="USD-JPY"/>
  </r>
  <r>
    <x v="35"/>
    <n v="107.15"/>
    <s v="USD-JPY"/>
  </r>
  <r>
    <x v="36"/>
    <n v="106.8"/>
    <s v="USD-JPY"/>
  </r>
  <r>
    <x v="37"/>
    <n v="105.79"/>
    <s v="USD-JPY"/>
  </r>
  <r>
    <x v="38"/>
    <n v="105.49"/>
    <s v="USD-JPY"/>
  </r>
  <r>
    <x v="39"/>
    <n v="106.05"/>
    <s v="USD-JPY"/>
  </r>
  <r>
    <x v="40"/>
    <n v="105.79"/>
    <s v="USD-JPY"/>
  </r>
  <r>
    <x v="41"/>
    <n v="106.49"/>
    <s v="USD-JPY"/>
  </r>
  <r>
    <x v="42"/>
    <n v="106.93"/>
    <s v="USD-JPY"/>
  </r>
  <r>
    <x v="43"/>
    <n v="106.65"/>
    <s v="USD-JPY"/>
  </r>
  <r>
    <x v="44"/>
    <n v="106.12"/>
    <s v="USD-JPY"/>
  </r>
  <r>
    <x v="45"/>
    <n v="105.72"/>
    <s v="USD-JPY"/>
  </r>
  <r>
    <x v="46"/>
    <n v="105.85"/>
    <s v="USD-JPY"/>
  </r>
  <r>
    <x v="47"/>
    <n v="106.43"/>
    <s v="USD-JPY"/>
  </r>
  <r>
    <x v="48"/>
    <n v="106.31"/>
    <s v="USD-JPY"/>
  </r>
  <r>
    <x v="49"/>
    <n v="105.71"/>
    <s v="USD-JPY"/>
  </r>
  <r>
    <x v="50"/>
    <n v="105.02"/>
    <s v="USD-JPY"/>
  </r>
  <r>
    <x v="51"/>
    <n v="105.09"/>
    <s v="USD-JPY"/>
  </r>
  <r>
    <x v="52"/>
    <n v="105.53"/>
    <s v="USD-JPY"/>
  </r>
  <r>
    <x v="53"/>
    <n v="105.59"/>
    <s v="USD-JPY"/>
  </r>
  <r>
    <x v="54"/>
    <n v="106.6"/>
    <s v="USD-JPY"/>
  </r>
  <r>
    <x v="55"/>
    <n v="106.18"/>
    <s v="USD-JPY"/>
  </r>
  <r>
    <x v="56"/>
    <n v="106.3"/>
    <s v="USD-JPY"/>
  </r>
  <r>
    <x v="57"/>
    <n v="106.14"/>
    <s v="USD-JPY"/>
  </r>
  <r>
    <x v="58"/>
    <n v="106.09"/>
    <s v="USD-JPY"/>
  </r>
  <r>
    <x v="59"/>
    <n v="107.08"/>
    <s v="USD-JPY"/>
  </r>
  <r>
    <x v="60"/>
    <n v="107.41"/>
    <s v="USD-JPY"/>
  </r>
  <r>
    <x v="61"/>
    <n v="107.15"/>
    <s v="USD-JPY"/>
  </r>
  <r>
    <x v="62"/>
    <n v="107.05"/>
    <s v="USD-JPY"/>
  </r>
  <r>
    <x v="63"/>
    <n v="106.91"/>
    <s v="USD-JPY"/>
  </r>
  <r>
    <x v="64"/>
    <n v="106.9"/>
    <s v="USD-JPY"/>
  </r>
  <r>
    <x v="65"/>
    <n v="107.62"/>
    <s v="USD-JPY"/>
  </r>
  <r>
    <x v="66"/>
    <n v="107.22"/>
    <s v="USD-JPY"/>
  </r>
  <r>
    <x v="67"/>
    <n v="106.99"/>
    <s v="USD-JPY"/>
  </r>
  <r>
    <x v="68"/>
    <n v="107.33"/>
    <s v="USD-JPY"/>
  </r>
  <r>
    <x v="69"/>
    <n v="107.35"/>
    <s v="USD-JPY"/>
  </r>
  <r>
    <x v="70"/>
    <n v="107.56"/>
    <s v="USD-JPY"/>
  </r>
  <r>
    <x v="71"/>
    <n v="107.87"/>
    <s v="USD-JPY"/>
  </r>
  <r>
    <x v="72"/>
    <n v="108.83"/>
    <s v="USD-JPY"/>
  </r>
  <r>
    <x v="73"/>
    <n v="109.22"/>
    <s v="USD-JPY"/>
  </r>
  <r>
    <x v="74"/>
    <n v="109.34"/>
    <s v="USD-JPY"/>
  </r>
  <r>
    <x v="75"/>
    <n v="109.33"/>
    <s v="USD-JPY"/>
  </r>
  <r>
    <x v="76"/>
    <n v="109.04"/>
    <s v="USD-JPY"/>
  </r>
  <r>
    <x v="77"/>
    <n v="109.66"/>
    <s v="USD-JPY"/>
  </r>
  <r>
    <x v="78"/>
    <n v="109.09"/>
    <s v="USD-JPY"/>
  </r>
  <r>
    <x v="79"/>
    <n v="109.24"/>
    <s v="USD-JPY"/>
  </r>
  <r>
    <x v="80"/>
    <n v="108.99"/>
    <s v="USD-JPY"/>
  </r>
  <r>
    <x v="81"/>
    <n v="109.86"/>
    <s v="USD-JPY"/>
  </r>
  <r>
    <x v="82"/>
    <n v="109.36"/>
    <s v="USD-JPY"/>
  </r>
  <r>
    <x v="83"/>
    <n v="109.55"/>
    <s v="USD-JPY"/>
  </r>
  <r>
    <x v="84"/>
    <n v="109.87"/>
    <s v="USD-JPY"/>
  </r>
  <r>
    <x v="85"/>
    <n v="110.18"/>
    <s v="USD-JPY"/>
  </r>
  <r>
    <x v="86"/>
    <n v="110.65"/>
    <s v="USD-JPY"/>
  </r>
  <r>
    <x v="87"/>
    <n v="110.95"/>
    <s v="USD-JPY"/>
  </r>
  <r>
    <x v="88"/>
    <n v="111.35"/>
    <s v="USD-JPY"/>
  </r>
  <r>
    <x v="89"/>
    <n v="110.99"/>
    <s v="USD-JPY"/>
  </r>
  <r>
    <x v="90"/>
    <n v="109.92"/>
    <s v="USD-JPY"/>
  </r>
  <r>
    <x v="91"/>
    <n v="109.68"/>
    <s v="USD-JPY"/>
  </r>
  <r>
    <x v="92"/>
    <n v="109.46"/>
    <s v="USD-JPY"/>
  </r>
  <r>
    <x v="93"/>
    <n v="109.43"/>
    <s v="USD-JPY"/>
  </r>
  <r>
    <x v="94"/>
    <n v="108.56"/>
    <s v="USD-JPY"/>
  </r>
  <r>
    <x v="95"/>
    <n v="108.66"/>
    <s v="USD-JPY"/>
  </r>
  <r>
    <x v="96"/>
    <n v="108.84"/>
    <s v="USD-JPY"/>
  </r>
  <r>
    <x v="97"/>
    <n v="109.13"/>
    <s v="USD-JPY"/>
  </r>
  <r>
    <x v="98"/>
    <n v="109.52"/>
    <s v="USD-JPY"/>
  </r>
  <r>
    <x v="99"/>
    <n v="109.82"/>
    <s v="USD-JPY"/>
  </r>
  <r>
    <x v="100"/>
    <n v="110.04"/>
    <s v="USD-JPY"/>
  </r>
  <r>
    <x v="101"/>
    <n v="109.94"/>
    <s v="USD-JPY"/>
  </r>
  <r>
    <x v="102"/>
    <n v="109.36"/>
    <s v="USD-JPY"/>
  </r>
  <r>
    <x v="103"/>
    <n v="109.55"/>
    <s v="USD-JPY"/>
  </r>
  <r>
    <x v="104"/>
    <n v="110.67"/>
    <s v="USD-JPY"/>
  </r>
  <r>
    <x v="105"/>
    <n v="110.01"/>
    <s v="USD-JPY"/>
  </r>
  <r>
    <x v="106"/>
    <n v="110.46"/>
    <s v="USD-JPY"/>
  </r>
  <r>
    <x v="107"/>
    <n v="110.49"/>
    <s v="USD-JPY"/>
  </r>
  <r>
    <x v="108"/>
    <n v="109.69"/>
    <s v="USD-JPY"/>
  </r>
  <r>
    <x v="109"/>
    <n v="110.14"/>
    <s v="USD-JPY"/>
  </r>
  <r>
    <x v="110"/>
    <n v="110.58"/>
    <s v="USD-JPY"/>
  </r>
  <r>
    <x v="111"/>
    <n v="110.19"/>
    <s v="USD-JPY"/>
  </r>
  <r>
    <x v="112"/>
    <n v="109.52"/>
    <s v="USD-JPY"/>
  </r>
  <r>
    <x v="113"/>
    <n v="109.68"/>
    <s v="USD-JPY"/>
  </r>
  <r>
    <x v="114"/>
    <n v="109.78"/>
    <s v="USD-JPY"/>
  </r>
  <r>
    <x v="115"/>
    <n v="110.39"/>
    <s v="USD-JPY"/>
  </r>
  <r>
    <x v="116"/>
    <n v="110.68"/>
    <s v="USD-JPY"/>
  </r>
  <r>
    <x v="117"/>
    <n v="110.73"/>
    <s v="USD-JPY"/>
  </r>
  <r>
    <x v="118"/>
    <n v="110.93"/>
    <s v="USD-JPY"/>
  </r>
  <r>
    <x v="119"/>
    <n v="110.51"/>
    <s v="USD-JPY"/>
  </r>
  <r>
    <x v="120"/>
    <n v="110.65"/>
    <s v="USD-JPY"/>
  </r>
  <r>
    <x v="121"/>
    <n v="110.6"/>
    <s v="USD-JPY"/>
  </r>
  <r>
    <x v="122"/>
    <n v="110.44"/>
    <s v="USD-JPY"/>
  </r>
  <r>
    <x v="123"/>
    <n v="111.1"/>
    <s v="USD-JPY"/>
  </r>
  <r>
    <x v="124"/>
    <n v="111.04"/>
    <s v="USD-JPY"/>
  </r>
  <r>
    <x v="125"/>
    <n v="112.31"/>
    <s v="USD-JPY"/>
  </r>
  <r>
    <x v="126"/>
    <n v="112.75"/>
    <s v="USD-JPY"/>
  </r>
  <r>
    <x v="127"/>
    <n v="112.45"/>
    <s v="USD-JPY"/>
  </r>
  <r>
    <x v="128"/>
    <n v="112.37"/>
    <s v="USD-JPY"/>
  </r>
  <r>
    <x v="129"/>
    <n v="113.01"/>
    <s v="USD-JPY"/>
  </r>
  <r>
    <x v="130"/>
    <n v="113.03"/>
    <s v="USD-JPY"/>
  </r>
  <r>
    <x v="131"/>
    <n v="112.48"/>
    <s v="USD-JPY"/>
  </r>
  <r>
    <x v="132"/>
    <n v="110.98"/>
    <s v="USD-JPY"/>
  </r>
  <r>
    <x v="133"/>
    <n v="111.23"/>
    <s v="USD-JPY"/>
  </r>
  <r>
    <x v="134"/>
    <n v="111.22"/>
    <s v="USD-JPY"/>
  </r>
  <r>
    <x v="135"/>
    <n v="110.71"/>
    <s v="USD-JPY"/>
  </r>
  <r>
    <x v="136"/>
    <n v="111.13"/>
    <s v="USD-JPY"/>
  </r>
  <r>
    <x v="137"/>
    <n v="111.1"/>
    <s v="USD-JPY"/>
  </r>
  <r>
    <x v="138"/>
    <n v="111.37"/>
    <s v="USD-JPY"/>
  </r>
  <r>
    <x v="139"/>
    <n v="112.01"/>
    <s v="USD-JPY"/>
  </r>
  <r>
    <x v="140"/>
    <n v="111.63"/>
    <s v="USD-JPY"/>
  </r>
  <r>
    <x v="141"/>
    <n v="111.71"/>
    <s v="USD-JPY"/>
  </r>
  <r>
    <x v="142"/>
    <n v="111.27"/>
    <s v="USD-JPY"/>
  </r>
  <r>
    <x v="143"/>
    <n v="111.33"/>
    <s v="USD-JPY"/>
  </r>
  <r>
    <x v="144"/>
    <n v="110.96"/>
    <s v="USD-JPY"/>
  </r>
  <r>
    <x v="145"/>
    <n v="111.08"/>
    <s v="USD-JPY"/>
  </r>
  <r>
    <x v="146"/>
    <n v="110.85"/>
    <s v="USD-JPY"/>
  </r>
  <r>
    <x v="147"/>
    <n v="110.29"/>
    <s v="USD-JPY"/>
  </r>
  <r>
    <x v="148"/>
    <n v="111.08"/>
    <s v="USD-JPY"/>
  </r>
  <r>
    <x v="149"/>
    <n v="111.29"/>
    <s v="USD-JPY"/>
  </r>
  <r>
    <x v="150"/>
    <n v="110.78"/>
    <s v="USD-JPY"/>
  </r>
  <r>
    <x v="151"/>
    <n v="110.71"/>
    <s v="USD-JPY"/>
  </r>
  <r>
    <x v="152"/>
    <n v="110.65"/>
    <s v="USD-JPY"/>
  </r>
  <r>
    <x v="153"/>
    <n v="110.19"/>
    <s v="USD-JPY"/>
  </r>
  <r>
    <x v="154"/>
    <n v="110.41"/>
    <s v="USD-JPY"/>
  </r>
  <r>
    <x v="155"/>
    <n v="110.79"/>
    <s v="USD-JPY"/>
  </r>
  <r>
    <x v="156"/>
    <n v="111.36"/>
    <s v="USD-JPY"/>
  </r>
  <r>
    <x v="157"/>
    <n v="111.16"/>
    <s v="USD-JPY"/>
  </r>
  <r>
    <x v="158"/>
    <n v="111.09"/>
    <s v="USD-JPY"/>
  </r>
  <r>
    <x v="159"/>
    <n v="111.19"/>
    <s v="USD-JPY"/>
  </r>
  <r>
    <x v="160"/>
    <n v="111.61"/>
    <s v="USD-JPY"/>
  </r>
  <r>
    <x v="161"/>
    <n v="110.7"/>
    <s v="USD-JPY"/>
  </r>
  <r>
    <x v="162"/>
    <n v="111.02"/>
    <s v="USD-JPY"/>
  </r>
  <r>
    <x v="163"/>
    <n v="111.51"/>
    <s v="USD-JPY"/>
  </r>
  <r>
    <x v="164"/>
    <n v="111.48"/>
    <s v="USD-JPY"/>
  </r>
  <r>
    <x v="165"/>
    <n v="111.31"/>
    <s v="USD-JPY"/>
  </r>
  <r>
    <x v="166"/>
    <n v="110.71"/>
    <s v="USD-JPY"/>
  </r>
  <r>
    <x v="167"/>
    <n v="111.03"/>
    <s v="USD-JPY"/>
  </r>
  <r>
    <x v="168"/>
    <n v="111.48"/>
    <s v="USD-JPY"/>
  </r>
  <r>
    <x v="169"/>
    <n v="111.46"/>
    <s v="USD-JPY"/>
  </r>
  <r>
    <x v="170"/>
    <n v="111.46"/>
    <s v="USD-JPY"/>
  </r>
  <r>
    <x v="171"/>
    <n v="111.81"/>
    <s v="USD-JPY"/>
  </r>
  <r>
    <x v="172"/>
    <n v="111.93"/>
    <s v="USD-JPY"/>
  </r>
  <r>
    <x v="173"/>
    <n v="111.94"/>
    <s v="USD-JPY"/>
  </r>
  <r>
    <x v="174"/>
    <n v="112.38"/>
    <s v="USD-JPY"/>
  </r>
  <r>
    <x v="175"/>
    <n v="112.26"/>
    <s v="USD-JPY"/>
  </r>
  <r>
    <x v="176"/>
    <n v="112.73"/>
    <s v="USD-JPY"/>
  </r>
  <r>
    <x v="177"/>
    <n v="112.61"/>
    <s v="USD-JPY"/>
  </r>
  <r>
    <x v="178"/>
    <n v="112.9"/>
    <s v="USD-JPY"/>
  </r>
  <r>
    <x v="179"/>
    <n v="112.83"/>
    <s v="USD-JPY"/>
  </r>
  <r>
    <x v="180"/>
    <n v="112.71"/>
    <s v="USD-JPY"/>
  </r>
  <r>
    <x v="181"/>
    <n v="113.42"/>
    <s v="USD-JPY"/>
  </r>
  <r>
    <x v="182"/>
    <n v="114.01"/>
    <s v="USD-JPY"/>
  </r>
  <r>
    <x v="183"/>
    <n v="113.73"/>
    <s v="USD-JPY"/>
  </r>
  <r>
    <x v="184"/>
    <n v="113.84"/>
    <s v="USD-JPY"/>
  </r>
  <r>
    <x v="185"/>
    <n v="114.35"/>
    <s v="USD-JPY"/>
  </r>
  <r>
    <x v="186"/>
    <n v="113.82"/>
    <s v="USD-JPY"/>
  </r>
  <r>
    <x v="187"/>
    <n v="113.61"/>
    <s v="USD-JPY"/>
  </r>
  <r>
    <x v="188"/>
    <n v="113.17"/>
    <s v="USD-JPY"/>
  </r>
  <r>
    <x v="189"/>
    <n v="113.15"/>
    <s v="USD-JPY"/>
  </r>
  <r>
    <x v="190"/>
    <n v="112.34"/>
    <s v="USD-JPY"/>
  </r>
  <r>
    <x v="191"/>
    <n v="112.33"/>
    <s v="USD-JPY"/>
  </r>
  <r>
    <x v="192"/>
    <n v="111.75"/>
    <s v="USD-JPY"/>
  </r>
  <r>
    <x v="193"/>
    <n v="112.16"/>
    <s v="USD-JPY"/>
  </r>
  <r>
    <x v="194"/>
    <n v="112.25"/>
    <s v="USD-JPY"/>
  </r>
  <r>
    <x v="195"/>
    <n v="112.58"/>
    <s v="USD-JPY"/>
  </r>
  <r>
    <x v="196"/>
    <n v="112.41"/>
    <s v="USD-JPY"/>
  </r>
  <r>
    <x v="197"/>
    <n v="112.74"/>
    <s v="USD-JPY"/>
  </r>
  <r>
    <x v="198"/>
    <n v="112.3"/>
    <s v="USD-JPY"/>
  </r>
  <r>
    <x v="199"/>
    <n v="112.48"/>
    <s v="USD-JPY"/>
  </r>
  <r>
    <x v="200"/>
    <n v="112.31"/>
    <s v="USD-JPY"/>
  </r>
  <r>
    <x v="201"/>
    <n v="112.04"/>
    <s v="USD-JPY"/>
  </r>
  <r>
    <x v="202"/>
    <n v="111.94"/>
    <s v="USD-JPY"/>
  </r>
  <r>
    <x v="203"/>
    <n v="112.86"/>
    <s v="USD-JPY"/>
  </r>
  <r>
    <x v="204"/>
    <n v="113.11"/>
    <s v="USD-JPY"/>
  </r>
  <r>
    <x v="205"/>
    <n v="112.89"/>
    <s v="USD-JPY"/>
  </r>
  <r>
    <x v="206"/>
    <n v="112.92"/>
    <s v="USD-JPY"/>
  </r>
  <r>
    <x v="207"/>
    <n v="113.3"/>
    <s v="USD-JPY"/>
  </r>
  <r>
    <x v="208"/>
    <n v="113.19"/>
    <s v="USD-JPY"/>
  </r>
  <r>
    <x v="209"/>
    <n v="113.72"/>
    <s v="USD-JPY"/>
  </r>
  <r>
    <x v="210"/>
    <n v="113.81"/>
    <s v="USD-JPY"/>
  </r>
  <r>
    <x v="211"/>
    <n v="114.13"/>
    <s v="USD-JPY"/>
  </r>
  <r>
    <x v="212"/>
    <n v="114.11"/>
    <s v="USD-JPY"/>
  </r>
  <r>
    <x v="213"/>
    <n v="113.88"/>
    <s v="USD-JPY"/>
  </r>
  <r>
    <x v="214"/>
    <n v="113.46"/>
    <s v="USD-JPY"/>
  </r>
  <r>
    <x v="215"/>
    <n v="113.25"/>
    <s v="USD-JPY"/>
  </r>
  <r>
    <x v="216"/>
    <n v="112.82"/>
    <s v="USD-JPY"/>
  </r>
  <r>
    <x v="217"/>
    <n v="112.44"/>
    <s v="USD-JPY"/>
  </r>
  <r>
    <x v="218"/>
    <n v="112.87"/>
    <s v="USD-JPY"/>
  </r>
  <r>
    <x v="219"/>
    <n v="112.97"/>
    <s v="USD-JPY"/>
  </r>
  <r>
    <x v="220"/>
    <n v="112.86"/>
    <s v="USD-JPY"/>
  </r>
  <r>
    <x v="221"/>
    <n v="113.32"/>
    <s v="USD-JPY"/>
  </r>
  <r>
    <x v="222"/>
    <n v="113.57"/>
    <s v="USD-JPY"/>
  </r>
  <r>
    <x v="223"/>
    <n v="113.86"/>
    <s v="USD-JPY"/>
  </r>
  <r>
    <x v="224"/>
    <n v="113.27"/>
    <s v="USD-JPY"/>
  </r>
  <r>
    <x v="225"/>
    <n v="113.44"/>
    <s v="USD-JPY"/>
  </r>
  <r>
    <x v="226"/>
    <n v="113.5"/>
    <s v="USD-JPY"/>
  </r>
  <r>
    <x v="227"/>
    <n v="113.06"/>
    <s v="USD-JPY"/>
  </r>
  <r>
    <x v="228"/>
    <n v="113.04"/>
    <s v="USD-JPY"/>
  </r>
  <r>
    <x v="229"/>
    <n v="113.03"/>
    <s v="USD-JPY"/>
  </r>
  <r>
    <x v="230"/>
    <n v="112.81"/>
    <s v="USD-JPY"/>
  </r>
  <r>
    <x v="231"/>
    <n v="112.62"/>
    <s v="USD-JPY"/>
  </r>
  <r>
    <x v="232"/>
    <n v="113.06"/>
    <s v="USD-JPY"/>
  </r>
  <r>
    <x v="233"/>
    <n v="113.46"/>
    <s v="USD-JPY"/>
  </r>
  <r>
    <x v="234"/>
    <n v="113.49"/>
    <s v="USD-JPY"/>
  </r>
  <r>
    <x v="235"/>
    <n v="113.58"/>
    <s v="USD-JPY"/>
  </r>
  <r>
    <x v="236"/>
    <n v="113.39"/>
    <s v="USD-JPY"/>
  </r>
  <r>
    <x v="237"/>
    <n v="112.48"/>
    <s v="USD-JPY"/>
  </r>
  <r>
    <x v="238"/>
    <n v="112.36"/>
    <s v="USD-JPY"/>
  </r>
  <r>
    <x v="239"/>
    <n v="111.85"/>
    <s v="USD-JPY"/>
  </r>
  <r>
    <x v="240"/>
    <n v="111.09"/>
    <s v="USD-JPY"/>
  </r>
  <r>
    <x v="241"/>
    <n v="110.94"/>
    <s v="USD-JPY"/>
  </r>
  <r>
    <x v="242"/>
    <n v="110.28"/>
    <s v="USD-JPY"/>
  </r>
  <r>
    <x v="243"/>
    <n v="110.51"/>
    <s v="USD-JPY"/>
  </r>
  <r>
    <x v="244"/>
    <n v="110.93"/>
    <s v="USD-JPY"/>
  </r>
  <r>
    <x v="245"/>
    <n v="110.46"/>
    <s v="USD-JPY"/>
  </r>
  <r>
    <x v="246"/>
    <n v="110.27"/>
    <s v="USD-JPY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95">
  <r>
    <x v="0"/>
    <n v="120.45"/>
  </r>
  <r>
    <x v="1"/>
    <n v="120.36"/>
  </r>
  <r>
    <x v="2"/>
    <n v="120.57"/>
  </r>
  <r>
    <x v="3"/>
    <n v="120.34"/>
  </r>
  <r>
    <x v="4"/>
    <n v="120.47"/>
  </r>
  <r>
    <x v="5"/>
    <n v="121.02"/>
  </r>
  <r>
    <x v="6"/>
    <n v="121.05"/>
  </r>
  <r>
    <x v="7"/>
    <n v="121.41"/>
  </r>
  <r>
    <x v="8"/>
    <n v="121.82"/>
  </r>
  <r>
    <x v="9"/>
    <n v="122.31"/>
  </r>
  <r>
    <x v="10"/>
    <n v="121.9"/>
  </r>
  <r>
    <x v="11"/>
    <n v="120.84"/>
  </r>
  <r>
    <x v="12"/>
    <n v="121.3"/>
  </r>
  <r>
    <x v="13"/>
    <n v="122.05"/>
  </r>
  <r>
    <x v="14"/>
    <n v="121.8"/>
  </r>
  <r>
    <x v="15"/>
    <n v="122.79"/>
  </r>
  <r>
    <x v="16"/>
    <n v="123.07"/>
  </r>
  <r>
    <x v="17"/>
    <n v="123.37"/>
  </r>
  <r>
    <x v="18"/>
    <n v="122.74"/>
  </r>
  <r>
    <x v="19"/>
    <n v="123.51"/>
  </r>
  <r>
    <x v="20"/>
    <n v="123.1"/>
  </r>
  <r>
    <x v="21"/>
    <n v="122.89"/>
  </r>
  <r>
    <x v="22"/>
    <n v="122.85"/>
  </r>
  <r>
    <x v="23"/>
    <n v="122.38"/>
  </r>
  <r>
    <x v="24"/>
    <n v="122.59"/>
  </r>
  <r>
    <x v="25"/>
    <n v="122.3"/>
  </r>
  <r>
    <x v="26"/>
    <n v="122.58"/>
  </r>
  <r>
    <x v="27"/>
    <n v="123.12"/>
  </r>
  <r>
    <x v="28"/>
    <n v="122.96"/>
  </r>
  <r>
    <x v="29"/>
    <n v="123.23"/>
  </r>
  <r>
    <x v="30"/>
    <n v="123.24"/>
  </r>
  <r>
    <x v="31"/>
    <n v="123.27"/>
  </r>
  <r>
    <x v="32"/>
    <n v="122.84"/>
  </r>
  <r>
    <x v="33"/>
    <n v="122.7"/>
  </r>
  <r>
    <x v="34"/>
    <n v="122.95"/>
  </r>
  <r>
    <x v="35"/>
    <n v="123.12"/>
  </r>
  <r>
    <x v="36"/>
    <n v="123.32"/>
  </r>
  <r>
    <x v="37"/>
    <n v="123.41"/>
  </r>
  <r>
    <x v="38"/>
    <n v="121.88"/>
  </r>
  <r>
    <x v="39"/>
    <n v="121.66"/>
  </r>
  <r>
    <x v="40"/>
    <n v="120.72"/>
  </r>
  <r>
    <x v="41"/>
    <n v="120.54"/>
  </r>
  <r>
    <x v="42"/>
    <n v="120.73"/>
  </r>
  <r>
    <x v="43"/>
    <n v="120.73"/>
  </r>
  <r>
    <x v="44"/>
    <n v="120.33"/>
  </r>
  <r>
    <x v="45"/>
    <n v="120.43"/>
  </r>
  <r>
    <x v="46"/>
    <n v="120.84"/>
  </r>
  <r>
    <x v="47"/>
    <n v="120.33"/>
  </r>
  <r>
    <x v="48"/>
    <n v="119.65"/>
  </r>
  <r>
    <x v="49"/>
    <n v="119.9"/>
  </r>
  <r>
    <x v="50"/>
    <n v="119.55"/>
  </r>
  <r>
    <x v="51"/>
    <n v="119.34"/>
  </r>
  <r>
    <x v="52"/>
    <n v="119.1"/>
  </r>
  <r>
    <x v="53"/>
    <n v="118.41"/>
  </r>
  <r>
    <x v="54"/>
    <n v="119.6"/>
  </r>
  <r>
    <x v="55"/>
    <n v="119.68"/>
  </r>
  <r>
    <x v="56"/>
    <n v="120.19"/>
  </r>
  <r>
    <x v="57"/>
    <n v="120.17"/>
  </r>
  <r>
    <x v="58"/>
    <n v="119.81"/>
  </r>
  <r>
    <x v="59"/>
    <n v="120.02"/>
  </r>
  <r>
    <x v="60"/>
    <n v="120.3"/>
  </r>
  <r>
    <x v="61"/>
    <n v="120.13"/>
  </r>
  <r>
    <x v="62"/>
    <n v="120.11"/>
  </r>
  <r>
    <x v="63"/>
    <n v="120.07"/>
  </r>
  <r>
    <x v="64"/>
    <n v="120.15"/>
  </r>
  <r>
    <x v="65"/>
    <n v="119.82"/>
  </r>
  <r>
    <x v="66"/>
    <n v="120.29"/>
  </r>
  <r>
    <x v="67"/>
    <n v="120.87"/>
  </r>
  <r>
    <x v="68"/>
    <n v="120.07"/>
  </r>
  <r>
    <x v="69"/>
    <n v="120.19"/>
  </r>
  <r>
    <x v="70"/>
    <n v="119.89"/>
  </r>
  <r>
    <x v="71"/>
    <n v="120.2"/>
  </r>
  <r>
    <x v="72"/>
    <n v="119.51"/>
  </r>
  <r>
    <x v="73"/>
    <n v="120.89"/>
  </r>
  <r>
    <x v="74"/>
    <n v="120.32"/>
  </r>
  <r>
    <x v="75"/>
    <n v="119.48"/>
  </r>
  <r>
    <x v="76"/>
    <n v="120.2"/>
  </r>
  <r>
    <x v="77"/>
    <n v="120.57"/>
  </r>
  <r>
    <x v="78"/>
    <n v="120.82"/>
  </r>
  <r>
    <x v="79"/>
    <n v="120.67"/>
  </r>
  <r>
    <x v="80"/>
    <n v="120.07"/>
  </r>
  <r>
    <x v="81"/>
    <n v="119.39"/>
  </r>
  <r>
    <x v="82"/>
    <n v="119.04"/>
  </r>
  <r>
    <x v="83"/>
    <n v="120.29"/>
  </r>
  <r>
    <x v="84"/>
    <n v="119.73"/>
  </r>
  <r>
    <x v="85"/>
    <n v="119.83"/>
  </r>
  <r>
    <x v="86"/>
    <n v="121.23"/>
  </r>
  <r>
    <x v="87"/>
    <n v="120.84"/>
  </r>
  <r>
    <x v="88"/>
    <n v="120.24"/>
  </r>
  <r>
    <x v="89"/>
    <n v="119.59"/>
  </r>
  <r>
    <x v="90"/>
    <n v="119.69"/>
  </r>
  <r>
    <x v="91"/>
    <n v="120.42"/>
  </r>
  <r>
    <x v="92"/>
    <n v="122.94"/>
  </r>
  <r>
    <x v="93"/>
    <n v="124.06"/>
  </r>
  <r>
    <x v="94"/>
    <n v="124.22"/>
  </r>
  <r>
    <x v="95"/>
    <n v="124.23"/>
  </r>
  <r>
    <x v="96"/>
    <n v="124.45"/>
  </r>
  <r>
    <x v="97"/>
    <n v="124.33"/>
  </r>
  <r>
    <x v="98"/>
    <n v="124.54"/>
  </r>
  <r>
    <x v="99"/>
    <n v="124.5"/>
  </r>
  <r>
    <x v="100"/>
    <n v="124.78"/>
  </r>
  <r>
    <x v="101"/>
    <n v="124.65"/>
  </r>
  <r>
    <x v="102"/>
    <n v="124.79"/>
  </r>
  <r>
    <x v="103"/>
    <n v="124.85"/>
  </r>
  <r>
    <x v="104"/>
    <n v="124.39"/>
  </r>
  <r>
    <x v="105"/>
    <n v="124.03"/>
  </r>
  <r>
    <x v="106"/>
    <n v="124.17"/>
  </r>
  <r>
    <x v="107"/>
    <n v="124.22"/>
  </r>
  <r>
    <x v="108"/>
    <n v="124.17"/>
  </r>
  <r>
    <x v="109"/>
    <n v="123.62"/>
  </r>
  <r>
    <x v="110"/>
    <n v="123.63"/>
  </r>
  <r>
    <x v="111"/>
    <n v="123.39"/>
  </r>
  <r>
    <x v="112"/>
    <n v="124"/>
  </r>
  <r>
    <x v="113"/>
    <n v="123.79"/>
  </r>
  <r>
    <x v="114"/>
    <n v="123.76"/>
  </r>
  <r>
    <x v="115"/>
    <n v="124.36"/>
  </r>
  <r>
    <x v="116"/>
    <n v="124.29"/>
  </r>
  <r>
    <x v="117"/>
    <n v="124"/>
  </r>
  <r>
    <x v="118"/>
    <n v="123.91"/>
  </r>
  <r>
    <x v="119"/>
    <n v="123.62"/>
  </r>
  <r>
    <x v="120"/>
    <n v="123.31"/>
  </r>
  <r>
    <x v="121"/>
    <n v="123.43"/>
  </r>
  <r>
    <x v="122"/>
    <n v="122.14"/>
  </r>
  <r>
    <x v="123"/>
    <n v="121.35"/>
  </r>
  <r>
    <x v="124"/>
    <n v="121.63"/>
  </r>
  <r>
    <x v="125"/>
    <n v="122.8"/>
  </r>
  <r>
    <x v="126"/>
    <n v="122.57"/>
  </r>
  <r>
    <x v="127"/>
    <n v="123.07"/>
  </r>
  <r>
    <x v="128"/>
    <n v="123.54"/>
  </r>
  <r>
    <x v="129"/>
    <n v="122.69"/>
  </r>
  <r>
    <x v="130"/>
    <n v="122.13"/>
  </r>
  <r>
    <x v="131"/>
    <n v="122.84"/>
  </r>
  <r>
    <x v="132"/>
    <n v="123.38"/>
  </r>
  <r>
    <x v="133"/>
    <n v="123.78"/>
  </r>
  <r>
    <x v="134"/>
    <n v="123.9"/>
  </r>
  <r>
    <x v="135"/>
    <n v="123.7"/>
  </r>
  <r>
    <x v="136"/>
    <n v="123.1"/>
  </r>
  <r>
    <x v="137"/>
    <n v="123.15"/>
  </r>
  <r>
    <x v="138"/>
    <n v="122.72"/>
  </r>
  <r>
    <x v="139"/>
    <n v="123.75"/>
  </r>
  <r>
    <x v="140"/>
    <n v="123.54"/>
  </r>
  <r>
    <x v="141"/>
    <n v="123.5"/>
  </r>
  <r>
    <x v="142"/>
    <n v="123.5"/>
  </r>
  <r>
    <x v="143"/>
    <n v="122.94"/>
  </r>
  <r>
    <x v="144"/>
    <n v="124.43"/>
  </r>
  <r>
    <x v="145"/>
    <n v="125.44"/>
  </r>
  <r>
    <x v="146"/>
    <n v="124.76"/>
  </r>
  <r>
    <x v="147"/>
    <n v="124.01"/>
  </r>
  <r>
    <x v="148"/>
    <n v="124.2"/>
  </r>
  <r>
    <x v="149"/>
    <n v="124.57"/>
  </r>
  <r>
    <x v="150"/>
    <n v="124.1"/>
  </r>
  <r>
    <x v="151"/>
    <n v="123.83"/>
  </r>
  <r>
    <x v="152"/>
    <n v="123.96"/>
  </r>
  <r>
    <x v="153"/>
    <n v="123.02"/>
  </r>
  <r>
    <x v="154"/>
    <n v="122.68"/>
  </r>
  <r>
    <x v="155"/>
    <n v="121.64"/>
  </r>
  <r>
    <x v="156"/>
    <n v="120.83"/>
  </r>
  <r>
    <x v="157"/>
    <n v="120.89"/>
  </r>
  <r>
    <x v="158"/>
    <n v="120.97"/>
  </r>
  <r>
    <x v="159"/>
    <n v="120.01"/>
  </r>
  <r>
    <x v="160"/>
    <n v="119.67"/>
  </r>
  <r>
    <x v="161"/>
    <n v="119.52"/>
  </r>
  <r>
    <x v="162"/>
    <n v="119.19"/>
  </r>
  <r>
    <x v="163"/>
    <n v="119.8"/>
  </r>
  <r>
    <x v="164"/>
    <n v="120.08"/>
  </r>
  <r>
    <x v="165"/>
    <n v="120.01"/>
  </r>
  <r>
    <x v="166"/>
    <n v="119.3"/>
  </r>
  <r>
    <x v="167"/>
    <n v="119.78"/>
  </r>
  <r>
    <x v="168"/>
    <n v="120.28"/>
  </r>
  <r>
    <x v="169"/>
    <n v="118.82"/>
  </r>
  <r>
    <x v="170"/>
    <n v="119.12"/>
  </r>
  <r>
    <x v="171"/>
    <n v="119.1"/>
  </r>
  <r>
    <x v="172"/>
    <n v="119.24"/>
  </r>
  <r>
    <x v="173"/>
    <n v="119.33"/>
  </r>
  <r>
    <x v="174"/>
    <n v="119.93"/>
  </r>
  <r>
    <x v="175"/>
    <n v="119.6"/>
  </r>
  <r>
    <x v="176"/>
    <n v="119.66"/>
  </r>
  <r>
    <x v="177"/>
    <n v="118.72"/>
  </r>
  <r>
    <x v="178"/>
    <n v="118.85"/>
  </r>
  <r>
    <x v="179"/>
    <n v="119.29"/>
  </r>
  <r>
    <x v="180"/>
    <n v="119.54"/>
  </r>
  <r>
    <x v="181"/>
    <n v="119.77"/>
  </r>
  <r>
    <x v="182"/>
    <n v="120.74"/>
  </r>
  <r>
    <x v="183"/>
    <n v="120.35"/>
  </r>
  <r>
    <x v="184"/>
    <n v="120.28"/>
  </r>
  <r>
    <x v="185"/>
    <n v="119.97"/>
  </r>
  <r>
    <x v="186"/>
    <n v="119.97"/>
  </r>
  <r>
    <x v="187"/>
    <n v="119.03"/>
  </r>
  <r>
    <x v="188"/>
    <n v="119.7"/>
  </r>
  <r>
    <x v="189"/>
    <n v="119.57"/>
  </r>
  <r>
    <x v="190"/>
    <n v="120.07"/>
  </r>
  <r>
    <x v="191"/>
    <n v="120.13"/>
  </r>
  <r>
    <x v="192"/>
    <n v="119.75"/>
  </r>
  <r>
    <x v="193"/>
    <n v="119.47"/>
  </r>
  <r>
    <x v="194"/>
    <n v="118.47"/>
  </r>
  <r>
    <x v="195"/>
    <n v="119.66"/>
  </r>
  <r>
    <x v="196"/>
    <n v="119.55"/>
  </r>
  <r>
    <x v="197"/>
    <n v="120.12"/>
  </r>
  <r>
    <x v="198"/>
    <n v="120.86"/>
  </r>
  <r>
    <x v="199"/>
    <n v="120.77"/>
  </r>
  <r>
    <x v="200"/>
    <n v="121.26"/>
  </r>
  <r>
    <x v="201"/>
    <n v="121.41"/>
  </r>
  <r>
    <x v="202"/>
    <n v="121.29"/>
  </r>
  <r>
    <x v="203"/>
    <n v="121.39"/>
  </r>
  <r>
    <x v="204"/>
    <n v="121.14"/>
  </r>
  <r>
    <x v="205"/>
    <n v="121.33"/>
  </r>
  <r>
    <x v="206"/>
    <n v="121.77"/>
  </r>
  <r>
    <x v="207"/>
    <n v="120.16"/>
  </r>
  <r>
    <x v="208"/>
    <n v="119.82"/>
  </r>
  <r>
    <x v="209"/>
    <n v="119.75"/>
  </r>
  <r>
    <x v="210"/>
    <n v="119.77"/>
  </r>
  <r>
    <x v="211"/>
    <n v="119.9"/>
  </r>
  <r>
    <x v="212"/>
    <n v="119.32"/>
  </r>
  <r>
    <x v="213"/>
    <n v="118.74"/>
  </r>
  <r>
    <x v="214"/>
    <n v="118.83"/>
  </r>
  <r>
    <x v="215"/>
    <n v="119.32"/>
  </r>
  <r>
    <x v="216"/>
    <n v="118.65"/>
  </r>
  <r>
    <x v="217"/>
    <n v="118.61"/>
  </r>
  <r>
    <x v="218"/>
    <n v="119.15"/>
  </r>
  <r>
    <x v="219"/>
    <n v="118.58"/>
  </r>
  <r>
    <x v="220"/>
    <n v="118.59"/>
  </r>
  <r>
    <x v="221"/>
    <n v="118.96"/>
  </r>
  <r>
    <x v="222"/>
    <n v="119.22"/>
  </r>
  <r>
    <x v="223"/>
    <n v="119.76"/>
  </r>
  <r>
    <x v="224"/>
    <n v="118.74"/>
  </r>
  <r>
    <x v="225"/>
    <n v="118.69"/>
  </r>
  <r>
    <x v="226"/>
    <n v="117.3"/>
  </r>
  <r>
    <x v="227"/>
    <n v="117.35"/>
  </r>
  <r>
    <x v="228"/>
    <n v="118.18"/>
  </r>
  <r>
    <x v="229"/>
    <n v="117.23"/>
  </r>
  <r>
    <x v="230"/>
    <n v="117.72"/>
  </r>
  <r>
    <x v="231"/>
    <n v="117.85"/>
  </r>
  <r>
    <x v="232"/>
    <n v="117.85"/>
  </r>
  <r>
    <x v="233"/>
    <n v="117.85"/>
  </r>
  <r>
    <x v="234"/>
    <n v="117.87"/>
  </r>
  <r>
    <x v="235"/>
    <n v="117.97"/>
  </r>
  <r>
    <x v="236"/>
    <n v="118.16"/>
  </r>
  <r>
    <x v="237"/>
    <n v="118.22"/>
  </r>
  <r>
    <x v="238"/>
    <n v="118.21"/>
  </r>
  <r>
    <x v="239"/>
    <n v="118.21"/>
  </r>
  <r>
    <x v="240"/>
    <n v="118.21"/>
  </r>
  <r>
    <x v="241"/>
    <n v="117.95"/>
  </r>
  <r>
    <x v="242"/>
    <n v="117.67"/>
  </r>
  <r>
    <x v="243"/>
    <n v="118.23"/>
  </r>
  <r>
    <x v="244"/>
    <n v="117.21"/>
  </r>
  <r>
    <x v="245"/>
    <n v="116.61"/>
  </r>
  <r>
    <x v="246"/>
    <n v="116.61"/>
  </r>
  <r>
    <x v="247"/>
    <n v="116.61"/>
  </r>
  <r>
    <x v="248"/>
    <n v="117.65"/>
  </r>
  <r>
    <x v="249"/>
    <n v="116.8"/>
  </r>
  <r>
    <x v="250"/>
    <n v="118.41"/>
  </r>
  <r>
    <x v="251"/>
    <n v="118.7"/>
  </r>
  <r>
    <x v="252"/>
    <n v="119.65"/>
  </r>
  <r>
    <x v="253"/>
    <n v="119.65"/>
  </r>
  <r>
    <x v="254"/>
    <n v="119.65"/>
  </r>
  <r>
    <x v="255"/>
    <n v="119.65"/>
  </r>
  <r>
    <x v="256"/>
    <n v="119.65"/>
  </r>
  <r>
    <x v="257"/>
    <n v="119.65"/>
  </r>
  <r>
    <x v="258"/>
    <n v="119.65"/>
  </r>
  <r>
    <x v="259"/>
    <n v="119.65"/>
  </r>
  <r>
    <x v="260"/>
    <n v="119.65"/>
  </r>
  <r>
    <x v="261"/>
    <n v="119.65"/>
  </r>
  <r>
    <x v="262"/>
    <n v="119.65"/>
  </r>
  <r>
    <x v="263"/>
    <n v="119.65"/>
  </r>
  <r>
    <x v="264"/>
    <n v="117.03"/>
  </r>
  <r>
    <x v="265"/>
    <n v="116.46"/>
  </r>
  <r>
    <x v="266"/>
    <n v="117.58"/>
  </r>
  <r>
    <x v="267"/>
    <n v="117.24"/>
  </r>
  <r>
    <x v="268"/>
    <n v="117.12"/>
  </r>
  <r>
    <x v="269"/>
    <n v="117.45"/>
  </r>
  <r>
    <x v="270"/>
    <n v="117.68"/>
  </r>
  <r>
    <x v="271"/>
    <n v="117.61"/>
  </r>
  <r>
    <x v="272"/>
    <n v="118.15"/>
  </r>
  <r>
    <x v="273"/>
    <n v="117.36"/>
  </r>
  <r>
    <x v="274"/>
    <n v="118.29"/>
  </r>
  <r>
    <x v="275"/>
    <n v="117.81"/>
  </r>
  <r>
    <x v="276"/>
    <n v="115.14"/>
  </r>
  <r>
    <x v="277"/>
    <n v="115.33"/>
  </r>
  <r>
    <x v="278"/>
    <n v="116"/>
  </r>
  <r>
    <x v="279"/>
    <n v="114.47"/>
  </r>
  <r>
    <x v="280"/>
    <n v="113.52"/>
  </r>
  <r>
    <x v="281"/>
    <n v="114.25"/>
  </r>
  <r>
    <x v="282"/>
    <n v="113.88"/>
  </r>
  <r>
    <x v="283"/>
    <n v="114.1"/>
  </r>
  <r>
    <x v="284"/>
    <n v="113.96"/>
  </r>
  <r>
    <x v="285"/>
    <n v="114.28"/>
  </r>
  <r>
    <x v="286"/>
    <n v="112.73"/>
  </r>
  <r>
    <x v="287"/>
    <n v="112.33"/>
  </r>
  <r>
    <x v="288"/>
    <n v="111.84"/>
  </r>
  <r>
    <x v="289"/>
    <n v="112.7"/>
  </r>
  <r>
    <x v="290"/>
    <n v="113.4"/>
  </r>
  <r>
    <x v="291"/>
    <n v="111.06"/>
  </r>
  <r>
    <x v="292"/>
    <n v="110.78"/>
  </r>
  <r>
    <x v="293"/>
    <n v="110.83"/>
  </r>
  <r>
    <x v="294"/>
    <n v="110.74"/>
  </r>
  <r>
    <x v="295"/>
    <n v="108.9"/>
  </r>
  <r>
    <x v="296"/>
    <n v="109.48"/>
  </r>
  <r>
    <x v="297"/>
    <n v="107.95"/>
  </r>
  <r>
    <x v="298"/>
    <n v="107.78"/>
  </r>
  <r>
    <x v="299"/>
    <n v="106.67"/>
  </r>
  <r>
    <x v="300"/>
    <n v="105.79"/>
  </r>
  <r>
    <x v="301"/>
    <n v="103.26"/>
  </r>
  <r>
    <x v="302"/>
    <n v="104.44"/>
  </r>
  <r>
    <x v="303"/>
    <n v="104.5"/>
  </r>
  <r>
    <x v="304"/>
    <n v="102.86"/>
  </r>
  <r>
    <x v="305"/>
    <n v="103.55"/>
  </r>
  <r>
    <x v="306"/>
    <n v="105.08"/>
  </r>
  <r>
    <x v="307"/>
    <n v="104.97"/>
  </r>
  <r>
    <x v="308"/>
    <n v="105.3"/>
  </r>
  <r>
    <x v="309"/>
    <n v="104.62"/>
  </r>
  <r>
    <x v="310"/>
    <n v="104.21"/>
  </r>
  <r>
    <x v="311"/>
    <n v="104.43"/>
  </r>
  <r>
    <x v="312"/>
    <n v="103.9"/>
  </r>
  <r>
    <x v="313"/>
    <n v="103.84"/>
  </r>
  <r>
    <x v="314"/>
    <n v="103.69"/>
  </r>
  <r>
    <x v="315"/>
    <n v="103.46"/>
  </r>
  <r>
    <x v="316"/>
    <n v="104.03"/>
  </r>
  <r>
    <x v="317"/>
    <n v="104.18"/>
  </r>
  <r>
    <x v="318"/>
    <n v="104.23"/>
  </r>
  <r>
    <x v="319"/>
    <n v="103.9"/>
  </r>
  <r>
    <x v="320"/>
    <n v="103.45"/>
  </r>
  <r>
    <x v="321"/>
    <n v="103.84"/>
  </r>
  <r>
    <x v="322"/>
    <n v="103.2"/>
  </r>
  <r>
    <x v="323"/>
    <n v="103.83"/>
  </r>
  <r>
    <x v="324"/>
    <n v="103.6"/>
  </r>
  <r>
    <x v="325"/>
    <n v="102.81"/>
  </r>
  <r>
    <x v="326"/>
    <n v="102.35"/>
  </r>
  <r>
    <x v="327"/>
    <n v="101.38"/>
  </r>
  <r>
    <x v="328"/>
    <n v="101.05"/>
  </r>
  <r>
    <x v="329"/>
    <n v="101.47"/>
  </r>
  <r>
    <x v="330"/>
    <n v="100.73"/>
  </r>
  <r>
    <x v="331"/>
    <n v="100.62"/>
  </r>
  <r>
    <x v="332"/>
    <n v="100.61"/>
  </r>
  <r>
    <x v="333"/>
    <n v="100.89"/>
  </r>
  <r>
    <x v="334"/>
    <n v="100.65"/>
  </r>
  <r>
    <x v="335"/>
    <n v="101.79"/>
  </r>
  <r>
    <x v="336"/>
    <n v="101.72"/>
  </r>
  <r>
    <x v="337"/>
    <n v="101.79"/>
  </r>
  <r>
    <x v="338"/>
    <n v="101.96"/>
  </r>
  <r>
    <x v="339"/>
    <n v="102.39"/>
  </r>
  <r>
    <x v="340"/>
    <n v="103.21"/>
  </r>
  <r>
    <x v="341"/>
    <n v="101.85"/>
  </r>
  <r>
    <x v="342"/>
    <n v="102.17"/>
  </r>
  <r>
    <x v="343"/>
    <n v="102.22"/>
  </r>
  <r>
    <x v="344"/>
    <n v="101.53"/>
  </r>
  <r>
    <x v="345"/>
    <n v="101.63"/>
  </r>
  <r>
    <x v="346"/>
    <n v="103.33"/>
  </r>
  <r>
    <x v="347"/>
    <n v="103.37"/>
  </r>
  <r>
    <x v="348"/>
    <n v="103.63"/>
  </r>
  <r>
    <x v="349"/>
    <n v="103.59"/>
  </r>
  <r>
    <x v="350"/>
    <n v="103.23"/>
  </r>
  <r>
    <x v="351"/>
    <n v="102.39"/>
  </r>
  <r>
    <x v="352"/>
    <n v="102.21"/>
  </r>
  <r>
    <x v="353"/>
    <n v="100.44"/>
  </r>
  <r>
    <x v="354"/>
    <n v="100.33"/>
  </r>
  <r>
    <x v="355"/>
    <n v="100.21"/>
  </r>
  <r>
    <x v="356"/>
    <n v="100.15"/>
  </r>
  <r>
    <x v="357"/>
    <n v="100.73"/>
  </r>
  <r>
    <x v="358"/>
    <n v="100.19"/>
  </r>
  <r>
    <x v="359"/>
    <n v="100.09"/>
  </r>
  <r>
    <x v="360"/>
    <n v="100.77"/>
  </r>
  <r>
    <x v="361"/>
    <n v="100.32"/>
  </r>
  <r>
    <x v="362"/>
    <n v="101.1"/>
  </r>
  <r>
    <x v="363"/>
    <n v="102.03"/>
  </r>
  <r>
    <x v="364"/>
    <n v="101.28"/>
  </r>
  <r>
    <x v="365"/>
    <n v="101.4"/>
  </r>
  <r>
    <x v="366"/>
    <n v="102.33"/>
  </r>
  <r>
    <x v="367"/>
    <n v="102.3"/>
  </r>
  <r>
    <x v="368"/>
    <n v="101.12"/>
  </r>
  <r>
    <x v="369"/>
    <n v="101.37"/>
  </r>
  <r>
    <x v="370"/>
    <n v="101.12"/>
  </r>
  <r>
    <x v="371"/>
    <n v="101.56"/>
  </r>
  <r>
    <x v="372"/>
    <n v="102.41"/>
  </r>
  <r>
    <x v="373"/>
    <n v="103.81"/>
  </r>
  <r>
    <x v="374"/>
    <n v="104.74"/>
  </r>
  <r>
    <x v="375"/>
    <n v="105.49"/>
  </r>
  <r>
    <x v="376"/>
    <n v="104.14"/>
  </r>
  <r>
    <x v="377"/>
    <n v="106.25"/>
  </r>
  <r>
    <x v="378"/>
    <n v="106.04"/>
  </r>
  <r>
    <x v="379"/>
    <n v="106.79"/>
  </r>
  <r>
    <x v="380"/>
    <n v="106.45"/>
  </r>
  <r>
    <x v="381"/>
    <n v="106.06"/>
  </r>
  <r>
    <x v="382"/>
    <n v="105.63"/>
  </r>
  <r>
    <x v="383"/>
    <n v="105.9"/>
  </r>
  <r>
    <x v="384"/>
    <n v="105.58"/>
  </r>
  <r>
    <x v="385"/>
    <n v="104.23"/>
  </r>
  <r>
    <x v="386"/>
    <n v="103.19"/>
  </r>
  <r>
    <x v="387"/>
    <n v="101.96"/>
  </r>
  <r>
    <x v="388"/>
    <n v="100.66"/>
  </r>
  <r>
    <x v="389"/>
    <n v="100.99"/>
  </r>
  <r>
    <x v="390"/>
    <n v="100.89"/>
  </r>
  <r>
    <x v="391"/>
    <n v="101.69"/>
  </r>
  <r>
    <x v="392"/>
    <n v="102.71"/>
  </r>
  <r>
    <x v="393"/>
    <n v="102.63"/>
  </r>
  <r>
    <x v="394"/>
    <n v="102.82"/>
  </r>
  <r>
    <x v="395"/>
    <n v="102.37"/>
  </r>
  <r>
    <x v="396"/>
    <n v="102.26"/>
  </r>
  <r>
    <x v="397"/>
    <n v="102.05"/>
  </r>
  <r>
    <x v="398"/>
    <n v="102.96"/>
  </r>
  <r>
    <x v="399"/>
    <n v="104.5"/>
  </r>
  <r>
    <x v="400"/>
    <n v="104.45"/>
  </r>
  <r>
    <x v="401"/>
    <n v="104.36"/>
  </r>
  <r>
    <x v="402"/>
    <n v="104.64"/>
  </r>
  <r>
    <x v="403"/>
    <n v="104.25"/>
  </r>
  <r>
    <x v="404"/>
    <n v="104.08"/>
  </r>
  <r>
    <x v="405"/>
    <n v="106.32"/>
  </r>
  <r>
    <x v="406"/>
    <n v="105.82"/>
  </r>
  <r>
    <x v="407"/>
    <n v="107.02"/>
  </r>
  <r>
    <x v="408"/>
    <n v="106.37"/>
  </r>
  <r>
    <x v="409"/>
    <n v="107"/>
  </r>
  <r>
    <x v="410"/>
    <n v="107.83"/>
  </r>
  <r>
    <x v="411"/>
    <n v="107.06"/>
  </r>
  <r>
    <x v="412"/>
    <n v="108.86"/>
  </r>
  <r>
    <x v="413"/>
    <n v="108.95"/>
  </r>
  <r>
    <x v="414"/>
    <n v="110.01"/>
  </r>
  <r>
    <x v="415"/>
    <n v="111.05"/>
  </r>
  <r>
    <x v="416"/>
    <n v="111.24"/>
  </r>
  <r>
    <x v="417"/>
    <n v="109.75"/>
  </r>
  <r>
    <x v="418"/>
    <n v="110.03"/>
  </r>
  <r>
    <x v="419"/>
    <n v="110.18"/>
  </r>
  <r>
    <x v="420"/>
    <n v="109.53"/>
  </r>
  <r>
    <x v="421"/>
    <n v="109.65"/>
  </r>
  <r>
    <x v="422"/>
    <n v="110.31"/>
  </r>
  <r>
    <x v="423"/>
    <n v="110.2"/>
  </r>
  <r>
    <x v="424"/>
    <n v="109.54"/>
  </r>
  <r>
    <x v="425"/>
    <n v="109.45"/>
  </r>
  <r>
    <x v="426"/>
    <n v="108.67"/>
  </r>
  <r>
    <x v="427"/>
    <n v="108.76"/>
  </r>
  <r>
    <x v="428"/>
    <n v="108.94"/>
  </r>
  <r>
    <x v="429"/>
    <n v="108.64"/>
  </r>
  <r>
    <x v="430"/>
    <n v="108.91"/>
  </r>
  <r>
    <x v="431"/>
    <n v="106.96"/>
  </r>
  <r>
    <x v="432"/>
    <n v="107.35"/>
  </r>
  <r>
    <x v="433"/>
    <n v="107.01"/>
  </r>
  <r>
    <x v="434"/>
    <n v="107.04"/>
  </r>
  <r>
    <x v="435"/>
    <n v="108.17"/>
  </r>
  <r>
    <x v="436"/>
    <n v="111.11"/>
  </r>
  <r>
    <x v="437"/>
    <n v="110.84"/>
  </r>
  <r>
    <x v="438"/>
    <n v="111.16"/>
  </r>
  <r>
    <x v="439"/>
    <n v="110.47"/>
  </r>
  <r>
    <x v="440"/>
    <n v="109.71"/>
  </r>
  <r>
    <x v="441"/>
    <n v="108.95"/>
  </r>
  <r>
    <x v="442"/>
    <n v="109.07"/>
  </r>
  <r>
    <x v="443"/>
    <n v="108.32"/>
  </r>
  <r>
    <x v="444"/>
    <n v="109.29"/>
  </r>
  <r>
    <x v="445"/>
    <n v="109.21"/>
  </r>
  <r>
    <x v="446"/>
    <n v="109.07"/>
  </r>
  <r>
    <x v="447"/>
    <n v="108.17"/>
  </r>
  <r>
    <x v="448"/>
    <n v="108.13"/>
  </r>
  <r>
    <x v="449"/>
    <n v="108.96"/>
  </r>
  <r>
    <x v="450"/>
    <n v="108.63"/>
  </r>
  <r>
    <x v="451"/>
    <n v="110.38"/>
  </r>
  <r>
    <x v="452"/>
    <n v="110.45"/>
  </r>
  <r>
    <x v="453"/>
    <n v="111.65"/>
  </r>
  <r>
    <x v="454"/>
    <n v="112.31"/>
  </r>
  <r>
    <x v="455"/>
    <n v="112.47"/>
  </r>
  <r>
    <x v="456"/>
    <n v="112.1"/>
  </r>
  <r>
    <x v="457"/>
    <n v="113.65"/>
  </r>
  <r>
    <x v="458"/>
    <n v="113.46"/>
  </r>
  <r>
    <x v="459"/>
    <n v="112.99"/>
  </r>
  <r>
    <x v="460"/>
    <n v="112.87"/>
  </r>
  <r>
    <x v="461"/>
    <n v="112.52"/>
  </r>
  <r>
    <x v="462"/>
    <n v="111.46"/>
  </r>
  <r>
    <x v="463"/>
    <n v="111.4"/>
  </r>
  <r>
    <x v="464"/>
    <n v="111.29"/>
  </r>
  <r>
    <x v="465"/>
    <n v="111.63"/>
  </r>
  <r>
    <x v="466"/>
    <n v="113.65"/>
  </r>
  <r>
    <x v="467"/>
    <n v="112.98"/>
  </r>
  <r>
    <x v="468"/>
    <n v="113.75"/>
  </r>
  <r>
    <x v="469"/>
    <n v="113.78"/>
  </r>
  <r>
    <x v="470"/>
    <n v="113.55"/>
  </r>
  <r>
    <x v="471"/>
    <n v="112.54"/>
  </r>
  <r>
    <x v="472"/>
    <n v="113.81"/>
  </r>
  <r>
    <x v="473"/>
    <n v="113.93"/>
  </r>
  <r>
    <x v="474"/>
    <n v="114.32"/>
  </r>
  <r>
    <x v="475"/>
    <n v="113.11"/>
  </r>
  <r>
    <x v="476"/>
    <n v="112.99"/>
  </r>
  <r>
    <x v="477"/>
    <n v="112.88"/>
  </r>
  <r>
    <x v="478"/>
    <n v="112.1"/>
  </r>
  <r>
    <x v="479"/>
    <n v="112.04"/>
  </r>
  <r>
    <x v="480"/>
    <n v="112.57"/>
  </r>
  <r>
    <x v="481"/>
    <n v="112.93"/>
  </r>
  <r>
    <x v="482"/>
    <n v="113.76"/>
  </r>
  <r>
    <x v="483"/>
    <n v="113.7"/>
  </r>
  <r>
    <x v="484"/>
    <n v="114.37"/>
  </r>
  <r>
    <x v="485"/>
    <n v="113.79"/>
  </r>
  <r>
    <x v="486"/>
    <n v="112.43"/>
  </r>
  <r>
    <x v="487"/>
    <n v="111.93"/>
  </r>
  <r>
    <x v="488"/>
    <n v="114.63"/>
  </r>
  <r>
    <x v="489"/>
    <n v="115.15"/>
  </r>
  <r>
    <x v="490"/>
    <n v="117.14"/>
  </r>
  <r>
    <x v="491"/>
    <n v="116.85"/>
  </r>
  <r>
    <x v="492"/>
    <n v="117.75"/>
  </r>
  <r>
    <x v="493"/>
    <n v="119.93"/>
  </r>
  <r>
    <x v="494"/>
    <n v="120.65"/>
  </r>
  <r>
    <x v="495"/>
    <n v="121.15"/>
  </r>
  <r>
    <x v="496"/>
    <n v="120.81"/>
  </r>
  <r>
    <x v="497"/>
    <n v="118.85"/>
  </r>
  <r>
    <x v="498"/>
    <n v="118.23"/>
  </r>
  <r>
    <x v="499"/>
    <n v="117.85"/>
  </r>
  <r>
    <x v="500"/>
    <n v="118.35"/>
  </r>
  <r>
    <x v="501"/>
    <n v="118.11"/>
  </r>
  <r>
    <x v="502"/>
    <n v="117.08"/>
  </r>
  <r>
    <x v="503"/>
    <n v="116.2"/>
  </r>
  <r>
    <x v="504"/>
    <n v="117.93"/>
  </r>
  <r>
    <x v="505"/>
    <n v="117.44"/>
  </r>
  <r>
    <x v="506"/>
    <n v="117.61"/>
  </r>
  <r>
    <x v="507"/>
    <n v="117.84"/>
  </r>
  <r>
    <x v="508"/>
    <n v="118.26"/>
  </r>
  <r>
    <x v="509"/>
    <n v="117.5"/>
  </r>
  <r>
    <x v="510"/>
    <n v="117.6"/>
  </r>
  <r>
    <x v="511"/>
    <n v="120.38"/>
  </r>
  <r>
    <x v="512"/>
    <n v="112.61"/>
  </r>
  <r>
    <x v="513"/>
    <n v="112.76"/>
  </r>
  <r>
    <x v="514"/>
    <n v="113.2"/>
  </r>
  <r>
    <x v="515"/>
    <n v="113.29"/>
  </r>
  <r>
    <x v="516"/>
    <n v="113.25"/>
  </r>
  <r>
    <x v="517"/>
    <n v="113.42"/>
  </r>
  <r>
    <x v="518"/>
    <n v="113.5"/>
  </r>
  <r>
    <x v="519"/>
    <n v="113.14"/>
  </r>
  <r>
    <x v="520"/>
    <n v="112.6"/>
  </r>
  <r>
    <x v="521"/>
    <n v="112.73"/>
  </r>
  <r>
    <x v="522"/>
    <n v="112.14"/>
  </r>
  <r>
    <x v="523"/>
    <n v="112.72"/>
  </r>
  <r>
    <x v="524"/>
    <n v="113.38"/>
  </r>
  <r>
    <x v="525"/>
    <n v="113.43"/>
  </r>
  <r>
    <x v="526"/>
    <n v="113.39"/>
  </r>
  <r>
    <x v="527"/>
    <n v="113.57"/>
  </r>
  <r>
    <x v="528"/>
    <n v="112.61"/>
  </r>
  <r>
    <x v="529"/>
    <n v="112.2"/>
  </r>
  <r>
    <x v="530"/>
    <n v="112.6"/>
  </r>
  <r>
    <x v="531"/>
    <n v="112.9"/>
  </r>
  <r>
    <x v="532"/>
    <n v="112.55"/>
  </r>
  <r>
    <x v="533"/>
    <n v="112.34"/>
  </r>
  <r>
    <x v="534"/>
    <n v="111.42"/>
  </r>
  <r>
    <x v="535"/>
    <n v="111.22"/>
  </r>
  <r>
    <x v="536"/>
    <n v="111.17"/>
  </r>
  <r>
    <x v="537"/>
    <n v="111.38"/>
  </r>
  <r>
    <x v="538"/>
    <n v="111.23"/>
  </r>
  <r>
    <x v="539"/>
    <n v="112.05"/>
  </r>
  <r>
    <x v="540"/>
    <n v="112.53"/>
  </r>
  <r>
    <x v="541"/>
    <n v="112.06"/>
  </r>
  <r>
    <x v="542"/>
    <n v="112.59"/>
  </r>
  <r>
    <x v="543"/>
    <n v="113.11"/>
  </r>
  <r>
    <x v="544"/>
    <n v="112.89"/>
  </r>
  <r>
    <x v="545"/>
    <n v="113.89"/>
  </r>
  <r>
    <x v="546"/>
    <n v="113.48"/>
  </r>
  <r>
    <x v="547"/>
    <n v="113.53"/>
  </r>
  <r>
    <x v="548"/>
    <n v="113.6"/>
  </r>
  <r>
    <x v="549"/>
    <n v="113.78"/>
  </r>
  <r>
    <x v="550"/>
    <n v="114.17"/>
  </r>
  <r>
    <x v="551"/>
    <n v="114.05"/>
  </r>
  <r>
    <x v="552"/>
    <n v="114.08"/>
  </r>
  <r>
    <x v="553"/>
    <n v="113.89"/>
  </r>
  <r>
    <x v="554"/>
    <n v="113.06"/>
  </r>
  <r>
    <x v="555"/>
    <n v="113.69"/>
  </r>
  <r>
    <x v="556"/>
    <n v="114.03"/>
  </r>
  <r>
    <x v="557"/>
    <n v="113.73"/>
  </r>
  <r>
    <x v="558"/>
    <n v="113.85"/>
  </r>
  <r>
    <x v="559"/>
    <n v="113.64"/>
  </r>
  <r>
    <x v="560"/>
    <n v="113.82"/>
  </r>
  <r>
    <x v="561"/>
    <n v="113.44"/>
  </r>
  <r>
    <x v="562"/>
    <n v="112.65"/>
  </r>
  <r>
    <x v="563"/>
    <n v="112.52"/>
  </r>
  <r>
    <x v="564"/>
    <n v="112.15"/>
  </r>
  <r>
    <x v="565"/>
    <n v="111.78"/>
  </r>
  <r>
    <x v="566"/>
    <n v="112.06"/>
  </r>
  <r>
    <x v="567"/>
    <n v="112.25"/>
  </r>
  <r>
    <x v="568"/>
    <n v="112.3"/>
  </r>
  <r>
    <x v="569"/>
    <n v="112.35"/>
  </r>
  <r>
    <x v="570"/>
    <n v="112.67"/>
  </r>
  <r>
    <x v="571"/>
    <n v="113.02"/>
  </r>
  <r>
    <x v="572"/>
    <n v="112.64"/>
  </r>
  <r>
    <x v="573"/>
    <n v="112.58"/>
  </r>
  <r>
    <x v="574"/>
    <n v="113.11"/>
  </r>
  <r>
    <x v="575"/>
    <n v="112.95"/>
  </r>
  <r>
    <x v="576"/>
    <n v="112.41"/>
  </r>
  <r>
    <x v="577"/>
    <n v="112.73"/>
  </r>
  <r>
    <x v="578"/>
    <n v="112.79"/>
  </r>
  <r>
    <x v="579"/>
    <n v="111.69"/>
  </r>
  <r>
    <x v="580"/>
    <n v="112.2"/>
  </r>
  <r>
    <x v="581"/>
    <n v="111.98"/>
  </r>
  <r>
    <x v="582"/>
    <n v="112.49"/>
  </r>
  <r>
    <x v="583"/>
    <n v="111.42"/>
  </r>
  <r>
    <x v="584"/>
    <n v="111.68"/>
  </r>
  <r>
    <x v="585"/>
    <n v="111.35"/>
  </r>
  <r>
    <x v="586"/>
    <n v="110.66"/>
  </r>
  <r>
    <x v="587"/>
    <n v="110.37"/>
  </r>
  <r>
    <x v="588"/>
    <n v="109.96"/>
  </r>
  <r>
    <x v="589"/>
    <n v="109.69"/>
  </r>
  <r>
    <x v="590"/>
    <n v="108.46"/>
  </r>
  <r>
    <x v="591"/>
    <n v="107.63"/>
  </r>
  <r>
    <x v="592"/>
    <n v="108.97"/>
  </r>
  <r>
    <x v="593"/>
    <n v="108.7"/>
  </r>
  <r>
    <x v="594"/>
    <n v="109.5"/>
  </r>
  <r>
    <x v="595"/>
    <n v="109.43"/>
  </r>
  <r>
    <x v="596"/>
    <n v="110.06"/>
  </r>
  <r>
    <x v="597"/>
    <n v="110.48"/>
  </r>
  <r>
    <x v="598"/>
    <n v="109.96"/>
  </r>
  <r>
    <x v="599"/>
    <n v="108.46"/>
  </r>
  <r>
    <x v="600"/>
    <n v="109.18"/>
  </r>
  <r>
    <x v="601"/>
    <n v="109.63"/>
  </r>
  <r>
    <x v="602"/>
    <n v="109.34"/>
  </r>
  <r>
    <x v="603"/>
    <n v="109.4"/>
  </r>
  <r>
    <x v="604"/>
    <n v="109.36"/>
  </r>
  <r>
    <x v="605"/>
    <n v="108.97"/>
  </r>
  <r>
    <x v="606"/>
    <n v="109.08"/>
  </r>
  <r>
    <x v="607"/>
    <n v="110.04"/>
  </r>
  <r>
    <x v="608"/>
    <n v="110.94"/>
  </r>
  <r>
    <x v="609"/>
    <n v="110.4"/>
  </r>
  <r>
    <x v="610"/>
    <n v="109.77"/>
  </r>
  <r>
    <x v="611"/>
    <n v="109.02"/>
  </r>
  <r>
    <x v="612"/>
    <n v="109.98"/>
  </r>
  <r>
    <x v="613"/>
    <n v="109.74"/>
  </r>
  <r>
    <x v="614"/>
    <n v="110.56"/>
  </r>
  <r>
    <x v="615"/>
    <n v="110.78"/>
  </r>
  <r>
    <x v="616"/>
    <n v="110.11"/>
  </r>
  <r>
    <x v="617"/>
    <n v="110.63"/>
  </r>
  <r>
    <x v="618"/>
    <n v="110.76"/>
  </r>
  <r>
    <x v="619"/>
    <n v="110.21"/>
  </r>
  <r>
    <x v="620"/>
    <n v="110.7"/>
  </r>
  <r>
    <x v="621"/>
    <n v="111.2"/>
  </r>
  <r>
    <x v="622"/>
    <n v="111.27"/>
  </r>
  <r>
    <x v="623"/>
    <n v="111.83"/>
  </r>
  <r>
    <x v="624"/>
    <n v="111.25"/>
  </r>
  <r>
    <x v="625"/>
    <n v="110.88"/>
  </r>
  <r>
    <x v="626"/>
    <n v="111.75"/>
  </r>
  <r>
    <x v="627"/>
    <n v="112.35"/>
  </r>
  <r>
    <x v="628"/>
    <n v="112.09"/>
  </r>
  <r>
    <x v="629"/>
    <n v="112.34"/>
  </r>
  <r>
    <x v="630"/>
    <n v="112.6"/>
  </r>
  <r>
    <x v="631"/>
    <n v="113.33"/>
  </r>
  <r>
    <x v="632"/>
    <n v="113.01"/>
  </r>
  <r>
    <x v="633"/>
    <n v="113.42"/>
  </r>
  <r>
    <x v="634"/>
    <n v="114.3"/>
  </r>
  <r>
    <x v="635"/>
    <n v="114.16"/>
  </r>
  <r>
    <x v="636"/>
    <n v="113.75"/>
  </r>
  <r>
    <x v="637"/>
    <n v="113.33"/>
  </r>
  <r>
    <x v="638"/>
    <n v="113.54"/>
  </r>
  <r>
    <x v="639"/>
    <n v="113.23"/>
  </r>
  <r>
    <x v="640"/>
    <n v="112.87"/>
  </r>
  <r>
    <x v="641"/>
    <n v="112.02"/>
  </r>
  <r>
    <x v="642"/>
    <n v="112.57"/>
  </r>
  <r>
    <x v="643"/>
    <n v="111.97"/>
  </r>
  <r>
    <x v="644"/>
    <n v="111.55"/>
  </r>
  <r>
    <x v="645"/>
    <n v="111.65"/>
  </r>
  <r>
    <x v="646"/>
    <n v="111.25"/>
  </r>
  <r>
    <x v="647"/>
    <n v="111.02"/>
  </r>
  <r>
    <x v="648"/>
    <n v="111.17"/>
  </r>
  <r>
    <x v="649"/>
    <n v="111.59"/>
  </r>
  <r>
    <x v="650"/>
    <n v="111.07"/>
  </r>
  <r>
    <x v="651"/>
    <n v="111.32"/>
  </r>
  <r>
    <x v="652"/>
    <n v="109.6"/>
  </r>
  <r>
    <x v="653"/>
    <n v="110.21"/>
  </r>
  <r>
    <x v="654"/>
    <n v="110.17"/>
  </r>
  <r>
    <x v="655"/>
    <n v="110.33"/>
  </r>
  <r>
    <x v="656"/>
    <n v="109.81"/>
  </r>
  <r>
    <x v="657"/>
    <n v="109.2"/>
  </r>
  <r>
    <x v="658"/>
    <n v="109.64"/>
  </r>
  <r>
    <x v="659"/>
    <n v="110.52"/>
  </r>
  <r>
    <x v="660"/>
    <n v="111.53"/>
  </r>
  <r>
    <x v="661"/>
    <n v="111.13"/>
  </r>
  <r>
    <x v="662"/>
    <n v="110.86"/>
  </r>
  <r>
    <x v="663"/>
    <n v="110.99"/>
  </r>
  <r>
    <x v="664"/>
    <n v="111.35"/>
  </r>
  <r>
    <x v="665"/>
    <n v="111.11"/>
  </r>
  <r>
    <x v="666"/>
    <n v="111.76"/>
  </r>
  <r>
    <x v="667"/>
    <n v="111.88"/>
  </r>
  <r>
    <x v="668"/>
    <n v="111.29"/>
  </r>
  <r>
    <x v="669"/>
    <n v="111.4"/>
  </r>
  <r>
    <x v="670"/>
    <n v="111.44"/>
  </r>
  <r>
    <x v="671"/>
    <n v="110.92"/>
  </r>
  <r>
    <x v="672"/>
    <n v="112.48"/>
  </r>
  <r>
    <x v="673"/>
    <n v="113.53"/>
  </r>
  <r>
    <x v="674"/>
    <n v="113.64"/>
  </r>
  <r>
    <x v="675"/>
    <n v="113.72"/>
  </r>
  <r>
    <x v="676"/>
    <n v="114.22"/>
  </r>
  <r>
    <x v="677"/>
    <n v="113.84"/>
  </r>
  <r>
    <x v="678"/>
    <n v="112.31"/>
  </r>
  <r>
    <x v="679"/>
    <n v="112.81"/>
  </r>
  <r>
    <x v="680"/>
    <n v="112.15"/>
  </r>
  <r>
    <x v="681"/>
    <n v="112.11"/>
  </r>
  <r>
    <x v="682"/>
    <n v="111.33"/>
  </r>
  <r>
    <x v="683"/>
    <n v="111.35"/>
  </r>
  <r>
    <x v="684"/>
    <n v="111.24"/>
  </r>
  <r>
    <x v="685"/>
    <n v="110.38"/>
  </r>
  <r>
    <x v="686"/>
    <n v="110.14"/>
  </r>
  <r>
    <x v="687"/>
    <n v="109.2"/>
  </r>
  <r>
    <x v="688"/>
    <n v="108.98"/>
  </r>
  <r>
    <x v="689"/>
    <n v="108.95"/>
  </r>
  <r>
    <x v="690"/>
    <n v="108.85"/>
  </r>
  <r>
    <x v="691"/>
    <n v="108.36"/>
  </r>
  <r>
    <x v="692"/>
    <n v="108.88"/>
  </r>
  <r>
    <x v="693"/>
    <n v="108.98"/>
  </r>
  <r>
    <x v="694"/>
    <n v="109.72"/>
  </r>
  <r>
    <x v="695"/>
    <n v="110.63"/>
  </r>
  <r>
    <x v="696"/>
    <n v="111.34"/>
  </r>
  <r>
    <x v="697"/>
    <n v="110.55"/>
  </r>
  <r>
    <x v="698"/>
    <n v="110.64"/>
  </r>
  <r>
    <x v="699"/>
    <n v="110.68"/>
  </r>
  <r>
    <x v="700"/>
    <n v="110.46"/>
  </r>
  <r>
    <x v="701"/>
    <n v="111.43"/>
  </r>
  <r>
    <x v="702"/>
    <n v="111.88"/>
  </r>
  <r>
    <x v="703"/>
    <n v="111.14"/>
  </r>
  <r>
    <x v="704"/>
    <n v="111.1"/>
  </r>
  <r>
    <x v="705"/>
    <n v="110.65"/>
  </r>
  <r>
    <x v="706"/>
    <n v="110.25"/>
  </r>
  <r>
    <x v="707"/>
    <n v="111.28"/>
  </r>
  <r>
    <x v="708"/>
    <n v="111.17"/>
  </r>
  <r>
    <x v="709"/>
    <n v="111.37"/>
  </r>
  <r>
    <x v="710"/>
    <n v="112.75"/>
  </r>
  <r>
    <x v="711"/>
    <n v="112.73"/>
  </r>
  <r>
    <x v="712"/>
    <n v="113.34"/>
  </r>
  <r>
    <x v="713"/>
    <n v="113.35"/>
  </r>
  <r>
    <x v="714"/>
    <n v="114.69"/>
  </r>
  <r>
    <x v="715"/>
    <n v="115.08"/>
  </r>
  <r>
    <x v="716"/>
    <n v="114.62"/>
  </r>
  <r>
    <x v="717"/>
    <n v="115.42"/>
  </r>
  <r>
    <x v="718"/>
    <n v="114.62"/>
  </r>
  <r>
    <x v="719"/>
    <n v="113.84"/>
  </r>
  <r>
    <x v="720"/>
    <n v="113.62"/>
  </r>
  <r>
    <x v="721"/>
    <n v="114.25"/>
  </r>
  <r>
    <x v="722"/>
    <n v="114.27"/>
  </r>
  <r>
    <x v="723"/>
    <n v="113.55"/>
  </r>
  <r>
    <x v="724"/>
    <n v="112.41"/>
  </r>
  <r>
    <x v="725"/>
    <n v="112.32"/>
  </r>
  <r>
    <x v="726"/>
    <n v="113.33"/>
  </r>
  <r>
    <x v="727"/>
    <n v="113.47"/>
  </r>
  <r>
    <x v="728"/>
    <n v="113.03"/>
  </r>
  <r>
    <x v="729"/>
    <n v="113.19"/>
  </r>
  <r>
    <x v="730"/>
    <n v="113.72"/>
  </r>
  <r>
    <x v="731"/>
    <n v="114.5"/>
  </r>
  <r>
    <x v="732"/>
    <n v="113.49"/>
  </r>
  <r>
    <x v="733"/>
    <n v="113.61"/>
  </r>
  <r>
    <x v="734"/>
    <n v="113.71"/>
  </r>
  <r>
    <x v="735"/>
    <n v="112.37"/>
  </r>
  <r>
    <x v="736"/>
    <n v="112.23"/>
  </r>
  <r>
    <x v="737"/>
    <n v="112.18"/>
  </r>
  <r>
    <x v="738"/>
    <n v="112.67"/>
  </r>
  <r>
    <x v="739"/>
    <n v="113.19"/>
  </r>
  <r>
    <x v="740"/>
    <n v="112.81"/>
  </r>
  <r>
    <x v="741"/>
    <n v="113.39"/>
  </r>
  <r>
    <x v="742"/>
    <n v="113.66"/>
  </r>
  <r>
    <x v="743"/>
    <n v="114.89"/>
  </r>
  <r>
    <x v="744"/>
    <n v="115.1"/>
  </r>
  <r>
    <x v="745"/>
    <n v="113.71"/>
  </r>
  <r>
    <x v="746"/>
    <n v="113.57"/>
  </r>
  <r>
    <x v="747"/>
    <n v="113.29"/>
  </r>
  <r>
    <x v="748"/>
    <n v="113.56"/>
  </r>
  <r>
    <x v="749"/>
    <n v="114.8"/>
  </r>
  <r>
    <x v="750"/>
    <n v="114.77"/>
  </r>
  <r>
    <x v="751"/>
    <n v="113.15"/>
  </r>
  <r>
    <x v="752"/>
    <n v="113.2"/>
  </r>
  <r>
    <x v="753"/>
    <n v="113.98"/>
  </r>
  <r>
    <x v="754"/>
    <n v="114.63"/>
  </r>
  <r>
    <x v="755"/>
    <n v="114.11"/>
  </r>
  <r>
    <x v="756"/>
    <n v="115.85"/>
  </r>
  <r>
    <x v="757"/>
    <n v="115.83"/>
  </r>
  <r>
    <x v="758"/>
    <n v="117.19"/>
  </r>
  <r>
    <x v="759"/>
    <n v="110.27"/>
  </r>
  <r>
    <x v="760"/>
    <n v="110.46"/>
  </r>
  <r>
    <x v="761"/>
    <n v="110.93"/>
  </r>
  <r>
    <x v="762"/>
    <n v="110.51"/>
  </r>
  <r>
    <x v="763"/>
    <n v="110.28"/>
  </r>
  <r>
    <x v="764"/>
    <n v="110.94"/>
  </r>
  <r>
    <x v="765"/>
    <n v="111.09"/>
  </r>
  <r>
    <x v="766"/>
    <n v="111.85"/>
  </r>
  <r>
    <x v="767"/>
    <n v="112.36"/>
  </r>
  <r>
    <x v="768"/>
    <n v="112.48"/>
  </r>
  <r>
    <x v="769"/>
    <n v="113.39"/>
  </r>
  <r>
    <x v="770"/>
    <n v="113.58"/>
  </r>
  <r>
    <x v="771"/>
    <n v="113.49"/>
  </r>
  <r>
    <x v="772"/>
    <n v="113.46"/>
  </r>
  <r>
    <x v="773"/>
    <n v="113.06"/>
  </r>
  <r>
    <x v="774"/>
    <n v="112.62"/>
  </r>
  <r>
    <x v="775"/>
    <n v="112.81"/>
  </r>
  <r>
    <x v="776"/>
    <n v="113.03"/>
  </r>
  <r>
    <x v="777"/>
    <n v="113.04"/>
  </r>
  <r>
    <x v="778"/>
    <n v="113.06"/>
  </r>
  <r>
    <x v="779"/>
    <n v="113.5"/>
  </r>
  <r>
    <x v="780"/>
    <n v="113.44"/>
  </r>
  <r>
    <x v="781"/>
    <n v="113.27"/>
  </r>
  <r>
    <x v="782"/>
    <n v="113.86"/>
  </r>
  <r>
    <x v="783"/>
    <n v="113.57"/>
  </r>
  <r>
    <x v="784"/>
    <n v="113.32"/>
  </r>
  <r>
    <x v="785"/>
    <n v="112.86"/>
  </r>
  <r>
    <x v="786"/>
    <n v="112.97"/>
  </r>
  <r>
    <x v="787"/>
    <n v="112.87"/>
  </r>
  <r>
    <x v="788"/>
    <n v="112.44"/>
  </r>
  <r>
    <x v="789"/>
    <n v="112.82"/>
  </r>
  <r>
    <x v="790"/>
    <n v="113.25"/>
  </r>
  <r>
    <x v="791"/>
    <n v="113.46"/>
  </r>
  <r>
    <x v="792"/>
    <n v="113.88"/>
  </r>
  <r>
    <x v="793"/>
    <n v="114.11"/>
  </r>
  <r>
    <x v="794"/>
    <n v="114.13"/>
  </r>
  <r>
    <x v="795"/>
    <n v="113.81"/>
  </r>
  <r>
    <x v="796"/>
    <n v="113.72"/>
  </r>
  <r>
    <x v="797"/>
    <n v="113.19"/>
  </r>
  <r>
    <x v="798"/>
    <n v="113.3"/>
  </r>
  <r>
    <x v="799"/>
    <n v="112.92"/>
  </r>
  <r>
    <x v="800"/>
    <n v="112.89"/>
  </r>
  <r>
    <x v="801"/>
    <n v="113.11"/>
  </r>
  <r>
    <x v="802"/>
    <n v="112.86"/>
  </r>
  <r>
    <x v="803"/>
    <n v="111.94"/>
  </r>
  <r>
    <x v="804"/>
    <n v="112.04"/>
  </r>
  <r>
    <x v="805"/>
    <n v="112.31"/>
  </r>
  <r>
    <x v="806"/>
    <n v="112.48"/>
  </r>
  <r>
    <x v="807"/>
    <n v="112.3"/>
  </r>
  <r>
    <x v="808"/>
    <n v="112.74"/>
  </r>
  <r>
    <x v="809"/>
    <n v="112.41"/>
  </r>
  <r>
    <x v="810"/>
    <n v="112.58"/>
  </r>
  <r>
    <x v="811"/>
    <n v="112.25"/>
  </r>
  <r>
    <x v="812"/>
    <n v="112.16"/>
  </r>
  <r>
    <x v="813"/>
    <n v="111.75"/>
  </r>
  <r>
    <x v="814"/>
    <n v="112.33"/>
  </r>
  <r>
    <x v="815"/>
    <n v="112.34"/>
  </r>
  <r>
    <x v="816"/>
    <n v="113.15"/>
  </r>
  <r>
    <x v="817"/>
    <n v="113.17"/>
  </r>
  <r>
    <x v="818"/>
    <n v="113.61"/>
  </r>
  <r>
    <x v="819"/>
    <n v="113.82"/>
  </r>
  <r>
    <x v="820"/>
    <n v="114.35"/>
  </r>
  <r>
    <x v="821"/>
    <n v="113.84"/>
  </r>
  <r>
    <x v="822"/>
    <n v="113.73"/>
  </r>
  <r>
    <x v="823"/>
    <n v="114.01"/>
  </r>
  <r>
    <x v="824"/>
    <n v="113.42"/>
  </r>
  <r>
    <x v="825"/>
    <n v="112.71"/>
  </r>
  <r>
    <x v="826"/>
    <n v="112.83"/>
  </r>
  <r>
    <x v="827"/>
    <n v="112.9"/>
  </r>
  <r>
    <x v="828"/>
    <n v="112.61"/>
  </r>
  <r>
    <x v="829"/>
    <n v="112.73"/>
  </r>
  <r>
    <x v="830"/>
    <n v="112.26"/>
  </r>
  <r>
    <x v="831"/>
    <n v="112.38"/>
  </r>
  <r>
    <x v="832"/>
    <n v="111.94"/>
  </r>
  <r>
    <x v="833"/>
    <n v="111.93"/>
  </r>
  <r>
    <x v="834"/>
    <n v="111.81"/>
  </r>
  <r>
    <x v="835"/>
    <n v="111.46"/>
  </r>
  <r>
    <x v="836"/>
    <n v="111.46"/>
  </r>
  <r>
    <x v="837"/>
    <n v="111.48"/>
  </r>
  <r>
    <x v="838"/>
    <n v="111.03"/>
  </r>
  <r>
    <x v="839"/>
    <n v="110.71"/>
  </r>
  <r>
    <x v="840"/>
    <n v="111.31"/>
  </r>
  <r>
    <x v="841"/>
    <n v="111.48"/>
  </r>
  <r>
    <x v="842"/>
    <n v="111.51"/>
  </r>
  <r>
    <x v="843"/>
    <n v="111.02"/>
  </r>
  <r>
    <x v="844"/>
    <n v="110.7"/>
  </r>
  <r>
    <x v="845"/>
    <n v="111.61"/>
  </r>
  <r>
    <x v="846"/>
    <n v="111.19"/>
  </r>
  <r>
    <x v="847"/>
    <n v="111.09"/>
  </r>
  <r>
    <x v="848"/>
    <n v="111.16"/>
  </r>
  <r>
    <x v="849"/>
    <n v="111.36"/>
  </r>
  <r>
    <x v="850"/>
    <n v="110.79"/>
  </r>
  <r>
    <x v="851"/>
    <n v="110.41"/>
  </r>
  <r>
    <x v="852"/>
    <n v="110.19"/>
  </r>
  <r>
    <x v="853"/>
    <n v="110.65"/>
  </r>
  <r>
    <x v="854"/>
    <n v="110.71"/>
  </r>
  <r>
    <x v="855"/>
    <n v="110.78"/>
  </r>
  <r>
    <x v="856"/>
    <n v="111.29"/>
  </r>
  <r>
    <x v="857"/>
    <n v="111.08"/>
  </r>
  <r>
    <x v="858"/>
    <n v="110.29"/>
  </r>
  <r>
    <x v="859"/>
    <n v="110.85"/>
  </r>
  <r>
    <x v="860"/>
    <n v="111.08"/>
  </r>
  <r>
    <x v="861"/>
    <n v="110.96"/>
  </r>
  <r>
    <x v="862"/>
    <n v="111.33"/>
  </r>
  <r>
    <x v="863"/>
    <n v="111.27"/>
  </r>
  <r>
    <x v="864"/>
    <n v="111.71"/>
  </r>
  <r>
    <x v="865"/>
    <n v="111.63"/>
  </r>
  <r>
    <x v="866"/>
    <n v="112.01"/>
  </r>
  <r>
    <x v="867"/>
    <n v="111.37"/>
  </r>
  <r>
    <x v="868"/>
    <n v="111.1"/>
  </r>
  <r>
    <x v="869"/>
    <n v="111.13"/>
  </r>
  <r>
    <x v="870"/>
    <n v="110.71"/>
  </r>
  <r>
    <x v="871"/>
    <n v="111.22"/>
  </r>
  <r>
    <x v="872"/>
    <n v="111.23"/>
  </r>
  <r>
    <x v="873"/>
    <n v="110.98"/>
  </r>
  <r>
    <x v="874"/>
    <n v="112.48"/>
  </r>
  <r>
    <x v="875"/>
    <n v="113.03"/>
  </r>
  <r>
    <x v="876"/>
    <n v="113.01"/>
  </r>
  <r>
    <x v="877"/>
    <n v="112.37"/>
  </r>
  <r>
    <x v="878"/>
    <n v="112.45"/>
  </r>
  <r>
    <x v="879"/>
    <n v="112.75"/>
  </r>
  <r>
    <x v="880"/>
    <n v="112.31"/>
  </r>
  <r>
    <x v="881"/>
    <n v="111.04"/>
  </r>
  <r>
    <x v="882"/>
    <n v="111.1"/>
  </r>
  <r>
    <x v="883"/>
    <n v="110.44"/>
  </r>
  <r>
    <x v="884"/>
    <n v="110.6"/>
  </r>
  <r>
    <x v="885"/>
    <n v="110.65"/>
  </r>
  <r>
    <x v="886"/>
    <n v="110.51"/>
  </r>
  <r>
    <x v="887"/>
    <n v="110.93"/>
  </r>
  <r>
    <x v="888"/>
    <n v="110.73"/>
  </r>
  <r>
    <x v="889"/>
    <n v="110.68"/>
  </r>
  <r>
    <x v="890"/>
    <n v="110.39"/>
  </r>
  <r>
    <x v="891"/>
    <n v="109.78"/>
  </r>
  <r>
    <x v="892"/>
    <n v="109.68"/>
  </r>
  <r>
    <x v="893"/>
    <n v="109.52"/>
  </r>
  <r>
    <x v="894"/>
    <n v="110.19"/>
  </r>
  <r>
    <x v="895"/>
    <n v="110.58"/>
  </r>
  <r>
    <x v="896"/>
    <n v="110.14"/>
  </r>
  <r>
    <x v="897"/>
    <n v="109.69"/>
  </r>
  <r>
    <x v="898"/>
    <n v="110.49"/>
  </r>
  <r>
    <x v="899"/>
    <n v="110.46"/>
  </r>
  <r>
    <x v="900"/>
    <n v="110.01"/>
  </r>
  <r>
    <x v="901"/>
    <n v="110.67"/>
  </r>
  <r>
    <x v="902"/>
    <n v="109.55"/>
  </r>
  <r>
    <x v="903"/>
    <n v="109.36"/>
  </r>
  <r>
    <x v="904"/>
    <n v="109.94"/>
  </r>
  <r>
    <x v="905"/>
    <n v="110.04"/>
  </r>
  <r>
    <x v="906"/>
    <n v="109.82"/>
  </r>
  <r>
    <x v="907"/>
    <n v="109.52"/>
  </r>
  <r>
    <x v="908"/>
    <n v="109.13"/>
  </r>
  <r>
    <x v="909"/>
    <n v="108.84"/>
  </r>
  <r>
    <x v="910"/>
    <n v="108.66"/>
  </r>
  <r>
    <x v="911"/>
    <n v="108.56"/>
  </r>
  <r>
    <x v="912"/>
    <n v="109.43"/>
  </r>
  <r>
    <x v="913"/>
    <n v="109.46"/>
  </r>
  <r>
    <x v="914"/>
    <n v="109.68"/>
  </r>
  <r>
    <x v="915"/>
    <n v="109.92"/>
  </r>
  <r>
    <x v="916"/>
    <n v="110.99"/>
  </r>
  <r>
    <x v="917"/>
    <n v="111.35"/>
  </r>
  <r>
    <x v="918"/>
    <n v="110.95"/>
  </r>
  <r>
    <x v="919"/>
    <n v="110.65"/>
  </r>
  <r>
    <x v="920"/>
    <n v="110.18"/>
  </r>
  <r>
    <x v="921"/>
    <n v="109.87"/>
  </r>
  <r>
    <x v="922"/>
    <n v="109.55"/>
  </r>
  <r>
    <x v="923"/>
    <n v="109.36"/>
  </r>
  <r>
    <x v="924"/>
    <n v="109.86"/>
  </r>
  <r>
    <x v="925"/>
    <n v="108.99"/>
  </r>
  <r>
    <x v="926"/>
    <n v="109.24"/>
  </r>
  <r>
    <x v="927"/>
    <n v="109.09"/>
  </r>
  <r>
    <x v="928"/>
    <n v="109.66"/>
  </r>
  <r>
    <x v="929"/>
    <n v="109.04"/>
  </r>
  <r>
    <x v="930"/>
    <n v="109.33"/>
  </r>
  <r>
    <x v="931"/>
    <n v="109.34"/>
  </r>
  <r>
    <x v="932"/>
    <n v="109.22"/>
  </r>
  <r>
    <x v="933"/>
    <n v="108.83"/>
  </r>
  <r>
    <x v="934"/>
    <n v="107.87"/>
  </r>
  <r>
    <x v="935"/>
    <n v="107.56"/>
  </r>
  <r>
    <x v="936"/>
    <n v="107.35"/>
  </r>
  <r>
    <x v="937"/>
    <n v="107.33"/>
  </r>
  <r>
    <x v="938"/>
    <n v="106.99"/>
  </r>
  <r>
    <x v="939"/>
    <n v="107.22"/>
  </r>
  <r>
    <x v="940"/>
    <n v="107.62"/>
  </r>
  <r>
    <x v="941"/>
    <n v="106.9"/>
  </r>
  <r>
    <x v="942"/>
    <n v="106.91"/>
  </r>
  <r>
    <x v="943"/>
    <n v="107.05"/>
  </r>
  <r>
    <x v="944"/>
    <n v="107.15"/>
  </r>
  <r>
    <x v="945"/>
    <n v="107.41"/>
  </r>
  <r>
    <x v="946"/>
    <n v="107.08"/>
  </r>
  <r>
    <x v="947"/>
    <n v="106.09"/>
  </r>
  <r>
    <x v="948"/>
    <n v="106.14"/>
  </r>
  <r>
    <x v="949"/>
    <n v="106.3"/>
  </r>
  <r>
    <x v="950"/>
    <n v="106.18"/>
  </r>
  <r>
    <x v="951"/>
    <n v="106.6"/>
  </r>
  <r>
    <x v="952"/>
    <n v="105.59"/>
  </r>
  <r>
    <x v="953"/>
    <n v="105.53"/>
  </r>
  <r>
    <x v="954"/>
    <n v="105.09"/>
  </r>
  <r>
    <x v="955"/>
    <n v="105.02"/>
  </r>
  <r>
    <x v="956"/>
    <n v="105.71"/>
  </r>
  <r>
    <x v="957"/>
    <n v="106.31"/>
  </r>
  <r>
    <x v="958"/>
    <n v="106.43"/>
  </r>
  <r>
    <x v="959"/>
    <n v="105.85"/>
  </r>
  <r>
    <x v="960"/>
    <n v="105.72"/>
  </r>
  <r>
    <x v="961"/>
    <n v="106.12"/>
  </r>
  <r>
    <x v="962"/>
    <n v="106.65"/>
  </r>
  <r>
    <x v="963"/>
    <n v="106.93"/>
  </r>
  <r>
    <x v="964"/>
    <n v="106.49"/>
  </r>
  <r>
    <x v="965"/>
    <n v="105.79"/>
  </r>
  <r>
    <x v="966"/>
    <n v="106.05"/>
  </r>
  <r>
    <x v="967"/>
    <n v="105.49"/>
  </r>
  <r>
    <x v="968"/>
    <n v="105.79"/>
  </r>
  <r>
    <x v="969"/>
    <n v="106.8"/>
  </r>
  <r>
    <x v="970"/>
    <n v="107.15"/>
  </r>
  <r>
    <x v="971"/>
    <n v="107.07"/>
  </r>
  <r>
    <x v="972"/>
    <n v="106.63"/>
  </r>
  <r>
    <x v="973"/>
    <n v="107.34"/>
  </r>
  <r>
    <x v="974"/>
    <n v="107.67"/>
  </r>
  <r>
    <x v="975"/>
    <n v="107.08"/>
  </r>
  <r>
    <x v="976"/>
    <n v="106.58"/>
  </r>
  <r>
    <x v="977"/>
    <n v="105.89"/>
  </r>
  <r>
    <x v="978"/>
    <n v="106.46"/>
  </r>
  <r>
    <x v="979"/>
    <n v="107.37"/>
  </r>
  <r>
    <x v="980"/>
    <n v="107.62"/>
  </r>
  <r>
    <x v="981"/>
    <n v="108.6"/>
  </r>
  <r>
    <x v="982"/>
    <n v="109.25"/>
  </r>
  <r>
    <x v="983"/>
    <n v="109.72"/>
  </r>
  <r>
    <x v="984"/>
    <n v="109.01"/>
  </r>
  <r>
    <x v="985"/>
    <n v="109.23"/>
  </r>
  <r>
    <x v="986"/>
    <n v="109.86"/>
  </r>
  <r>
    <x v="987"/>
    <n v="109.76"/>
  </r>
  <r>
    <x v="988"/>
    <n v="109.54"/>
  </r>
  <r>
    <x v="989"/>
    <n v="108.69"/>
  </r>
  <r>
    <x v="990"/>
    <n v="108.76"/>
  </r>
  <r>
    <x v="991"/>
    <n v="108.97"/>
  </r>
  <r>
    <x v="992"/>
    <n v="108.98"/>
  </r>
  <r>
    <x v="993"/>
    <n v="109.12"/>
  </r>
  <r>
    <x v="994"/>
    <n v="109.87"/>
  </r>
  <r>
    <x v="995"/>
    <n v="110.95"/>
  </r>
  <r>
    <x v="996"/>
    <n v="110.85"/>
  </r>
  <r>
    <x v="997"/>
    <n v="110.58"/>
  </r>
  <r>
    <x v="998"/>
    <n v="111.21"/>
  </r>
  <r>
    <x v="999"/>
    <n v="110.76"/>
  </r>
  <r>
    <x v="1000"/>
    <n v="110.71"/>
  </r>
  <r>
    <x v="1001"/>
    <n v="110.7"/>
  </r>
  <r>
    <x v="1002"/>
    <n v="111.26"/>
  </r>
  <r>
    <x v="1003"/>
    <n v="111.69"/>
  </r>
  <r>
    <x v="1004"/>
    <n v="111.93"/>
  </r>
  <r>
    <x v="1005"/>
    <n v="112.86"/>
  </r>
  <r>
    <x v="1006"/>
    <n v="109.17"/>
  </r>
  <r>
    <x v="1007"/>
    <n v="109.49"/>
  </r>
  <r>
    <x v="1008"/>
    <n v="109.56"/>
  </r>
  <r>
    <x v="1009"/>
    <n v="109.41"/>
  </r>
  <r>
    <x v="1010"/>
    <n v="109.39"/>
  </r>
  <r>
    <x v="1011"/>
    <n v="109.36"/>
  </r>
  <r>
    <x v="1012"/>
    <n v="109.35"/>
  </r>
  <r>
    <x v="1013"/>
    <n v="109.57"/>
  </r>
  <r>
    <x v="1014"/>
    <n v="109.42"/>
  </r>
  <r>
    <x v="1015"/>
    <n v="109.58"/>
  </r>
  <r>
    <x v="1016"/>
    <n v="109.43"/>
  </r>
  <r>
    <x v="1017"/>
    <n v="109.63"/>
  </r>
  <r>
    <x v="1018"/>
    <n v="108.62"/>
  </r>
  <r>
    <x v="1019"/>
    <n v="108.75"/>
  </r>
  <r>
    <x v="1020"/>
    <n v="108.64"/>
  </r>
  <r>
    <x v="1021"/>
    <n v="108.55"/>
  </r>
  <r>
    <x v="1022"/>
    <n v="108.63"/>
  </r>
  <r>
    <x v="1023"/>
    <n v="108.88"/>
  </r>
  <r>
    <x v="1024"/>
    <n v="108.48"/>
  </r>
  <r>
    <x v="1025"/>
    <n v="109.1"/>
  </r>
  <r>
    <x v="1026"/>
    <n v="109.65"/>
  </r>
  <r>
    <x v="1027"/>
    <n v="109.54"/>
  </r>
  <r>
    <x v="1028"/>
    <n v="109.39"/>
  </r>
  <r>
    <x v="1029"/>
    <n v="109.16"/>
  </r>
  <r>
    <x v="1030"/>
    <n v="108.92"/>
  </r>
  <r>
    <x v="1031"/>
    <n v="108.87"/>
  </r>
  <r>
    <x v="1032"/>
    <n v="108.67"/>
  </r>
  <r>
    <x v="1033"/>
    <n v="108.53"/>
  </r>
  <r>
    <x v="1034"/>
    <n v="108.41"/>
  </r>
  <r>
    <x v="1035"/>
    <n v="108.7"/>
  </r>
  <r>
    <x v="1036"/>
    <n v="108.96"/>
  </r>
  <r>
    <x v="1037"/>
    <n v="108.53"/>
  </r>
  <r>
    <x v="1038"/>
    <n v="108.68"/>
  </r>
  <r>
    <x v="1039"/>
    <n v="109.14"/>
  </r>
  <r>
    <x v="1040"/>
    <n v="109.24"/>
  </r>
  <r>
    <x v="1041"/>
    <n v="109"/>
  </r>
  <r>
    <x v="1042"/>
    <n v="109.28"/>
  </r>
  <r>
    <x v="1043"/>
    <n v="108.96"/>
  </r>
  <r>
    <x v="1044"/>
    <n v="109.03"/>
  </r>
  <r>
    <x v="1045"/>
    <n v="108.85"/>
  </r>
  <r>
    <x v="1046"/>
    <n v="107.96"/>
  </r>
  <r>
    <x v="1047"/>
    <n v="108.62"/>
  </r>
  <r>
    <x v="1048"/>
    <n v="108.84"/>
  </r>
  <r>
    <x v="1049"/>
    <n v="108.86"/>
  </r>
  <r>
    <x v="1050"/>
    <n v="108.74"/>
  </r>
  <r>
    <x v="1051"/>
    <n v="108.61"/>
  </r>
  <r>
    <x v="1052"/>
    <n v="108.68"/>
  </r>
  <r>
    <x v="1053"/>
    <n v="108.37"/>
  </r>
  <r>
    <x v="1054"/>
    <n v="108.51"/>
  </r>
  <r>
    <x v="1055"/>
    <n v="108.65"/>
  </r>
  <r>
    <x v="1056"/>
    <n v="108.65"/>
  </r>
  <r>
    <x v="1057"/>
    <n v="108.79"/>
  </r>
  <r>
    <x v="1058"/>
    <n v="108.66"/>
  </r>
  <r>
    <x v="1059"/>
    <n v="108.39"/>
  </r>
  <r>
    <x v="1060"/>
    <n v="108.25"/>
  </r>
  <r>
    <x v="1061"/>
    <n v="107.95"/>
  </r>
  <r>
    <x v="1062"/>
    <n v="107.46"/>
  </r>
  <r>
    <x v="1063"/>
    <n v="107.3"/>
  </r>
  <r>
    <x v="1064"/>
    <n v="107.19"/>
  </r>
  <r>
    <x v="1065"/>
    <n v="106.85"/>
  </r>
  <r>
    <x v="1066"/>
    <n v="106.78"/>
  </r>
  <r>
    <x v="1067"/>
    <n v="107.22"/>
  </r>
  <r>
    <x v="1068"/>
    <n v="107.7"/>
  </r>
  <r>
    <x v="1069"/>
    <n v="108.39"/>
  </r>
  <r>
    <x v="1070"/>
    <n v="107.88"/>
  </r>
  <r>
    <x v="1071"/>
    <n v="107.88"/>
  </r>
  <r>
    <x v="1072"/>
    <n v="107.64"/>
  </r>
  <r>
    <x v="1073"/>
    <n v="107.35"/>
  </r>
  <r>
    <x v="1074"/>
    <n v="107.64"/>
  </r>
  <r>
    <x v="1075"/>
    <n v="107.52"/>
  </r>
  <r>
    <x v="1076"/>
    <n v="107.96"/>
  </r>
  <r>
    <x v="1077"/>
    <n v="108.05"/>
  </r>
  <r>
    <x v="1078"/>
    <n v="108.19"/>
  </r>
  <r>
    <x v="1079"/>
    <n v="108.17"/>
  </r>
  <r>
    <x v="1080"/>
    <n v="107.89"/>
  </r>
  <r>
    <x v="1081"/>
    <n v="108"/>
  </r>
  <r>
    <x v="1082"/>
    <n v="107.86"/>
  </r>
  <r>
    <x v="1083"/>
    <n v="107.77"/>
  </r>
  <r>
    <x v="1084"/>
    <n v="107.27"/>
  </r>
  <r>
    <x v="1085"/>
    <n v="106.97"/>
  </r>
  <r>
    <x v="1086"/>
    <n v="107.03"/>
  </r>
  <r>
    <x v="1087"/>
    <n v="106.47"/>
  </r>
  <r>
    <x v="1088"/>
    <n v="106.22"/>
  </r>
  <r>
    <x v="1089"/>
    <n v="106.07"/>
  </r>
  <r>
    <x v="1090"/>
    <n v="106.28"/>
  </r>
  <r>
    <x v="1091"/>
    <n v="106.4"/>
  </r>
  <r>
    <x v="1092"/>
    <n v="106.2"/>
  </r>
  <r>
    <x v="1093"/>
    <n v="105.77"/>
  </r>
  <r>
    <x v="1094"/>
    <n v="105.81"/>
  </r>
  <r>
    <x v="1095"/>
    <n v="105.83"/>
  </r>
  <r>
    <x v="1096"/>
    <n v="106.62"/>
  </r>
  <r>
    <x v="1097"/>
    <n v="106.4"/>
  </r>
  <r>
    <x v="1098"/>
    <n v="106.53"/>
  </r>
  <r>
    <x v="1099"/>
    <n v="106.43"/>
  </r>
  <r>
    <x v="1100"/>
    <n v="106.59"/>
  </r>
  <r>
    <x v="1101"/>
    <n v="106.15"/>
  </r>
  <r>
    <x v="1102"/>
    <n v="106.22"/>
  </r>
  <r>
    <x v="1103"/>
    <n v="106.39"/>
  </r>
  <r>
    <x v="1104"/>
    <n v="105.23"/>
  </r>
  <r>
    <x v="1105"/>
    <n v="105.3"/>
  </r>
  <r>
    <x v="1106"/>
    <n v="105.97"/>
  </r>
  <r>
    <x v="1107"/>
    <n v="106.08"/>
  </r>
  <r>
    <x v="1108"/>
    <n v="106.24"/>
  </r>
  <r>
    <x v="1109"/>
    <n v="106.48"/>
  </r>
  <r>
    <x v="1110"/>
    <n v="105.96"/>
  </r>
  <r>
    <x v="1111"/>
    <n v="106.95"/>
  </r>
  <r>
    <x v="1112"/>
    <n v="109.08"/>
  </r>
  <r>
    <x v="1113"/>
    <n v="108.57"/>
  </r>
  <r>
    <x v="1114"/>
    <n v="108.58"/>
  </r>
  <r>
    <x v="1115"/>
    <n v="108.68"/>
  </r>
  <r>
    <x v="1116"/>
    <n v="108.67"/>
  </r>
  <r>
    <x v="1117"/>
    <n v="108.09"/>
  </r>
  <r>
    <x v="1118"/>
    <n v="108.04"/>
  </r>
  <r>
    <x v="1119"/>
    <n v="108.15"/>
  </r>
  <r>
    <x v="1120"/>
    <n v="107.85"/>
  </r>
  <r>
    <x v="1121"/>
    <n v="107.68"/>
  </r>
  <r>
    <x v="1122"/>
    <n v="107.74"/>
  </r>
  <r>
    <x v="1123"/>
    <n v="108.27"/>
  </r>
  <r>
    <x v="1124"/>
    <n v="108.03"/>
  </r>
  <r>
    <x v="1125"/>
    <n v="107.87"/>
  </r>
  <r>
    <x v="1126"/>
    <n v="108.32"/>
  </r>
  <r>
    <x v="1127"/>
    <n v="108.04"/>
  </r>
  <r>
    <x v="1128"/>
    <n v="108.91"/>
  </r>
  <r>
    <x v="1129"/>
    <n v="108.86"/>
  </r>
  <r>
    <x v="1130"/>
    <n v="108.34"/>
  </r>
  <r>
    <x v="1131"/>
    <n v="108.01"/>
  </r>
  <r>
    <x v="1132"/>
    <n v="107.8"/>
  </r>
  <r>
    <x v="1133"/>
    <n v="107.73"/>
  </r>
  <r>
    <x v="1134"/>
    <n v="108.24"/>
  </r>
  <r>
    <x v="1135"/>
    <n v="108.28"/>
  </r>
  <r>
    <x v="1136"/>
    <n v="107.66"/>
  </r>
  <r>
    <x v="1137"/>
    <n v="107.99"/>
  </r>
  <r>
    <x v="1138"/>
    <n v="107.43"/>
  </r>
  <r>
    <x v="1139"/>
    <n v="107.02"/>
  </r>
  <r>
    <x v="1140"/>
    <n v="107.41"/>
  </r>
  <r>
    <x v="1141"/>
    <n v="107.37"/>
  </r>
  <r>
    <x v="1142"/>
    <n v="107.73"/>
  </r>
  <r>
    <x v="1143"/>
    <n v="108.37"/>
  </r>
  <r>
    <x v="1144"/>
    <n v="108.31"/>
  </r>
  <r>
    <x v="1145"/>
    <n v="108.6"/>
  </r>
  <r>
    <x v="1146"/>
    <n v="108.21"/>
  </r>
  <r>
    <x v="1147"/>
    <n v="108.36"/>
  </r>
  <r>
    <x v="1148"/>
    <n v="108.63"/>
  </r>
  <r>
    <x v="1149"/>
    <n v="108.65"/>
  </r>
  <r>
    <x v="1150"/>
    <n v="108.5"/>
  </r>
  <r>
    <x v="1151"/>
    <n v="108.22"/>
  </r>
  <r>
    <x v="1152"/>
    <n v="108.26"/>
  </r>
  <r>
    <x v="1153"/>
    <n v="108.05"/>
  </r>
  <r>
    <x v="1154"/>
    <n v="108.25"/>
  </r>
  <r>
    <x v="1155"/>
    <n v="108.84"/>
  </r>
  <r>
    <x v="1156"/>
    <n v="109.73"/>
  </r>
  <r>
    <x v="1157"/>
    <n v="109.26"/>
  </r>
  <r>
    <x v="1158"/>
    <n v="109.3"/>
  </r>
  <r>
    <x v="1159"/>
    <n v="109.53"/>
  </r>
  <r>
    <x v="1160"/>
    <n v="109.53"/>
  </r>
  <r>
    <x v="1161"/>
    <n v="110.21"/>
  </r>
  <r>
    <x v="1162"/>
    <n v="110.43"/>
  </r>
  <r>
    <x v="1163"/>
    <n v="110.13"/>
  </r>
  <r>
    <x v="1164"/>
    <n v="110.13"/>
  </r>
  <r>
    <x v="1165"/>
    <n v="109.65"/>
  </r>
  <r>
    <x v="1166"/>
    <n v="109.52"/>
  </r>
  <r>
    <x v="1167"/>
    <n v="109.52"/>
  </r>
  <r>
    <x v="1168"/>
    <n v="109.62"/>
  </r>
  <r>
    <x v="1169"/>
    <n v="109.66"/>
  </r>
  <r>
    <x v="1170"/>
    <n v="110.14"/>
  </r>
  <r>
    <x v="1171"/>
    <n v="110.65"/>
  </r>
  <r>
    <x v="1172"/>
    <n v="110.71"/>
  </r>
  <r>
    <x v="1173"/>
    <n v="111.32"/>
  </r>
  <r>
    <x v="1174"/>
    <n v="111.74"/>
  </r>
  <r>
    <x v="1175"/>
    <n v="111.65"/>
  </r>
  <r>
    <x v="1176"/>
    <n v="111.87"/>
  </r>
  <r>
    <x v="1177"/>
    <n v="111.83"/>
  </r>
  <r>
    <x v="1178"/>
    <n v="111.85"/>
  </r>
  <r>
    <x v="1179"/>
    <n v="111.92"/>
  </r>
  <r>
    <x v="1180"/>
    <n v="111.92"/>
  </r>
  <r>
    <x v="1181"/>
    <n v="111.87"/>
  </r>
  <r>
    <x v="1182"/>
    <n v="112.03"/>
  </r>
  <r>
    <x v="1183"/>
    <n v="111.93"/>
  </r>
  <r>
    <x v="1184"/>
    <n v="111.91"/>
  </r>
  <r>
    <x v="1185"/>
    <n v="111.94"/>
  </r>
  <r>
    <x v="1186"/>
    <n v="111.15"/>
  </r>
  <r>
    <x v="1187"/>
    <n v="111.15"/>
  </r>
  <r>
    <x v="1188"/>
    <n v="111.27"/>
  </r>
  <r>
    <x v="1189"/>
    <n v="111.48"/>
  </r>
  <r>
    <x v="1190"/>
    <n v="111.71"/>
  </r>
  <r>
    <x v="1191"/>
    <n v="111.39"/>
  </r>
  <r>
    <x v="1192"/>
    <n v="111.56"/>
  </r>
  <r>
    <x v="1193"/>
    <n v="111.38"/>
  </r>
  <r>
    <x v="1194"/>
    <n v="111.06"/>
  </r>
  <r>
    <x v="1195"/>
    <n v="110.79"/>
  </r>
  <r>
    <x v="1196"/>
    <n v="110.1"/>
  </r>
  <r>
    <x v="1197"/>
    <n v="110.59"/>
  </r>
  <r>
    <x v="1198"/>
    <n v="110.15"/>
  </r>
  <r>
    <x v="1199"/>
    <n v="110.07"/>
  </r>
  <r>
    <x v="1200"/>
    <n v="110.8"/>
  </r>
  <r>
    <x v="1201"/>
    <n v="110.32"/>
  </r>
  <r>
    <x v="1202"/>
    <n v="111.57"/>
  </r>
  <r>
    <x v="1203"/>
    <n v="111.26"/>
  </r>
  <r>
    <x v="1204"/>
    <n v="111.51"/>
  </r>
  <r>
    <x v="1205"/>
    <n v="111.7"/>
  </r>
  <r>
    <x v="1206"/>
    <n v="111.71"/>
  </r>
  <r>
    <x v="1207"/>
    <n v="111.37"/>
  </r>
  <r>
    <x v="1208"/>
    <n v="111.38"/>
  </r>
  <r>
    <x v="1209"/>
    <n v="111.24"/>
  </r>
  <r>
    <x v="1210"/>
    <n v="111.74"/>
  </r>
  <r>
    <x v="1211"/>
    <n v="111.83"/>
  </r>
  <r>
    <x v="1212"/>
    <n v="111.91"/>
  </r>
  <r>
    <x v="1213"/>
    <n v="111.91"/>
  </r>
  <r>
    <x v="1214"/>
    <n v="111.91"/>
  </r>
  <r>
    <x v="1215"/>
    <n v="110.75"/>
  </r>
  <r>
    <x v="1216"/>
    <n v="110.42"/>
  </r>
  <r>
    <x v="1217"/>
    <n v="110.81"/>
  </r>
  <r>
    <x v="1218"/>
    <n v="110.63"/>
  </r>
  <r>
    <x v="1219"/>
    <n v="110.75"/>
  </r>
  <r>
    <x v="1220"/>
    <n v="110.77"/>
  </r>
  <r>
    <x v="1221"/>
    <n v="110.88"/>
  </r>
  <r>
    <x v="1222"/>
    <n v="110.72"/>
  </r>
  <r>
    <x v="1223"/>
    <n v="110.61"/>
  </r>
  <r>
    <x v="1224"/>
    <n v="110.28"/>
  </r>
  <r>
    <x v="1225"/>
    <n v="111.07"/>
  </r>
  <r>
    <x v="1226"/>
    <n v="110.71"/>
  </r>
  <r>
    <x v="1227"/>
    <n v="110.56"/>
  </r>
  <r>
    <x v="1228"/>
    <n v="110.02"/>
  </r>
  <r>
    <x v="1229"/>
    <n v="109.79"/>
  </r>
  <r>
    <x v="1230"/>
    <n v="110.04"/>
  </r>
  <r>
    <x v="1231"/>
    <n v="109.66"/>
  </r>
  <r>
    <x v="1232"/>
    <n v="109.91"/>
  </r>
  <r>
    <x v="1233"/>
    <n v="109.87"/>
  </r>
  <r>
    <x v="1234"/>
    <n v="108.96"/>
  </r>
  <r>
    <x v="1235"/>
    <n v="108.68"/>
  </r>
  <r>
    <x v="1236"/>
    <n v="109.31"/>
  </r>
  <r>
    <x v="1237"/>
    <n v="109.21"/>
  </r>
  <r>
    <x v="1238"/>
    <n v="109.41"/>
  </r>
  <r>
    <x v="1239"/>
    <n v="109.8"/>
  </r>
  <r>
    <x v="1240"/>
    <n v="109.67"/>
  </r>
  <r>
    <x v="1241"/>
    <n v="109.58"/>
  </r>
  <r>
    <x v="1242"/>
    <n v="109.39"/>
  </r>
  <r>
    <x v="1243"/>
    <n v="109.64"/>
  </r>
  <r>
    <x v="1244"/>
    <n v="109.45"/>
  </r>
  <r>
    <x v="1245"/>
    <n v="108.77"/>
  </r>
  <r>
    <x v="1246"/>
    <n v="108.58"/>
  </r>
  <r>
    <x v="1247"/>
    <n v="108.65"/>
  </r>
  <r>
    <x v="1248"/>
    <n v="108.15"/>
  </r>
  <r>
    <x v="1249"/>
    <n v="108.31"/>
  </r>
  <r>
    <x v="1250"/>
    <n v="107.92"/>
  </r>
  <r>
    <x v="1251"/>
    <n v="108.88"/>
  </r>
  <r>
    <x v="1252"/>
    <n v="103.33"/>
  </r>
  <r>
    <x v="1253"/>
    <n v="103.63"/>
  </r>
  <r>
    <x v="1254"/>
    <n v="103.44"/>
  </r>
  <r>
    <x v="1255"/>
    <n v="103.54"/>
  </r>
  <r>
    <x v="1256"/>
    <n v="103.61"/>
  </r>
  <r>
    <x v="1257"/>
    <n v="103.47"/>
  </r>
  <r>
    <x v="1258"/>
    <n v="103.39"/>
  </r>
  <r>
    <x v="1259"/>
    <n v="103.56"/>
  </r>
  <r>
    <x v="1260"/>
    <n v="103.58"/>
  </r>
  <r>
    <x v="1261"/>
    <n v="103.2"/>
  </r>
  <r>
    <x v="1262"/>
    <n v="103.4"/>
  </r>
  <r>
    <x v="1263"/>
    <n v="104.1"/>
  </r>
  <r>
    <x v="1264"/>
    <n v="103.91"/>
  </r>
  <r>
    <x v="1265"/>
    <n v="104.11"/>
  </r>
  <r>
    <x v="1266"/>
    <n v="104.55"/>
  </r>
  <r>
    <x v="1267"/>
    <n v="104.22"/>
  </r>
  <r>
    <x v="1268"/>
    <n v="104.04"/>
  </r>
  <r>
    <x v="1269"/>
    <n v="104.22"/>
  </r>
  <r>
    <x v="1270"/>
    <n v="103.93"/>
  </r>
  <r>
    <x v="1271"/>
    <n v="104.31"/>
  </r>
  <r>
    <x v="1272"/>
    <n v="104.57"/>
  </r>
  <r>
    <x v="1273"/>
    <n v="104.3"/>
  </r>
  <r>
    <x v="1274"/>
    <n v="104.16"/>
  </r>
  <r>
    <x v="1275"/>
    <n v="104.03"/>
  </r>
  <r>
    <x v="1276"/>
    <n v="104.29"/>
  </r>
  <r>
    <x v="1277"/>
    <n v="104.41"/>
  </r>
  <r>
    <x v="1278"/>
    <n v="104.3"/>
  </r>
  <r>
    <x v="1279"/>
    <n v="103.78"/>
  </r>
  <r>
    <x v="1280"/>
    <n v="103.84"/>
  </r>
  <r>
    <x v="1281"/>
    <n v="103.95"/>
  </r>
  <r>
    <x v="1282"/>
    <n v="103.91"/>
  </r>
  <r>
    <x v="1283"/>
    <n v="104.39"/>
  </r>
  <r>
    <x v="1284"/>
    <n v="104.45"/>
  </r>
  <r>
    <x v="1285"/>
    <n v="105.1"/>
  </r>
  <r>
    <x v="1286"/>
    <n v="105.32"/>
  </r>
  <r>
    <x v="1287"/>
    <n v="105.46"/>
  </r>
  <r>
    <x v="1288"/>
    <n v="105.06"/>
  </r>
  <r>
    <x v="1289"/>
    <n v="103.51"/>
  </r>
  <r>
    <x v="1290"/>
    <n v="103.48"/>
  </r>
  <r>
    <x v="1291"/>
    <n v="104.32"/>
  </r>
  <r>
    <x v="1292"/>
    <n v="104.59"/>
  </r>
  <r>
    <x v="1293"/>
    <n v="104.91"/>
  </r>
  <r>
    <x v="1294"/>
    <n v="104.34"/>
  </r>
  <r>
    <x v="1295"/>
    <n v="104.28"/>
  </r>
  <r>
    <x v="1296"/>
    <n v="104.26"/>
  </r>
  <r>
    <x v="1297"/>
    <n v="104.77"/>
  </r>
  <r>
    <x v="1298"/>
    <n v="104.89"/>
  </r>
  <r>
    <x v="1299"/>
    <n v="104.61"/>
  </r>
  <r>
    <x v="1300"/>
    <n v="104.6"/>
  </r>
  <r>
    <x v="1301"/>
    <n v="104.91"/>
  </r>
  <r>
    <x v="1302"/>
    <n v="105.56"/>
  </r>
  <r>
    <x v="1303"/>
    <n v="105.37"/>
  </r>
  <r>
    <x v="1304"/>
    <n v="105.23"/>
  </r>
  <r>
    <x v="1305"/>
    <n v="105.24"/>
  </r>
  <r>
    <x v="1306"/>
    <n v="105.41"/>
  </r>
  <r>
    <x v="1307"/>
    <n v="105.48"/>
  </r>
  <r>
    <x v="1308"/>
    <n v="105.58"/>
  </r>
  <r>
    <x v="1309"/>
    <n v="105.87"/>
  </r>
  <r>
    <x v="1310"/>
    <n v="105.95"/>
  </r>
  <r>
    <x v="1311"/>
    <n v="105.9"/>
  </r>
  <r>
    <x v="1312"/>
    <n v="105.57"/>
  </r>
  <r>
    <x v="1313"/>
    <n v="105.67"/>
  </r>
  <r>
    <x v="1314"/>
    <n v="105.18"/>
  </r>
  <r>
    <x v="1315"/>
    <n v="105.54"/>
  </r>
  <r>
    <x v="1316"/>
    <n v="105.65"/>
  </r>
  <r>
    <x v="1317"/>
    <n v="105.64"/>
  </r>
  <r>
    <x v="1318"/>
    <n v="105.41"/>
  </r>
  <r>
    <x v="1319"/>
    <n v="105.43"/>
  </r>
  <r>
    <x v="1320"/>
    <n v="105.33"/>
  </r>
  <r>
    <x v="1321"/>
    <n v="105.06"/>
  </r>
  <r>
    <x v="1322"/>
    <n v="104.62"/>
  </r>
  <r>
    <x v="1323"/>
    <n v="104.06"/>
  </r>
  <r>
    <x v="1324"/>
    <n v="104.58"/>
  </r>
  <r>
    <x v="1325"/>
    <n v="104.78"/>
  </r>
  <r>
    <x v="1326"/>
    <n v="105.21"/>
  </r>
  <r>
    <x v="1327"/>
    <n v="105.75"/>
  </r>
  <r>
    <x v="1328"/>
    <n v="105.97"/>
  </r>
  <r>
    <x v="1329"/>
    <n v="106.2"/>
  </r>
  <r>
    <x v="1330"/>
    <n v="106.02"/>
  </r>
  <r>
    <x v="1331"/>
    <n v="105.99"/>
  </r>
  <r>
    <x v="1332"/>
    <n v="106.27"/>
  </r>
  <r>
    <x v="1333"/>
    <n v="106.15"/>
  </r>
  <r>
    <x v="1334"/>
    <n v="106.19"/>
  </r>
  <r>
    <x v="1335"/>
    <n v="106.23"/>
  </r>
  <r>
    <x v="1336"/>
    <n v="106.19"/>
  </r>
  <r>
    <x v="1337"/>
    <n v="105.65"/>
  </r>
  <r>
    <x v="1338"/>
    <n v="105.87"/>
  </r>
  <r>
    <x v="1339"/>
    <n v="105.98"/>
  </r>
  <r>
    <x v="1340"/>
    <n v="106.04"/>
  </r>
  <r>
    <x v="1341"/>
    <n v="106.24"/>
  </r>
  <r>
    <x v="1342"/>
    <n v="106.29"/>
  </r>
  <r>
    <x v="1343"/>
    <n v="105.81"/>
  </r>
  <r>
    <x v="1344"/>
    <n v="105.51"/>
  </r>
  <r>
    <x v="1345"/>
    <n v="106.05"/>
  </r>
  <r>
    <x v="1346"/>
    <n v="105.46"/>
  </r>
  <r>
    <x v="1347"/>
    <n v="105.63"/>
  </r>
  <r>
    <x v="1348"/>
    <n v="106.46"/>
  </r>
  <r>
    <x v="1349"/>
    <n v="106.77"/>
  </r>
  <r>
    <x v="1350"/>
    <n v="106.77"/>
  </r>
  <r>
    <x v="1351"/>
    <n v="106.76"/>
  </r>
  <r>
    <x v="1352"/>
    <n v="106.11"/>
  </r>
  <r>
    <x v="1353"/>
    <n v="105.98"/>
  </r>
  <r>
    <x v="1354"/>
    <n v="105.61"/>
  </r>
  <r>
    <x v="1355"/>
    <n v="105.61"/>
  </r>
  <r>
    <x v="1356"/>
    <n v="105.74"/>
  </r>
  <r>
    <x v="1357"/>
    <n v="105.97"/>
  </r>
  <r>
    <x v="1358"/>
    <n v="105.77"/>
  </r>
  <r>
    <x v="1359"/>
    <n v="104.61"/>
  </r>
  <r>
    <x v="1360"/>
    <n v="105.09"/>
  </r>
  <r>
    <x v="1361"/>
    <n v="104.88"/>
  </r>
  <r>
    <x v="1362"/>
    <n v="105.58"/>
  </r>
  <r>
    <x v="1363"/>
    <n v="105.47"/>
  </r>
  <r>
    <x v="1364"/>
    <n v="106.31"/>
  </r>
  <r>
    <x v="1365"/>
    <n v="107.17"/>
  </r>
  <r>
    <x v="1366"/>
    <n v="106.96"/>
  </r>
  <r>
    <x v="1367"/>
    <n v="107.27"/>
  </r>
  <r>
    <x v="1368"/>
    <n v="107.15"/>
  </r>
  <r>
    <x v="1369"/>
    <n v="107.17"/>
  </r>
  <r>
    <x v="1370"/>
    <n v="107.01"/>
  </r>
  <r>
    <x v="1371"/>
    <n v="106.98"/>
  </r>
  <r>
    <x v="1372"/>
    <n v="107.29"/>
  </r>
  <r>
    <x v="1373"/>
    <n v="107.09"/>
  </r>
  <r>
    <x v="1374"/>
    <n v="106.81"/>
  </r>
  <r>
    <x v="1375"/>
    <n v="107.24"/>
  </r>
  <r>
    <x v="1376"/>
    <n v="107.51"/>
  </r>
  <r>
    <x v="1377"/>
    <n v="107.68"/>
  </r>
  <r>
    <x v="1378"/>
    <n v="107.57"/>
  </r>
  <r>
    <x v="1379"/>
    <n v="107.46"/>
  </r>
  <r>
    <x v="1380"/>
    <n v="107.39"/>
  </r>
  <r>
    <x v="1381"/>
    <n v="107.52"/>
  </r>
  <r>
    <x v="1382"/>
    <n v="107.66"/>
  </r>
  <r>
    <x v="1383"/>
    <n v="107.17"/>
  </r>
  <r>
    <x v="1384"/>
    <n v="106.95"/>
  </r>
  <r>
    <x v="1385"/>
    <n v="107.2"/>
  </r>
  <r>
    <x v="1386"/>
    <n v="106.54"/>
  </r>
  <r>
    <x v="1387"/>
    <n v="107.08"/>
  </r>
  <r>
    <x v="1388"/>
    <n v="106.91"/>
  </r>
  <r>
    <x v="1389"/>
    <n v="106.94"/>
  </r>
  <r>
    <x v="1390"/>
    <n v="106.99"/>
  </r>
  <r>
    <x v="1391"/>
    <n v="107.43"/>
  </r>
  <r>
    <x v="1392"/>
    <n v="107.38"/>
  </r>
  <r>
    <x v="1393"/>
    <n v="107.36"/>
  </r>
  <r>
    <x v="1394"/>
    <n v="106.98"/>
  </r>
  <r>
    <x v="1395"/>
    <n v="107.3"/>
  </r>
  <r>
    <x v="1396"/>
    <n v="107.94"/>
  </r>
  <r>
    <x v="1397"/>
    <n v="109.54"/>
  </r>
  <r>
    <x v="1398"/>
    <n v="109.29"/>
  </r>
  <r>
    <x v="1399"/>
    <n v="109.14"/>
  </r>
  <r>
    <x v="1400"/>
    <n v="108.75"/>
  </r>
  <r>
    <x v="1401"/>
    <n v="107.73"/>
  </r>
  <r>
    <x v="1402"/>
    <n v="107.45"/>
  </r>
  <r>
    <x v="1403"/>
    <n v="107.27"/>
  </r>
  <r>
    <x v="1404"/>
    <n v="107.82"/>
  </r>
  <r>
    <x v="1405"/>
    <n v="107.53"/>
  </r>
  <r>
    <x v="1406"/>
    <n v="107.81"/>
  </r>
  <r>
    <x v="1407"/>
    <n v="107.74"/>
  </r>
  <r>
    <x v="1408"/>
    <n v="107.49"/>
  </r>
  <r>
    <x v="1409"/>
    <n v="107.73"/>
  </r>
  <r>
    <x v="1410"/>
    <n v="107.7"/>
  </r>
  <r>
    <x v="1411"/>
    <n v="107.38"/>
  </r>
  <r>
    <x v="1412"/>
    <n v="107.25"/>
  </r>
  <r>
    <x v="1413"/>
    <n v="107.05"/>
  </r>
  <r>
    <x v="1414"/>
    <n v="106.85"/>
  </r>
  <r>
    <x v="1415"/>
    <n v="107.01"/>
  </r>
  <r>
    <x v="1416"/>
    <n v="107.49"/>
  </r>
  <r>
    <x v="1417"/>
    <n v="106.32"/>
  </r>
  <r>
    <x v="1418"/>
    <n v="106.4"/>
  </r>
  <r>
    <x v="1419"/>
    <n v="106.38"/>
  </r>
  <r>
    <x v="1420"/>
    <n v="106.64"/>
  </r>
  <r>
    <x v="1421"/>
    <n v="106.46"/>
  </r>
  <r>
    <x v="1422"/>
    <n v="107.04"/>
  </r>
  <r>
    <x v="1423"/>
    <n v="107.23"/>
  </r>
  <r>
    <x v="1424"/>
    <n v="107.65"/>
  </r>
  <r>
    <x v="1425"/>
    <n v="107.62"/>
  </r>
  <r>
    <x v="1426"/>
    <n v="107.66"/>
  </r>
  <r>
    <x v="1427"/>
    <n v="107.37"/>
  </r>
  <r>
    <x v="1428"/>
    <n v="107.76"/>
  </r>
  <r>
    <x v="1429"/>
    <n v="107.86"/>
  </r>
  <r>
    <x v="1430"/>
    <n v="107.77"/>
  </r>
  <r>
    <x v="1431"/>
    <n v="107.36"/>
  </r>
  <r>
    <x v="1432"/>
    <n v="107.59"/>
  </r>
  <r>
    <x v="1433"/>
    <n v="107.98"/>
  </r>
  <r>
    <x v="1434"/>
    <n v="108.38"/>
  </r>
  <r>
    <x v="1435"/>
    <n v="108.9"/>
  </r>
  <r>
    <x v="1436"/>
    <n v="108.77"/>
  </r>
  <r>
    <x v="1437"/>
    <n v="108.87"/>
  </r>
  <r>
    <x v="1438"/>
    <n v="109.11"/>
  </r>
  <r>
    <x v="1439"/>
    <n v="108.86"/>
  </r>
  <r>
    <x v="1440"/>
    <n v="110.37"/>
  </r>
  <r>
    <x v="1441"/>
    <n v="111.52"/>
  </r>
  <r>
    <x v="1442"/>
    <n v="110.74"/>
  </r>
  <r>
    <x v="1443"/>
    <n v="110.23"/>
  </r>
  <r>
    <x v="1444"/>
    <n v="109.83"/>
  </r>
  <r>
    <x v="1445"/>
    <n v="108.99"/>
  </r>
  <r>
    <x v="1446"/>
    <n v="107.33"/>
  </r>
  <r>
    <x v="1447"/>
    <n v="106.73"/>
  </r>
  <r>
    <x v="1448"/>
    <n v="106.22"/>
  </r>
  <r>
    <x v="1449"/>
    <n v="106.02"/>
  </r>
  <r>
    <x v="1450"/>
    <n v="103.64"/>
  </r>
  <r>
    <x v="1451"/>
    <n v="104.95"/>
  </r>
  <r>
    <x v="1452"/>
    <n v="104.26"/>
  </r>
  <r>
    <x v="1453"/>
    <n v="105.86"/>
  </r>
  <r>
    <x v="1454"/>
    <n v="107.26"/>
  </r>
  <r>
    <x v="1455"/>
    <n v="107.42"/>
  </r>
  <r>
    <x v="1456"/>
    <n v="108.02"/>
  </r>
  <r>
    <x v="1457"/>
    <n v="108.22"/>
  </r>
  <r>
    <x v="1458"/>
    <n v="108.86"/>
  </r>
  <r>
    <x v="1459"/>
    <n v="110"/>
  </r>
  <r>
    <x v="1460"/>
    <n v="110.39"/>
  </r>
  <r>
    <x v="1461"/>
    <n v="110.61"/>
  </r>
  <r>
    <x v="1462"/>
    <n v="111.64"/>
  </r>
  <r>
    <x v="1463"/>
    <n v="111.64"/>
  </r>
  <r>
    <x v="1464"/>
    <n v="110.09"/>
  </r>
  <r>
    <x v="1465"/>
    <n v="109.7"/>
  </r>
  <r>
    <x v="1466"/>
    <n v="109.86"/>
  </r>
  <r>
    <x v="1467"/>
    <n v="109.78"/>
  </r>
  <r>
    <x v="1468"/>
    <n v="109.76"/>
  </r>
  <r>
    <x v="1469"/>
    <n v="109.94"/>
  </r>
  <r>
    <x v="1470"/>
    <n v="109.92"/>
  </r>
  <r>
    <x v="1471"/>
    <n v="109.77"/>
  </r>
  <r>
    <x v="1472"/>
    <n v="109.89"/>
  </r>
  <r>
    <x v="1473"/>
    <n v="109.93"/>
  </r>
  <r>
    <x v="1474"/>
    <n v="109.42"/>
  </r>
  <r>
    <x v="1475"/>
    <n v="109.04"/>
  </r>
  <r>
    <x v="1476"/>
    <n v="108.51"/>
  </r>
  <r>
    <x v="1477"/>
    <n v="109.03"/>
  </r>
  <r>
    <x v="1478"/>
    <n v="108.87"/>
  </r>
  <r>
    <x v="1479"/>
    <n v="109.15"/>
  </r>
  <r>
    <x v="1480"/>
    <n v="108.98"/>
  </r>
  <r>
    <x v="1481"/>
    <n v="109.13"/>
  </r>
  <r>
    <x v="1482"/>
    <n v="109.61"/>
  </r>
  <r>
    <x v="1483"/>
    <n v="109.56"/>
  </r>
  <r>
    <x v="1484"/>
    <n v="110"/>
  </r>
  <r>
    <x v="1485"/>
    <n v="109.96"/>
  </r>
  <r>
    <x v="1486"/>
    <n v="110.14"/>
  </r>
  <r>
    <x v="1487"/>
    <n v="110.22"/>
  </r>
  <r>
    <x v="1488"/>
    <n v="109.97"/>
  </r>
  <r>
    <x v="1489"/>
    <n v="109.93"/>
  </r>
  <r>
    <x v="1490"/>
    <n v="109.89"/>
  </r>
  <r>
    <x v="1491"/>
    <n v="109.66"/>
  </r>
  <r>
    <x v="1492"/>
    <n v="109.58"/>
  </r>
  <r>
    <x v="1493"/>
    <n v="109.32"/>
  </r>
  <r>
    <x v="1494"/>
    <n v="108.6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D4BEF2-13B2-4127-BEC1-2D2E31197064}" name="Сводная таблица1" cacheId="9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fieldListSortAscending="1">
  <location ref="A1:B80" firstHeaderRow="1" firstDataRow="1" firstDataCol="1"/>
  <pivotFields count="3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2">
    <field x="2"/>
    <field x="0"/>
  </rowFields>
  <rowItems count="79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5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6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Items count="1">
    <i/>
  </colItems>
  <dataFields count="1">
    <dataField name="Среднее по полю Цена" fld="1" subtotal="average" baseField="0" baseItem="0" numFmtId="164"/>
  </dataFields>
  <formats count="2">
    <format dxfId="18">
      <pivotArea outline="0" collapsedLevelsAreSubtotals="1" fieldPosition="0"/>
    </format>
    <format dxfId="1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070A41-AD9C-4C33-9DF9-FFFB5CF8899C}" name="Сводная таблица1" cacheId="8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4">
  <location ref="D19:E32" firstHeaderRow="1" firstDataRow="1" firstDataCol="1"/>
  <pivotFields count="4">
    <pivotField axis="axisRow" numFmtId="14"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dataField="1"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3"/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Среднее по полю Курс" fld="1" subtotal="average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77FE403E-DBD6-4F27-AC5E-97EF57B288C1}" autoFormatId="16" applyNumberFormats="0" applyBorderFormats="0" applyFontFormats="0" applyPatternFormats="0" applyAlignmentFormats="0" applyWidthHeightFormats="0">
  <queryTableRefresh nextId="15" unboundColumnsRight="3">
    <queryTableFields count="5">
      <queryTableField id="1" name="Дата" tableColumnId="1"/>
      <queryTableField id="13" name="Курс" tableColumnId="3"/>
      <queryTableField id="11" dataBound="0" tableColumnId="11"/>
      <queryTableField id="9" dataBound="0" tableColumnId="9"/>
      <queryTableField id="10" dataBound="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3224A405-0D34-4647-BE9A-18EC75A6DA00}" autoFormatId="16" applyNumberFormats="0" applyBorderFormats="0" applyFontFormats="0" applyPatternFormats="0" applyAlignmentFormats="0" applyWidthHeightFormats="0">
  <queryTableRefresh nextId="3">
    <queryTableFields count="2">
      <queryTableField id="1" name="Дата" tableColumnId="1"/>
      <queryTableField id="2" name="USD-JPY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F6AE1320-0925-456A-B2D6-65D6035B83DE}" autoFormatId="16" applyNumberFormats="0" applyBorderFormats="0" applyFontFormats="0" applyPatternFormats="0" applyAlignmentFormats="0" applyWidthHeightFormats="0">
  <queryTableRefresh nextId="4">
    <queryTableFields count="2">
      <queryTableField id="1" name="Дата" tableColumnId="1"/>
      <queryTableField id="3" name="USD-RUB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51069D-6D9E-4D09-B245-976FC635D3AC}" name="JPY_USD_2019" displayName="JPY_USD_2019" ref="A7:J253" totalsRowShown="0">
  <autoFilter ref="A7:J253" xr:uid="{A27499A9-05F0-4767-BAD1-3916B051397E}"/>
  <tableColumns count="10">
    <tableColumn id="1" xr3:uid="{344A9301-C544-4C9A-B477-08ADEF8AD567}" name="Дата" dataDxfId="39"/>
    <tableColumn id="9" xr3:uid="{40F2A3DE-772C-484A-8A92-0007CD7D0EE0}" name="JPY-USD"/>
    <tableColumn id="6" xr3:uid="{D196A00A-CE89-4B57-992C-545DCE404282}" name="Индекс"/>
    <tableColumn id="8" xr3:uid="{DEDAF054-4969-48C5-9AA5-4476DD4866B7}" name="1000 JPY-USD"/>
    <tableColumn id="10" xr3:uid="{C383CE3B-4218-4936-BB09-CC616148FEE6}" name="Темп роста" dataDxfId="38">
      <calculatedColumnFormula>(D8/D7)</calculatedColumnFormula>
    </tableColumn>
    <tableColumn id="11" xr3:uid="{3B0CBF2B-5135-4357-8D71-B08BB12F9E7A}" name="Ск.средн" dataDxfId="37">
      <calculatedColumnFormula>AVERAGE(D7:D9)</calculatedColumnFormula>
    </tableColumn>
    <tableColumn id="12" xr3:uid="{96B071AF-2D44-4F3D-B2A3-ECC6F3D2C8EA}" name="Очищ" dataDxfId="36">
      <calculatedColumnFormula>JPY_USD_2019[[#This Row],[Ск.средн]]-($D$5+$D$4*JPY_USD_2019[[#This Row],[Индекс]])</calculatedColumnFormula>
    </tableColumn>
    <tableColumn id="13" xr3:uid="{EC1692F5-D433-41C0-B6FC-C092B62BC628}" name="Остатки" dataDxfId="35">
      <calculatedColumnFormula>JPY_USD_2019[[#This Row],[1000 JPY-USD]]-JPY_USD_2019[[#This Row],[Ск.средн]]</calculatedColumnFormula>
    </tableColumn>
    <tableColumn id="14" xr3:uid="{1BA216F8-CC96-4B97-B2FF-C47FD7684133}" name="Эксп (0,1)" dataDxfId="34">
      <calculatedColumnFormula>D8</calculatedColumnFormula>
    </tableColumn>
    <tableColumn id="15" xr3:uid="{824A9A52-4888-419C-8E75-93AD15AF65BB}" name="Эксп (0,2)" dataDxfId="3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2A77712-B48B-4E3F-A1D0-14558DD421D2}" name="G_Chow_USD_JPY_2018" displayName="G_Chow_USD_JPY_2018" ref="A1:E119" tableType="queryTable" totalsRowCount="1">
  <autoFilter ref="A1:E118" xr:uid="{62A77712-B48B-4E3F-A1D0-14558DD421D2}"/>
  <tableColumns count="5">
    <tableColumn id="1" xr3:uid="{5C7EBA7D-9098-4365-BCAB-AEE4EF7BF6F5}" uniqueName="1" name="Дата" queryTableFieldId="1" dataDxfId="32" totalsRowDxfId="31"/>
    <tableColumn id="3" xr3:uid="{D4B5D51F-A179-46A1-B431-724969FD8AF8}" uniqueName="3" name="Курс" queryTableFieldId="13"/>
    <tableColumn id="11" xr3:uid="{215D66BB-C978-4F66-A294-07F63139E890}" uniqueName="11" name="X3" queryTableFieldId="11"/>
    <tableColumn id="9" xr3:uid="{1A405475-FDFB-4DBC-A5C4-0AFED24FEEB2}" uniqueName="9" name="Model3" queryTableFieldId="9" dataDxfId="30">
      <calculatedColumnFormula>0.0086* G_Chow_USD_JPY_2018[[#This Row],[X3]] + 108.06</calculatedColumnFormula>
    </tableColumn>
    <tableColumn id="10" xr3:uid="{EB2F1041-33BF-4586-BE35-631E817865DA}" uniqueName="10" name="S3" totalsRowFunction="sum" queryTableFieldId="10" dataDxfId="29">
      <calculatedColumnFormula>(G_Chow_USD_JPY_2018[[#This Row],[Курс]]-G_Chow_USD_JPY_2018[[#This Row],[Model3]])^2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E678FCD-ED26-4BD8-A90D-2D8B718EB9DB}" name="Параметры" displayName="Параметры" ref="S37:X40" totalsRowShown="0">
  <autoFilter ref="S37:X40" xr:uid="{4E678FCD-ED26-4BD8-A90D-2D8B718EB9DB}"/>
  <tableColumns count="6">
    <tableColumn id="1" xr3:uid="{49ECB91B-B2A2-49B0-AFC0-02E291D6C7B0}" name="№"/>
    <tableColumn id="2" xr3:uid="{6F82487D-93A7-44EB-8605-2F7508954163}" name="m"/>
    <tableColumn id="3" xr3:uid="{0A7B88D1-8731-4D58-9CF0-D9AD48E0AC9A}" name="k"/>
    <tableColumn id="4" xr3:uid="{7FFE8E46-BC37-467C-B552-8CD0E6C7CAE7}" name="SS"/>
    <tableColumn id="5" xr3:uid="{8E27BF38-CACF-46FE-B4FC-9139203FDB0A}" name="ЧСС">
      <calculatedColumnFormula>T38-U38</calculatedColumnFormula>
    </tableColumn>
    <tableColumn id="6" xr3:uid="{9590E030-A9EF-4FD1-B416-26C622A57AD8}" name="Модель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352EBE2-626C-43C5-9A1E-C423E924B7E6}" name="КЛМ1" displayName="КЛМ1" ref="G1:K51" totalsRowShown="0" headerRowDxfId="28" dataDxfId="27" tableBorderDxfId="26">
  <autoFilter ref="G1:K51" xr:uid="{C352EBE2-626C-43C5-9A1E-C423E924B7E6}"/>
  <tableColumns count="5">
    <tableColumn id="1" xr3:uid="{2A0992FD-BD79-477A-8117-B9CE56B21664}" name="Дата" dataDxfId="25">
      <calculatedColumnFormula>A2</calculatedColumnFormula>
    </tableColumn>
    <tableColumn id="2" xr3:uid="{7CA07F4E-F87E-4C3F-8A59-B9545C22BCE0}" name="X1" dataDxfId="24"/>
    <tableColumn id="3" xr3:uid="{053482DC-B4FB-4373-9557-18B171360BE3}" name="Курс" dataDxfId="23">
      <calculatedColumnFormula>B2</calculatedColumnFormula>
    </tableColumn>
    <tableColumn id="4" xr3:uid="{C71A213E-227E-4473-9790-9DCD008A0491}" name="Model1" dataDxfId="22">
      <calculatedColumnFormula>-0.1306*КЛМ1[[#This Row],[X1]]+111.65</calculatedColumnFormula>
    </tableColumn>
    <tableColumn id="5" xr3:uid="{84613FE7-7581-4D67-8348-3248A3A06C55}" name="S1" dataDxfId="21">
      <calculatedColumnFormula>(КЛМ1[[#This Row],[Курс]]-КЛМ1[[#This Row],[Model1]])^2</calculatedColumnFormula>
    </tableColumn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0F3CF69-BDA3-4B3C-B569-A07CF3CCF3B7}" name="КЛМ2" displayName="КЛМ2" ref="M1:Q68" totalsRowShown="0">
  <autoFilter ref="M1:Q68" xr:uid="{60F3CF69-BDA3-4B3C-B569-A07CF3CCF3B7}"/>
  <tableColumns count="5">
    <tableColumn id="1" xr3:uid="{55B7DFB7-4CDC-423D-801E-F5F600BF76D8}" name="Дата" dataDxfId="20">
      <calculatedColumnFormula>A52</calculatedColumnFormula>
    </tableColumn>
    <tableColumn id="2" xr3:uid="{AB0C1C20-E6F2-45B3-BC4B-DF2F0CB823DA}" name="X2"/>
    <tableColumn id="3" xr3:uid="{480BFE96-35D0-4233-ADD5-4E6DC3E9AD99}" name="Курс">
      <calculatedColumnFormula>B52</calculatedColumnFormula>
    </tableColumn>
    <tableColumn id="4" xr3:uid="{7EDB0167-2C6A-41F6-A65E-B8A06B272E90}" name="Model2" dataDxfId="19">
      <calculatedColumnFormula>0.0706*КЛМ2[[#This Row],[X2]]+106.36</calculatedColumnFormula>
    </tableColumn>
    <tableColumn id="5" xr3:uid="{A6E0361F-5AC5-434F-B212-055FDE408A50}" name="S2">
      <calculatedColumnFormula>(O2-P2)^2</calculatedColumnFormula>
    </tableColumn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4D1D2F2-1517-499A-B5ED-4C287E0CBFC8}" name="Таблица14" displayName="Таблица14" ref="D2:J15" totalsRowCount="1">
  <autoFilter ref="D2:J14" xr:uid="{04D1D2F2-1517-499A-B5ED-4C287E0CBFC8}"/>
  <tableColumns count="7">
    <tableColumn id="1" xr3:uid="{B8B138E5-DA80-4ACF-9A8E-CCB53587A794}" name="Месяц" totalsRowLabel="Итог"/>
    <tableColumn id="2" xr3:uid="{06EC9806-2D12-493D-BAFE-14856231ABBC}" name="2015" dataDxfId="16">
      <calculatedColumnFormula>B3</calculatedColumnFormula>
    </tableColumn>
    <tableColumn id="3" xr3:uid="{2DD04EAA-EDD0-4D3C-8813-4657613FF74A}" name="2016" dataDxfId="15">
      <calculatedColumnFormula>B16</calculatedColumnFormula>
    </tableColumn>
    <tableColumn id="4" xr3:uid="{D6BB63B4-BD09-47B5-85B1-5E6C6CE85CB1}" name="2017" dataDxfId="14">
      <calculatedColumnFormula>B29</calculatedColumnFormula>
    </tableColumn>
    <tableColumn id="5" xr3:uid="{BEE409BD-C04B-4258-A07D-F550FB672592}" name="2018" dataDxfId="13">
      <calculatedColumnFormula>B42</calculatedColumnFormula>
    </tableColumn>
    <tableColumn id="6" xr3:uid="{14B19AE7-D5F3-40A7-8488-24FC2A63CE39}" name="СрМес" totalsRowFunction="average" dataDxfId="12" totalsRowDxfId="11">
      <calculatedColumnFormula>AVERAGE(E3:H3)</calculatedColumnFormula>
    </tableColumn>
    <tableColumn id="7" xr3:uid="{95E9A11A-FF44-40AD-8CAF-59CF3D21764A}" name="ИС" dataDxfId="10">
      <calculatedColumnFormula>I3/$I$15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1455DA6-61E1-4C19-A58E-5DD01CE11DAB}" name="CurrExchange" displayName="CurrExchange" ref="A1:B248" tableType="queryTable" totalsRowShown="0">
  <autoFilter ref="A1:B248" xr:uid="{51455DA6-61E1-4C19-A58E-5DD01CE11DAB}"/>
  <tableColumns count="2">
    <tableColumn id="1" xr3:uid="{6F768906-3CFF-4682-AF55-A546D86A0745}" uniqueName="1" name="Дата" queryTableFieldId="1" dataDxfId="9"/>
    <tableColumn id="2" xr3:uid="{DE2FD13D-C8BC-443F-8710-D6BB1B8E64EE}" uniqueName="2" name="USD-JPY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1EEA5D3-B002-4ED6-BA28-F2FFCD848F54}" name="USD_RUB_2019" displayName="USD_RUB_2019" ref="A1:B366" tableType="queryTable" totalsRowShown="0">
  <autoFilter ref="A1:B366" xr:uid="{41EEA5D3-B002-4ED6-BA28-F2FFCD848F54}"/>
  <tableColumns count="2">
    <tableColumn id="1" xr3:uid="{0A2FEC50-13BB-4D43-8FD7-A0836EC58E18}" uniqueName="1" name="Дата" queryTableFieldId="1" dataDxfId="8"/>
    <tableColumn id="3" xr3:uid="{65BF7DEC-543E-4A1E-9AB9-C6CE3C410FFE}" uniqueName="3" name="USD-RUB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097273-B419-4D81-8628-EB24B608E604}" name="Таблица3" displayName="Таблица3" ref="B34:C58" totalsRowShown="0">
  <autoFilter ref="B34:C58" xr:uid="{7A097273-B419-4D81-8628-EB24B608E604}"/>
  <tableColumns count="2">
    <tableColumn id="1" xr3:uid="{F7172DE1-FF3E-415F-A1B6-F8D4F2572BAE}" name="t"/>
    <tableColumn id="2" xr3:uid="{1F92E659-4F56-4D05-9D01-A028C5C6975C}" name="c(t)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587646-5B21-4552-AD93-99637958CCD1}" name="Таблица6" displayName="Таблица6" ref="B6:C30" totalsRowShown="0" headerRowDxfId="7" dataDxfId="6" tableBorderDxfId="5">
  <autoFilter ref="B6:C30" xr:uid="{EE587646-5B21-4552-AD93-99637958CCD1}"/>
  <tableColumns count="2">
    <tableColumn id="1" xr3:uid="{8D0AE5EE-0F9D-45B6-8D95-8EE315984C88}" name="t" dataDxfId="4"/>
    <tableColumn id="2" xr3:uid="{87FBFB60-9973-4DCF-A287-02D953F444C7}" name="f(t)" dataDxfId="3">
      <calculatedColumnFormula>$C$7-0.6*B7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47B6EC-7ACF-4C68-99F1-C6C1296A8BB7}" name="Таблица2" displayName="Таблица2" ref="B62:C86" totalsRowShown="0" tableBorderDxfId="2">
  <autoFilter ref="B62:C86" xr:uid="{8C47B6EC-7ACF-4C68-99F1-C6C1296A8BB7}"/>
  <tableColumns count="2">
    <tableColumn id="1" xr3:uid="{31A495C2-3289-4868-A18D-D49D15BA1167}" name="t" dataDxfId="1"/>
    <tableColumn id="2" xr3:uid="{B29CA84F-4D97-4195-AAF3-B64AA337A226}" name="ε" dataDxfId="0">
      <calculatedColumnFormula>RAND()*RANDBETWEEN(-3,3)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99B53C-51AC-4004-AEF4-435543B90962}" name="Таблица4" displayName="Таблица4" ref="B91:C115" totalsRowShown="0">
  <autoFilter ref="B91:C115" xr:uid="{D699B53C-51AC-4004-AEF4-435543B90962}"/>
  <tableColumns count="2">
    <tableColumn id="1" xr3:uid="{402B5B94-D2FE-48B3-B412-B63032BBC944}" name="t"/>
    <tableColumn id="2" xr3:uid="{7DAA2E58-1140-438B-AEEB-1017DDE74590}" name="Y">
      <calculatedColumnFormula>C7+C35+C63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EEC8091-E46B-4FE9-86A7-439F69C50D01}" name="Params" displayName="Params" ref="A1:B6" totalsRowShown="0">
  <autoFilter ref="A1:B6" xr:uid="{5EEC8091-E46B-4FE9-86A7-439F69C50D01}"/>
  <tableColumns count="2">
    <tableColumn id="1" xr3:uid="{ED6A8160-54DE-40F7-B282-68EE5DD8C61C}" name="Name"/>
    <tableColumn id="2" xr3:uid="{847DB9DA-11C3-4E9E-93BC-3CFA6D6F452B}" name="Value">
      <calculatedColumnFormula array="1">LEFT(CELL("имяфайла"),FIND("\[",CELL("имяфайла"))) &amp; "Data\"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62442-F929-4DCE-8530-8C79BB80C8CE}">
  <dimension ref="A1:M253"/>
  <sheetViews>
    <sheetView topLeftCell="L3" zoomScale="120" zoomScaleNormal="120" workbookViewId="0">
      <selection activeCell="A10" sqref="A10"/>
    </sheetView>
  </sheetViews>
  <sheetFormatPr defaultRowHeight="14.4" x14ac:dyDescent="0.3"/>
  <cols>
    <col min="1" max="1" width="10.109375" bestFit="1" customWidth="1"/>
    <col min="2" max="2" width="10.21875" bestFit="1" customWidth="1"/>
    <col min="3" max="3" width="9.6640625" bestFit="1" customWidth="1"/>
    <col min="4" max="4" width="14.6640625" bestFit="1" customWidth="1"/>
    <col min="5" max="5" width="13.109375" bestFit="1" customWidth="1"/>
    <col min="6" max="6" width="11.109375" bestFit="1" customWidth="1"/>
    <col min="7" max="7" width="8.21875" bestFit="1" customWidth="1"/>
    <col min="8" max="8" width="10.109375" bestFit="1" customWidth="1"/>
    <col min="9" max="10" width="11.6640625" bestFit="1" customWidth="1"/>
    <col min="11" max="11" width="10.88671875" customWidth="1"/>
  </cols>
  <sheetData>
    <row r="1" spans="1:11" x14ac:dyDescent="0.3">
      <c r="A1" s="2" t="s">
        <v>7</v>
      </c>
      <c r="B1" s="7">
        <f>AVERAGE(B8:B253)</f>
        <v>9.1773577235772282E-3</v>
      </c>
      <c r="C1" s="12">
        <f>AVERAGE(C8:C253)</f>
        <v>123.5</v>
      </c>
      <c r="D1" s="11">
        <f>AVERAGE(D8:D253)</f>
        <v>9.1773577235772432</v>
      </c>
      <c r="E1" s="7"/>
      <c r="F1" s="8"/>
    </row>
    <row r="2" spans="1:11" x14ac:dyDescent="0.3">
      <c r="A2" s="2" t="s">
        <v>2</v>
      </c>
      <c r="B2" s="7">
        <f>_xlfn.COVARIANCE.S(B8:B253, C8:C253)</f>
        <v>4.6617755102040786E-3</v>
      </c>
      <c r="C2" s="8"/>
      <c r="D2" s="9">
        <f>_xlfn.COVARIANCE.S(D8:D253, C8:C253)</f>
        <v>4.6617755102040848</v>
      </c>
    </row>
    <row r="3" spans="1:11" x14ac:dyDescent="0.3">
      <c r="A3" s="2" t="s">
        <v>4</v>
      </c>
      <c r="B3" s="8"/>
      <c r="C3" s="8">
        <f>_xlfn.VAR.S(C8:C253)</f>
        <v>5063.5</v>
      </c>
      <c r="D3" s="8"/>
      <c r="E3" s="8"/>
      <c r="F3" s="8"/>
    </row>
    <row r="4" spans="1:11" x14ac:dyDescent="0.3">
      <c r="A4" s="2" t="s">
        <v>3</v>
      </c>
      <c r="B4">
        <f>B2/C3</f>
        <v>9.2066268592951097E-7</v>
      </c>
      <c r="D4" s="5">
        <f>D2/C3</f>
        <v>9.2066268592951213E-4</v>
      </c>
    </row>
    <row r="5" spans="1:11" x14ac:dyDescent="0.3">
      <c r="A5" s="2" t="s">
        <v>5</v>
      </c>
      <c r="B5" s="3">
        <f>AVERAGE(B8:B253)-B4*AVERAGE(C8:C253)</f>
        <v>9.0636558818649338E-3</v>
      </c>
      <c r="D5" s="3">
        <f>AVERAGE(D8:D253)-D4*AVERAGE(C8:C253)</f>
        <v>9.063655881864948</v>
      </c>
      <c r="F5" s="6"/>
    </row>
    <row r="7" spans="1:11" x14ac:dyDescent="0.3">
      <c r="A7" t="s">
        <v>0</v>
      </c>
      <c r="B7" t="s">
        <v>8</v>
      </c>
      <c r="C7" t="s">
        <v>1</v>
      </c>
      <c r="D7" t="s">
        <v>6</v>
      </c>
      <c r="E7" t="s">
        <v>9</v>
      </c>
      <c r="F7" t="s">
        <v>10</v>
      </c>
      <c r="G7" t="s">
        <v>11</v>
      </c>
      <c r="H7" t="s">
        <v>12</v>
      </c>
      <c r="I7" t="s">
        <v>16</v>
      </c>
      <c r="J7" t="s">
        <v>17</v>
      </c>
    </row>
    <row r="8" spans="1:11" x14ac:dyDescent="0.3">
      <c r="A8" s="1">
        <v>43475</v>
      </c>
      <c r="B8">
        <v>9.1800000000000007E-3</v>
      </c>
      <c r="C8">
        <v>1</v>
      </c>
      <c r="D8">
        <v>9.1800000000000015</v>
      </c>
      <c r="E8" s="3" t="e">
        <f t="shared" ref="E8:E71" si="0">(D8/D7)</f>
        <v>#VALUE!</v>
      </c>
      <c r="F8" s="4">
        <f t="shared" ref="F8:F71" si="1">AVERAGE(D7:D9)</f>
        <v>9.2250000000000014</v>
      </c>
      <c r="G8" s="3">
        <f>JPY_USD_2019[[#This Row],[Ск.средн]]-($D$5+$D$4*JPY_USD_2019[[#This Row],[Индекс]])</f>
        <v>0.16042345544912351</v>
      </c>
      <c r="H8" s="4">
        <f>JPY_USD_2019[[#This Row],[1000 JPY-USD]]-JPY_USD_2019[[#This Row],[Ск.средн]]</f>
        <v>-4.4999999999999929E-2</v>
      </c>
      <c r="I8">
        <f t="shared" ref="I8:I71" si="2">D8</f>
        <v>9.1800000000000015</v>
      </c>
    </row>
    <row r="9" spans="1:11" x14ac:dyDescent="0.3">
      <c r="A9" s="1">
        <v>43476</v>
      </c>
      <c r="B9">
        <v>9.2700000000000005E-3</v>
      </c>
      <c r="C9">
        <v>2</v>
      </c>
      <c r="D9">
        <v>9.27</v>
      </c>
      <c r="E9" s="3">
        <f t="shared" si="0"/>
        <v>1.0098039215686272</v>
      </c>
      <c r="F9" s="4">
        <f t="shared" si="1"/>
        <v>9.2266666666666683</v>
      </c>
      <c r="G9" s="3">
        <f>JPY_USD_2019[[#This Row],[Ск.средн]]-($D$5+$D$4*JPY_USD_2019[[#This Row],[Индекс]])</f>
        <v>0.1611694594298605</v>
      </c>
      <c r="H9" s="4">
        <f>JPY_USD_2019[[#This Row],[1000 JPY-USD]]-JPY_USD_2019[[#This Row],[Ск.средн]]</f>
        <v>4.3333333333331225E-2</v>
      </c>
      <c r="I9" s="3">
        <f t="shared" si="2"/>
        <v>9.27</v>
      </c>
      <c r="J9" s="3"/>
      <c r="K9" s="3"/>
    </row>
    <row r="10" spans="1:11" x14ac:dyDescent="0.3">
      <c r="A10" s="1">
        <v>43477</v>
      </c>
      <c r="B10">
        <v>9.2300000000000004E-3</v>
      </c>
      <c r="C10">
        <v>3</v>
      </c>
      <c r="D10">
        <v>9.23</v>
      </c>
      <c r="E10" s="3">
        <f t="shared" si="0"/>
        <v>0.99568500539374338</v>
      </c>
      <c r="F10" s="4">
        <f t="shared" si="1"/>
        <v>9.25</v>
      </c>
      <c r="G10" s="3">
        <f>JPY_USD_2019[[#This Row],[Ск.средн]]-($D$5+$D$4*JPY_USD_2019[[#This Row],[Индекс]])</f>
        <v>0.18358213007726398</v>
      </c>
      <c r="H10" s="4">
        <f>JPY_USD_2019[[#This Row],[1000 JPY-USD]]-JPY_USD_2019[[#This Row],[Ск.средн]]</f>
        <v>-1.9999999999999574E-2</v>
      </c>
      <c r="I10" s="3">
        <f t="shared" si="2"/>
        <v>9.23</v>
      </c>
      <c r="J10" s="3"/>
      <c r="K10" s="3"/>
    </row>
    <row r="11" spans="1:11" x14ac:dyDescent="0.3">
      <c r="A11" s="1">
        <v>43480</v>
      </c>
      <c r="B11">
        <v>9.2499999999999995E-3</v>
      </c>
      <c r="C11">
        <v>4</v>
      </c>
      <c r="D11">
        <v>9.25</v>
      </c>
      <c r="E11" s="3">
        <f t="shared" si="0"/>
        <v>1.0021668472372698</v>
      </c>
      <c r="F11" s="4">
        <f t="shared" si="1"/>
        <v>9.2266666666666666</v>
      </c>
      <c r="G11" s="3">
        <f>JPY_USD_2019[[#This Row],[Ск.средн]]-($D$5+$D$4*JPY_USD_2019[[#This Row],[Индекс]])</f>
        <v>0.15932813405800061</v>
      </c>
      <c r="H11" s="4">
        <f>JPY_USD_2019[[#This Row],[1000 JPY-USD]]-JPY_USD_2019[[#This Row],[Ск.средн]]</f>
        <v>2.3333333333333428E-2</v>
      </c>
      <c r="I11" s="3">
        <f t="shared" si="2"/>
        <v>9.25</v>
      </c>
      <c r="J11" s="3"/>
      <c r="K11" s="3"/>
    </row>
    <row r="12" spans="1:11" x14ac:dyDescent="0.3">
      <c r="A12" s="1">
        <v>43481</v>
      </c>
      <c r="B12" s="10">
        <v>9.1999999999999998E-3</v>
      </c>
      <c r="C12">
        <v>5</v>
      </c>
      <c r="D12" s="13">
        <v>9.1999999999999993</v>
      </c>
      <c r="E12" s="3">
        <f t="shared" si="0"/>
        <v>0.99459459459459454</v>
      </c>
      <c r="F12" s="4">
        <f t="shared" si="1"/>
        <v>9.2199999999999989</v>
      </c>
      <c r="G12" s="3">
        <f>JPY_USD_2019[[#This Row],[Ск.средн]]-($D$5+$D$4*JPY_USD_2019[[#This Row],[Индекс]])</f>
        <v>0.15174080470540297</v>
      </c>
      <c r="H12" s="4">
        <f>JPY_USD_2019[[#This Row],[1000 JPY-USD]]-JPY_USD_2019[[#This Row],[Ск.средн]]</f>
        <v>-1.9999999999999574E-2</v>
      </c>
      <c r="I12" s="3">
        <f t="shared" si="2"/>
        <v>9.1999999999999993</v>
      </c>
      <c r="J12" s="3"/>
      <c r="K12" s="3"/>
    </row>
    <row r="13" spans="1:11" x14ac:dyDescent="0.3">
      <c r="A13" s="1">
        <v>43482</v>
      </c>
      <c r="B13">
        <v>9.2099999999999994E-3</v>
      </c>
      <c r="C13">
        <v>6</v>
      </c>
      <c r="D13">
        <v>9.2099999999999991</v>
      </c>
      <c r="E13" s="3">
        <f t="shared" si="0"/>
        <v>1.0010869565217391</v>
      </c>
      <c r="F13" s="4">
        <f t="shared" si="1"/>
        <v>9.1999999999999975</v>
      </c>
      <c r="G13" s="3">
        <f>JPY_USD_2019[[#This Row],[Ск.средн]]-($D$5+$D$4*JPY_USD_2019[[#This Row],[Индекс]])</f>
        <v>0.13082014201947167</v>
      </c>
      <c r="H13" s="4">
        <f>JPY_USD_2019[[#This Row],[1000 JPY-USD]]-JPY_USD_2019[[#This Row],[Ск.средн]]</f>
        <v>1.0000000000001563E-2</v>
      </c>
      <c r="I13" s="3">
        <f t="shared" si="2"/>
        <v>9.2099999999999991</v>
      </c>
      <c r="J13" s="3"/>
      <c r="K13" s="3"/>
    </row>
    <row r="14" spans="1:11" x14ac:dyDescent="0.3">
      <c r="A14" s="1">
        <v>43483</v>
      </c>
      <c r="B14">
        <v>9.1900000000000003E-3</v>
      </c>
      <c r="C14">
        <v>7</v>
      </c>
      <c r="D14">
        <v>9.19</v>
      </c>
      <c r="E14" s="3">
        <f t="shared" si="0"/>
        <v>0.99782844733984799</v>
      </c>
      <c r="F14" s="4">
        <f t="shared" si="1"/>
        <v>9.18</v>
      </c>
      <c r="G14" s="3">
        <f>JPY_USD_2019[[#This Row],[Ск.средн]]-($D$5+$D$4*JPY_USD_2019[[#This Row],[Индекс]])</f>
        <v>0.10989947933354571</v>
      </c>
      <c r="H14" s="4">
        <f>JPY_USD_2019[[#This Row],[1000 JPY-USD]]-JPY_USD_2019[[#This Row],[Ск.средн]]</f>
        <v>9.9999999999997868E-3</v>
      </c>
      <c r="I14" s="3">
        <f t="shared" si="2"/>
        <v>9.19</v>
      </c>
      <c r="J14" s="3"/>
      <c r="K14" s="3"/>
    </row>
    <row r="15" spans="1:11" x14ac:dyDescent="0.3">
      <c r="A15" s="1">
        <v>43484</v>
      </c>
      <c r="B15">
        <v>9.1400000000000006E-3</v>
      </c>
      <c r="C15">
        <v>8</v>
      </c>
      <c r="D15">
        <v>9.14</v>
      </c>
      <c r="E15" s="3">
        <f t="shared" si="0"/>
        <v>0.99455930359085976</v>
      </c>
      <c r="F15" s="4">
        <f t="shared" si="1"/>
        <v>9.1499999999999986</v>
      </c>
      <c r="G15" s="3">
        <f>JPY_USD_2019[[#This Row],[Ск.средн]]-($D$5+$D$4*JPY_USD_2019[[#This Row],[Индекс]])</f>
        <v>7.8978816647614636E-2</v>
      </c>
      <c r="H15" s="4">
        <f>JPY_USD_2019[[#This Row],[1000 JPY-USD]]-JPY_USD_2019[[#This Row],[Ск.средн]]</f>
        <v>-9.9999999999980105E-3</v>
      </c>
      <c r="I15" s="3">
        <f t="shared" si="2"/>
        <v>9.14</v>
      </c>
      <c r="J15" s="3"/>
      <c r="K15" s="3"/>
    </row>
    <row r="16" spans="1:11" x14ac:dyDescent="0.3">
      <c r="A16" s="1">
        <v>43487</v>
      </c>
      <c r="B16">
        <v>9.1199999999999996E-3</v>
      </c>
      <c r="C16">
        <v>9</v>
      </c>
      <c r="D16">
        <v>9.1199999999999992</v>
      </c>
      <c r="E16" s="3">
        <f t="shared" si="0"/>
        <v>0.99781181619255999</v>
      </c>
      <c r="F16" s="4">
        <f t="shared" si="1"/>
        <v>9.1333333333333329</v>
      </c>
      <c r="G16" s="3">
        <f>JPY_USD_2019[[#This Row],[Ск.средн]]-($D$5+$D$4*JPY_USD_2019[[#This Row],[Индекс]])</f>
        <v>6.1391487295018976E-2</v>
      </c>
      <c r="H16" s="4">
        <f>JPY_USD_2019[[#This Row],[1000 JPY-USD]]-JPY_USD_2019[[#This Row],[Ск.средн]]</f>
        <v>-1.3333333333333641E-2</v>
      </c>
      <c r="I16" s="3">
        <f t="shared" si="2"/>
        <v>9.1199999999999992</v>
      </c>
      <c r="J16" s="3"/>
      <c r="K16" s="3"/>
    </row>
    <row r="17" spans="1:11" x14ac:dyDescent="0.3">
      <c r="A17" s="1">
        <v>43488</v>
      </c>
      <c r="B17">
        <v>9.1400000000000006E-3</v>
      </c>
      <c r="C17">
        <v>10</v>
      </c>
      <c r="D17">
        <v>9.14</v>
      </c>
      <c r="E17" s="3">
        <f t="shared" si="0"/>
        <v>1.0021929824561404</v>
      </c>
      <c r="F17" s="4">
        <f t="shared" si="1"/>
        <v>9.129999999999999</v>
      </c>
      <c r="G17" s="3">
        <f>JPY_USD_2019[[#This Row],[Ск.средн]]-($D$5+$D$4*JPY_USD_2019[[#This Row],[Индекс]])</f>
        <v>5.7137491275755181E-2</v>
      </c>
      <c r="H17" s="4">
        <f>JPY_USD_2019[[#This Row],[1000 JPY-USD]]-JPY_USD_2019[[#This Row],[Ск.средн]]</f>
        <v>1.0000000000001563E-2</v>
      </c>
      <c r="I17" s="3">
        <f t="shared" si="2"/>
        <v>9.14</v>
      </c>
      <c r="J17" s="3"/>
      <c r="K17" s="3"/>
    </row>
    <row r="18" spans="1:11" x14ac:dyDescent="0.3">
      <c r="A18" s="1">
        <v>43489</v>
      </c>
      <c r="B18">
        <v>9.1299999999999992E-3</v>
      </c>
      <c r="C18">
        <v>11</v>
      </c>
      <c r="D18">
        <v>9.129999999999999</v>
      </c>
      <c r="E18" s="3">
        <f t="shared" si="0"/>
        <v>0.99890590809627988</v>
      </c>
      <c r="F18" s="4">
        <f t="shared" si="1"/>
        <v>9.1300000000000008</v>
      </c>
      <c r="G18" s="3">
        <f>JPY_USD_2019[[#This Row],[Ск.средн]]-($D$5+$D$4*JPY_USD_2019[[#This Row],[Индекс]])</f>
        <v>5.6216828589828793E-2</v>
      </c>
      <c r="H18" s="4">
        <f>JPY_USD_2019[[#This Row],[1000 JPY-USD]]-JPY_USD_2019[[#This Row],[Ск.средн]]</f>
        <v>0</v>
      </c>
      <c r="I18" s="3">
        <f t="shared" si="2"/>
        <v>9.129999999999999</v>
      </c>
      <c r="J18" s="3"/>
      <c r="K18" s="3"/>
    </row>
    <row r="19" spans="1:11" x14ac:dyDescent="0.3">
      <c r="A19" s="1">
        <v>43490</v>
      </c>
      <c r="B19">
        <v>9.1199999999999996E-3</v>
      </c>
      <c r="C19">
        <v>12</v>
      </c>
      <c r="D19">
        <v>9.1199999999999992</v>
      </c>
      <c r="E19" s="3">
        <f t="shared" si="0"/>
        <v>0.99890470974808332</v>
      </c>
      <c r="F19" s="4">
        <f t="shared" si="1"/>
        <v>9.1199999999999992</v>
      </c>
      <c r="G19" s="3">
        <f>JPY_USD_2019[[#This Row],[Ск.средн]]-($D$5+$D$4*JPY_USD_2019[[#This Row],[Индекс]])</f>
        <v>4.529616590389729E-2</v>
      </c>
      <c r="H19" s="4">
        <f>JPY_USD_2019[[#This Row],[1000 JPY-USD]]-JPY_USD_2019[[#This Row],[Ск.средн]]</f>
        <v>0</v>
      </c>
      <c r="I19" s="3">
        <f t="shared" si="2"/>
        <v>9.1199999999999992</v>
      </c>
      <c r="J19" s="3"/>
      <c r="K19" s="3"/>
    </row>
    <row r="20" spans="1:11" x14ac:dyDescent="0.3">
      <c r="A20" s="1">
        <v>43491</v>
      </c>
      <c r="B20">
        <v>9.11E-3</v>
      </c>
      <c r="C20">
        <v>13</v>
      </c>
      <c r="D20">
        <v>9.11</v>
      </c>
      <c r="E20" s="3">
        <f t="shared" si="0"/>
        <v>0.99890350877192979</v>
      </c>
      <c r="F20" s="4">
        <f t="shared" si="1"/>
        <v>9.1233333333333331</v>
      </c>
      <c r="G20" s="3">
        <f>JPY_USD_2019[[#This Row],[Ск.средн]]-($D$5+$D$4*JPY_USD_2019[[#This Row],[Индекс]])</f>
        <v>4.7708836551301204E-2</v>
      </c>
      <c r="H20" s="4">
        <f>JPY_USD_2019[[#This Row],[1000 JPY-USD]]-JPY_USD_2019[[#This Row],[Ск.средн]]</f>
        <v>-1.3333333333333641E-2</v>
      </c>
      <c r="I20" s="3">
        <f t="shared" si="2"/>
        <v>9.11</v>
      </c>
      <c r="J20" s="3"/>
      <c r="K20" s="3"/>
    </row>
    <row r="21" spans="1:11" x14ac:dyDescent="0.3">
      <c r="A21" s="1">
        <v>43494</v>
      </c>
      <c r="B21">
        <v>9.1400000000000006E-3</v>
      </c>
      <c r="C21">
        <v>14</v>
      </c>
      <c r="D21">
        <v>9.14</v>
      </c>
      <c r="E21" s="3">
        <f t="shared" si="0"/>
        <v>1.0032930845225028</v>
      </c>
      <c r="F21" s="4">
        <f t="shared" si="1"/>
        <v>9.1366666666666667</v>
      </c>
      <c r="G21" s="3">
        <f>JPY_USD_2019[[#This Row],[Ск.средн]]-($D$5+$D$4*JPY_USD_2019[[#This Row],[Индекс]])</f>
        <v>6.0121507198704904E-2</v>
      </c>
      <c r="H21" s="4">
        <f>JPY_USD_2019[[#This Row],[1000 JPY-USD]]-JPY_USD_2019[[#This Row],[Ск.средн]]</f>
        <v>3.3333333333338544E-3</v>
      </c>
      <c r="I21" s="3">
        <f t="shared" si="2"/>
        <v>9.14</v>
      </c>
      <c r="J21" s="3"/>
      <c r="K21" s="3"/>
    </row>
    <row r="22" spans="1:11" x14ac:dyDescent="0.3">
      <c r="A22" s="1">
        <v>43495</v>
      </c>
      <c r="B22">
        <v>9.1599999999999997E-3</v>
      </c>
      <c r="C22">
        <v>15</v>
      </c>
      <c r="D22">
        <v>9.16</v>
      </c>
      <c r="E22" s="3">
        <f t="shared" si="0"/>
        <v>1.0021881838074398</v>
      </c>
      <c r="F22" s="4">
        <f t="shared" si="1"/>
        <v>9.15</v>
      </c>
      <c r="G22" s="3">
        <f>JPY_USD_2019[[#This Row],[Ск.средн]]-($D$5+$D$4*JPY_USD_2019[[#This Row],[Индекс]])</f>
        <v>7.2534177846110381E-2</v>
      </c>
      <c r="H22" s="4">
        <f>JPY_USD_2019[[#This Row],[1000 JPY-USD]]-JPY_USD_2019[[#This Row],[Ск.средн]]</f>
        <v>9.9999999999997868E-3</v>
      </c>
      <c r="I22" s="3">
        <f t="shared" si="2"/>
        <v>9.16</v>
      </c>
      <c r="J22" s="3"/>
      <c r="K22" s="3"/>
    </row>
    <row r="23" spans="1:11" x14ac:dyDescent="0.3">
      <c r="A23" s="1">
        <v>43496</v>
      </c>
      <c r="B23">
        <v>9.1500000000000001E-3</v>
      </c>
      <c r="C23">
        <v>16</v>
      </c>
      <c r="D23">
        <v>9.15</v>
      </c>
      <c r="E23" s="3">
        <f t="shared" si="0"/>
        <v>0.99890829694323147</v>
      </c>
      <c r="F23" s="4">
        <f t="shared" si="1"/>
        <v>9.17</v>
      </c>
      <c r="G23" s="3">
        <f>JPY_USD_2019[[#This Row],[Ск.средн]]-($D$5+$D$4*JPY_USD_2019[[#This Row],[Индекс]])</f>
        <v>9.1613515160180015E-2</v>
      </c>
      <c r="H23" s="4">
        <f>JPY_USD_2019[[#This Row],[1000 JPY-USD]]-JPY_USD_2019[[#This Row],[Ск.средн]]</f>
        <v>-1.9999999999999574E-2</v>
      </c>
      <c r="I23" s="3">
        <f t="shared" si="2"/>
        <v>9.15</v>
      </c>
      <c r="J23" s="3"/>
      <c r="K23" s="3"/>
    </row>
    <row r="24" spans="1:11" x14ac:dyDescent="0.3">
      <c r="A24" s="1">
        <v>43497</v>
      </c>
      <c r="B24">
        <v>9.1999999999999998E-3</v>
      </c>
      <c r="C24">
        <v>17</v>
      </c>
      <c r="D24">
        <v>9.1999999999999993</v>
      </c>
      <c r="E24" s="3">
        <f t="shared" si="0"/>
        <v>1.0054644808743167</v>
      </c>
      <c r="F24" s="4">
        <f t="shared" si="1"/>
        <v>9.1766666666666676</v>
      </c>
      <c r="G24" s="3">
        <f>JPY_USD_2019[[#This Row],[Ск.средн]]-($D$5+$D$4*JPY_USD_2019[[#This Row],[Индекс]])</f>
        <v>9.7359519140917783E-2</v>
      </c>
      <c r="H24" s="4">
        <f>JPY_USD_2019[[#This Row],[1000 JPY-USD]]-JPY_USD_2019[[#This Row],[Ск.средн]]</f>
        <v>2.3333333333331652E-2</v>
      </c>
      <c r="I24" s="3">
        <f t="shared" si="2"/>
        <v>9.1999999999999993</v>
      </c>
      <c r="J24" s="3"/>
      <c r="K24" s="3"/>
    </row>
    <row r="25" spans="1:11" x14ac:dyDescent="0.3">
      <c r="A25" s="1">
        <v>43498</v>
      </c>
      <c r="B25">
        <v>9.1800000000000007E-3</v>
      </c>
      <c r="C25">
        <v>18</v>
      </c>
      <c r="D25">
        <v>9.1800000000000015</v>
      </c>
      <c r="E25" s="3">
        <f t="shared" si="0"/>
        <v>0.99782608695652197</v>
      </c>
      <c r="F25" s="4">
        <f t="shared" si="1"/>
        <v>9.1600000000000019</v>
      </c>
      <c r="G25" s="3">
        <f>JPY_USD_2019[[#This Row],[Ск.средн]]-($D$5+$D$4*JPY_USD_2019[[#This Row],[Индекс]])</f>
        <v>7.9772189788322123E-2</v>
      </c>
      <c r="H25" s="4">
        <f>JPY_USD_2019[[#This Row],[1000 JPY-USD]]-JPY_USD_2019[[#This Row],[Ск.средн]]</f>
        <v>1.9999999999999574E-2</v>
      </c>
      <c r="I25" s="3">
        <f t="shared" si="2"/>
        <v>9.1800000000000015</v>
      </c>
      <c r="J25" s="3"/>
      <c r="K25" s="3"/>
    </row>
    <row r="26" spans="1:11" x14ac:dyDescent="0.3">
      <c r="A26" s="1">
        <v>43501</v>
      </c>
      <c r="B26">
        <v>9.1000000000000004E-3</v>
      </c>
      <c r="C26">
        <v>19</v>
      </c>
      <c r="D26" s="13">
        <v>9.1</v>
      </c>
      <c r="E26" s="3">
        <f t="shared" si="0"/>
        <v>0.9912854030501087</v>
      </c>
      <c r="F26" s="4">
        <f t="shared" si="1"/>
        <v>9.1266666666666669</v>
      </c>
      <c r="G26" s="3">
        <f>JPY_USD_2019[[#This Row],[Ск.средн]]-($D$5+$D$4*JPY_USD_2019[[#This Row],[Индекс]])</f>
        <v>4.5518193769058968E-2</v>
      </c>
      <c r="H26" s="4">
        <f>JPY_USD_2019[[#This Row],[1000 JPY-USD]]-JPY_USD_2019[[#This Row],[Ск.средн]]</f>
        <v>-2.6666666666667282E-2</v>
      </c>
      <c r="I26" s="3">
        <f t="shared" si="2"/>
        <v>9.1</v>
      </c>
      <c r="J26" s="3"/>
      <c r="K26" s="3"/>
    </row>
    <row r="27" spans="1:11" x14ac:dyDescent="0.3">
      <c r="A27" s="1">
        <v>43502</v>
      </c>
      <c r="B27">
        <v>9.1000000000000004E-3</v>
      </c>
      <c r="C27">
        <v>20</v>
      </c>
      <c r="D27" s="13">
        <v>9.1</v>
      </c>
      <c r="E27" s="3">
        <f t="shared" si="0"/>
        <v>1</v>
      </c>
      <c r="F27" s="4">
        <f t="shared" si="1"/>
        <v>9.1066666666666674</v>
      </c>
      <c r="G27" s="3">
        <f>JPY_USD_2019[[#This Row],[Ск.средн]]-($D$5+$D$4*JPY_USD_2019[[#This Row],[Индекс]])</f>
        <v>2.4597531083129454E-2</v>
      </c>
      <c r="H27" s="4">
        <f>JPY_USD_2019[[#This Row],[1000 JPY-USD]]-JPY_USD_2019[[#This Row],[Ск.средн]]</f>
        <v>-6.6666666666677088E-3</v>
      </c>
      <c r="I27" s="3">
        <f t="shared" si="2"/>
        <v>9.1</v>
      </c>
      <c r="J27" s="3"/>
      <c r="K27" s="3"/>
    </row>
    <row r="28" spans="1:11" x14ac:dyDescent="0.3">
      <c r="A28" s="1">
        <v>43503</v>
      </c>
      <c r="B28">
        <v>9.1199999999999996E-3</v>
      </c>
      <c r="C28">
        <v>21</v>
      </c>
      <c r="D28">
        <v>9.1199999999999992</v>
      </c>
      <c r="E28" s="3">
        <f t="shared" si="0"/>
        <v>1.0021978021978022</v>
      </c>
      <c r="F28" s="4">
        <f t="shared" si="1"/>
        <v>9.1033333333333335</v>
      </c>
      <c r="G28" s="3">
        <f>JPY_USD_2019[[#This Row],[Ск.средн]]-($D$5+$D$4*JPY_USD_2019[[#This Row],[Индекс]])</f>
        <v>2.0343535063865659E-2</v>
      </c>
      <c r="H28" s="4">
        <f>JPY_USD_2019[[#This Row],[1000 JPY-USD]]-JPY_USD_2019[[#This Row],[Ск.средн]]</f>
        <v>1.6666666666665719E-2</v>
      </c>
      <c r="I28" s="3">
        <f t="shared" si="2"/>
        <v>9.1199999999999992</v>
      </c>
      <c r="J28" s="3"/>
      <c r="K28" s="3"/>
    </row>
    <row r="29" spans="1:11" x14ac:dyDescent="0.3">
      <c r="A29" s="1">
        <v>43504</v>
      </c>
      <c r="B29">
        <v>9.0900000000000009E-3</v>
      </c>
      <c r="C29">
        <v>22</v>
      </c>
      <c r="D29">
        <v>9.0900000000000016</v>
      </c>
      <c r="E29" s="3">
        <f t="shared" si="0"/>
        <v>0.99671052631578971</v>
      </c>
      <c r="F29" s="4">
        <f t="shared" si="1"/>
        <v>9.1066666666666674</v>
      </c>
      <c r="G29" s="3">
        <f>JPY_USD_2019[[#This Row],[Ск.средн]]-($D$5+$D$4*JPY_USD_2019[[#This Row],[Индекс]])</f>
        <v>2.2756205711269573E-2</v>
      </c>
      <c r="H29" s="4">
        <f>JPY_USD_2019[[#This Row],[1000 JPY-USD]]-JPY_USD_2019[[#This Row],[Ск.средн]]</f>
        <v>-1.6666666666665719E-2</v>
      </c>
      <c r="I29" s="3">
        <f t="shared" si="2"/>
        <v>9.0900000000000016</v>
      </c>
      <c r="J29" s="3"/>
      <c r="K29" s="3"/>
    </row>
    <row r="30" spans="1:11" x14ac:dyDescent="0.3">
      <c r="A30" s="1">
        <v>43505</v>
      </c>
      <c r="B30">
        <v>9.11E-3</v>
      </c>
      <c r="C30">
        <v>23</v>
      </c>
      <c r="D30">
        <v>9.11</v>
      </c>
      <c r="E30" s="3">
        <f t="shared" si="0"/>
        <v>1.0022002200220019</v>
      </c>
      <c r="F30" s="4">
        <f t="shared" si="1"/>
        <v>9.0966666666666693</v>
      </c>
      <c r="G30" s="3">
        <f>JPY_USD_2019[[#This Row],[Ск.средн]]-($D$5+$D$4*JPY_USD_2019[[#This Row],[Индекс]])</f>
        <v>1.1835543025343398E-2</v>
      </c>
      <c r="H30" s="4">
        <f>JPY_USD_2019[[#This Row],[1000 JPY-USD]]-JPY_USD_2019[[#This Row],[Ск.средн]]</f>
        <v>1.3333333333330089E-2</v>
      </c>
      <c r="I30" s="3">
        <f t="shared" si="2"/>
        <v>9.11</v>
      </c>
      <c r="J30" s="3"/>
      <c r="K30" s="3"/>
    </row>
    <row r="31" spans="1:11" x14ac:dyDescent="0.3">
      <c r="A31" s="1">
        <v>43508</v>
      </c>
      <c r="B31">
        <v>9.0900000000000009E-3</v>
      </c>
      <c r="C31">
        <v>24</v>
      </c>
      <c r="D31">
        <v>9.0900000000000016</v>
      </c>
      <c r="E31" s="3">
        <f t="shared" si="0"/>
        <v>0.99780461031833179</v>
      </c>
      <c r="F31" s="4">
        <f t="shared" si="1"/>
        <v>9.08</v>
      </c>
      <c r="G31" s="3">
        <f>JPY_USD_2019[[#This Row],[Ск.средн]]-($D$5+$D$4*JPY_USD_2019[[#This Row],[Индекс]])</f>
        <v>-5.7517863272558145E-3</v>
      </c>
      <c r="H31" s="4">
        <f>JPY_USD_2019[[#This Row],[1000 JPY-USD]]-JPY_USD_2019[[#This Row],[Ск.средн]]</f>
        <v>1.0000000000001563E-2</v>
      </c>
      <c r="I31" s="3">
        <f t="shared" si="2"/>
        <v>9.0900000000000016</v>
      </c>
      <c r="J31" s="3"/>
      <c r="K31" s="3"/>
    </row>
    <row r="32" spans="1:11" x14ac:dyDescent="0.3">
      <c r="A32" s="1">
        <v>43509</v>
      </c>
      <c r="B32">
        <v>9.0399999999999994E-3</v>
      </c>
      <c r="C32">
        <v>25</v>
      </c>
      <c r="D32">
        <v>9.0399999999999991</v>
      </c>
      <c r="E32" s="3">
        <f t="shared" si="0"/>
        <v>0.99449944994499417</v>
      </c>
      <c r="F32" s="4">
        <f t="shared" si="1"/>
        <v>9.0533333333333346</v>
      </c>
      <c r="G32" s="3">
        <f>JPY_USD_2019[[#This Row],[Ск.средн]]-($D$5+$D$4*JPY_USD_2019[[#This Row],[Индекс]])</f>
        <v>-3.3339115679851261E-2</v>
      </c>
      <c r="H32" s="4">
        <f>JPY_USD_2019[[#This Row],[1000 JPY-USD]]-JPY_USD_2019[[#This Row],[Ск.средн]]</f>
        <v>-1.3333333333335418E-2</v>
      </c>
      <c r="I32" s="3">
        <f t="shared" si="2"/>
        <v>9.0399999999999991</v>
      </c>
      <c r="J32" s="3"/>
      <c r="K32" s="3"/>
    </row>
    <row r="33" spans="1:13" x14ac:dyDescent="0.3">
      <c r="A33" s="1">
        <v>43510</v>
      </c>
      <c r="B33">
        <v>9.0299999999999998E-3</v>
      </c>
      <c r="C33">
        <v>26</v>
      </c>
      <c r="D33">
        <v>9.0299999999999994</v>
      </c>
      <c r="E33" s="3">
        <f t="shared" si="0"/>
        <v>0.99889380530973448</v>
      </c>
      <c r="F33" s="4">
        <f t="shared" si="1"/>
        <v>9.0233333333333334</v>
      </c>
      <c r="G33" s="3">
        <f>JPY_USD_2019[[#This Row],[Ск.средн]]-($D$5+$D$4*JPY_USD_2019[[#This Row],[Индекс]])</f>
        <v>-6.4259778365782338E-2</v>
      </c>
      <c r="H33" s="4">
        <f>JPY_USD_2019[[#This Row],[1000 JPY-USD]]-JPY_USD_2019[[#This Row],[Ск.средн]]</f>
        <v>6.6666666666659324E-3</v>
      </c>
      <c r="I33" s="3">
        <f t="shared" si="2"/>
        <v>9.0299999999999994</v>
      </c>
      <c r="J33" s="3"/>
      <c r="K33" s="3"/>
    </row>
    <row r="34" spans="1:13" x14ac:dyDescent="0.3">
      <c r="A34" s="1">
        <v>43511</v>
      </c>
      <c r="B34">
        <v>8.9999999999999993E-3</v>
      </c>
      <c r="C34">
        <v>27</v>
      </c>
      <c r="D34" s="13">
        <v>9</v>
      </c>
      <c r="E34" s="3">
        <f t="shared" si="0"/>
        <v>0.99667774086378746</v>
      </c>
      <c r="F34" s="4">
        <f t="shared" si="1"/>
        <v>9.0333333333333332</v>
      </c>
      <c r="G34" s="3">
        <f>JPY_USD_2019[[#This Row],[Ск.средн]]-($D$5+$D$4*JPY_USD_2019[[#This Row],[Индекс]])</f>
        <v>-5.5180441051710716E-2</v>
      </c>
      <c r="H34" s="4">
        <f>JPY_USD_2019[[#This Row],[1000 JPY-USD]]-JPY_USD_2019[[#This Row],[Ск.средн]]</f>
        <v>-3.3333333333333215E-2</v>
      </c>
      <c r="I34" s="3">
        <f t="shared" si="2"/>
        <v>9</v>
      </c>
      <c r="J34" s="3"/>
      <c r="K34" s="3"/>
    </row>
    <row r="35" spans="1:13" x14ac:dyDescent="0.3">
      <c r="A35" s="1">
        <v>43512</v>
      </c>
      <c r="B35">
        <v>9.0699999999999999E-3</v>
      </c>
      <c r="C35">
        <v>28</v>
      </c>
      <c r="D35">
        <v>9.07</v>
      </c>
      <c r="E35" s="3">
        <f t="shared" si="0"/>
        <v>1.0077777777777779</v>
      </c>
      <c r="F35" s="4">
        <f t="shared" si="1"/>
        <v>9.0366666666666671</v>
      </c>
      <c r="G35" s="3">
        <f>JPY_USD_2019[[#This Row],[Ск.средн]]-($D$5+$D$4*JPY_USD_2019[[#This Row],[Индекс]])</f>
        <v>-5.2767770404306802E-2</v>
      </c>
      <c r="H35" s="4">
        <f>JPY_USD_2019[[#This Row],[1000 JPY-USD]]-JPY_USD_2019[[#This Row],[Ск.средн]]</f>
        <v>3.3333333333333215E-2</v>
      </c>
      <c r="I35" s="3">
        <f t="shared" si="2"/>
        <v>9.07</v>
      </c>
      <c r="J35" s="3"/>
      <c r="K35" s="3"/>
    </row>
    <row r="36" spans="1:13" x14ac:dyDescent="0.3">
      <c r="A36" s="1">
        <v>43515</v>
      </c>
      <c r="B36">
        <v>9.0399999999999994E-3</v>
      </c>
      <c r="C36">
        <v>29</v>
      </c>
      <c r="D36">
        <v>9.0399999999999991</v>
      </c>
      <c r="E36" s="3">
        <f t="shared" si="0"/>
        <v>0.99669239250275621</v>
      </c>
      <c r="F36" s="4">
        <f t="shared" si="1"/>
        <v>9.0466666666666669</v>
      </c>
      <c r="G36" s="3">
        <f>JPY_USD_2019[[#This Row],[Ск.средн]]-($D$5+$D$4*JPY_USD_2019[[#This Row],[Индекс]])</f>
        <v>-4.3688433090236956E-2</v>
      </c>
      <c r="H36" s="4">
        <f>JPY_USD_2019[[#This Row],[1000 JPY-USD]]-JPY_USD_2019[[#This Row],[Ск.средн]]</f>
        <v>-6.6666666666677088E-3</v>
      </c>
      <c r="I36" s="3">
        <f t="shared" si="2"/>
        <v>9.0399999999999991</v>
      </c>
      <c r="J36" s="3"/>
      <c r="K36" s="3"/>
    </row>
    <row r="37" spans="1:13" x14ac:dyDescent="0.3">
      <c r="A37" s="1">
        <v>43516</v>
      </c>
      <c r="B37">
        <v>9.0299999999999998E-3</v>
      </c>
      <c r="C37">
        <v>30</v>
      </c>
      <c r="D37">
        <v>9.0299999999999994</v>
      </c>
      <c r="E37" s="3">
        <f t="shared" si="0"/>
        <v>0.99889380530973448</v>
      </c>
      <c r="F37" s="4">
        <f t="shared" si="1"/>
        <v>9.0299999999999994</v>
      </c>
      <c r="G37" s="3">
        <f>JPY_USD_2019[[#This Row],[Ск.средн]]-($D$5+$D$4*JPY_USD_2019[[#This Row],[Индекс]])</f>
        <v>-6.1275762442834392E-2</v>
      </c>
      <c r="H37" s="4">
        <f>JPY_USD_2019[[#This Row],[1000 JPY-USD]]-JPY_USD_2019[[#This Row],[Ск.средн]]</f>
        <v>0</v>
      </c>
      <c r="I37" s="3">
        <f t="shared" si="2"/>
        <v>9.0299999999999994</v>
      </c>
      <c r="J37" s="3"/>
      <c r="K37" s="3"/>
    </row>
    <row r="38" spans="1:13" x14ac:dyDescent="0.3">
      <c r="A38" s="1">
        <v>43517</v>
      </c>
      <c r="B38">
        <v>9.0200000000000002E-3</v>
      </c>
      <c r="C38">
        <v>31</v>
      </c>
      <c r="D38">
        <v>9.02</v>
      </c>
      <c r="E38" s="3">
        <f t="shared" si="0"/>
        <v>0.99889258028792915</v>
      </c>
      <c r="F38" s="4">
        <f t="shared" si="1"/>
        <v>9.0266666666666655</v>
      </c>
      <c r="G38" s="3">
        <f>JPY_USD_2019[[#This Row],[Ск.средн]]-($D$5+$D$4*JPY_USD_2019[[#This Row],[Индекс]])</f>
        <v>-6.5529758462098187E-2</v>
      </c>
      <c r="H38" s="4">
        <f>JPY_USD_2019[[#This Row],[1000 JPY-USD]]-JPY_USD_2019[[#This Row],[Ск.средн]]</f>
        <v>-6.6666666666659324E-3</v>
      </c>
      <c r="I38" s="3">
        <f t="shared" si="2"/>
        <v>9.02</v>
      </c>
      <c r="J38" s="3"/>
      <c r="K38" s="3"/>
    </row>
    <row r="39" spans="1:13" x14ac:dyDescent="0.3">
      <c r="A39" s="1">
        <v>43518</v>
      </c>
      <c r="B39">
        <v>9.0299999999999998E-3</v>
      </c>
      <c r="C39">
        <v>32</v>
      </c>
      <c r="D39">
        <v>9.0299999999999994</v>
      </c>
      <c r="E39" s="3">
        <f t="shared" si="0"/>
        <v>1.0011086474501107</v>
      </c>
      <c r="F39" s="4">
        <f t="shared" si="1"/>
        <v>9.0266666666666655</v>
      </c>
      <c r="G39" s="3">
        <f>JPY_USD_2019[[#This Row],[Ск.средн]]-($D$5+$D$4*JPY_USD_2019[[#This Row],[Индекс]])</f>
        <v>-6.6450421148026351E-2</v>
      </c>
      <c r="H39" s="4">
        <f>JPY_USD_2019[[#This Row],[1000 JPY-USD]]-JPY_USD_2019[[#This Row],[Ск.средн]]</f>
        <v>3.3333333333338544E-3</v>
      </c>
      <c r="I39" s="3">
        <f t="shared" si="2"/>
        <v>9.0299999999999994</v>
      </c>
      <c r="J39" s="3"/>
      <c r="K39" s="3"/>
    </row>
    <row r="40" spans="1:13" x14ac:dyDescent="0.3">
      <c r="A40" s="1">
        <v>43519</v>
      </c>
      <c r="B40">
        <v>9.0299999999999998E-3</v>
      </c>
      <c r="C40">
        <v>33</v>
      </c>
      <c r="D40">
        <v>9.0299999999999994</v>
      </c>
      <c r="E40" s="3">
        <f t="shared" si="0"/>
        <v>1</v>
      </c>
      <c r="F40" s="4">
        <f t="shared" si="1"/>
        <v>9.0333333333333332</v>
      </c>
      <c r="G40" s="3">
        <f>JPY_USD_2019[[#This Row],[Ск.средн]]-($D$5+$D$4*JPY_USD_2019[[#This Row],[Индекс]])</f>
        <v>-6.0704417167288582E-2</v>
      </c>
      <c r="H40" s="4">
        <f>JPY_USD_2019[[#This Row],[1000 JPY-USD]]-JPY_USD_2019[[#This Row],[Ск.средн]]</f>
        <v>-3.3333333333338544E-3</v>
      </c>
      <c r="I40" s="3">
        <f t="shared" si="2"/>
        <v>9.0299999999999994</v>
      </c>
      <c r="J40" s="3"/>
      <c r="K40" s="3"/>
    </row>
    <row r="41" spans="1:13" x14ac:dyDescent="0.3">
      <c r="A41" s="1">
        <v>43522</v>
      </c>
      <c r="B41">
        <v>9.0399999999999994E-3</v>
      </c>
      <c r="C41">
        <v>34</v>
      </c>
      <c r="D41">
        <v>9.0399999999999991</v>
      </c>
      <c r="E41" s="3">
        <f t="shared" si="0"/>
        <v>1.0011074197120708</v>
      </c>
      <c r="F41" s="4">
        <f t="shared" si="1"/>
        <v>9.0299999999999994</v>
      </c>
      <c r="G41" s="3">
        <f>JPY_USD_2019[[#This Row],[Ск.средн]]-($D$5+$D$4*JPY_USD_2019[[#This Row],[Индекс]])</f>
        <v>-6.4958413186552377E-2</v>
      </c>
      <c r="H41" s="4">
        <f>JPY_USD_2019[[#This Row],[1000 JPY-USD]]-JPY_USD_2019[[#This Row],[Ск.средн]]</f>
        <v>9.9999999999997868E-3</v>
      </c>
      <c r="I41" s="3">
        <f t="shared" si="2"/>
        <v>9.0399999999999991</v>
      </c>
      <c r="J41" s="3"/>
      <c r="K41" s="3"/>
    </row>
    <row r="42" spans="1:13" ht="15" thickBot="1" x14ac:dyDescent="0.35">
      <c r="A42" s="1">
        <v>43523</v>
      </c>
      <c r="B42">
        <v>9.0200000000000002E-3</v>
      </c>
      <c r="C42">
        <v>35</v>
      </c>
      <c r="D42">
        <v>9.02</v>
      </c>
      <c r="E42" s="3">
        <f t="shared" si="0"/>
        <v>0.99778761061946908</v>
      </c>
      <c r="F42" s="4">
        <f t="shared" si="1"/>
        <v>9.0399999999999991</v>
      </c>
      <c r="G42" s="3">
        <f>JPY_USD_2019[[#This Row],[Ск.средн]]-($D$5+$D$4*JPY_USD_2019[[#This Row],[Индекс]])</f>
        <v>-5.5879075872482531E-2</v>
      </c>
      <c r="H42" s="4">
        <f>JPY_USD_2019[[#This Row],[1000 JPY-USD]]-JPY_USD_2019[[#This Row],[Ск.средн]]</f>
        <v>-1.9999999999999574E-2</v>
      </c>
      <c r="I42" s="3">
        <f t="shared" si="2"/>
        <v>9.02</v>
      </c>
      <c r="J42" s="3"/>
      <c r="K42" s="3"/>
    </row>
    <row r="43" spans="1:13" x14ac:dyDescent="0.3">
      <c r="A43" s="1">
        <v>43524</v>
      </c>
      <c r="B43">
        <v>9.0600000000000003E-3</v>
      </c>
      <c r="C43">
        <v>36</v>
      </c>
      <c r="D43">
        <v>9.06</v>
      </c>
      <c r="E43" s="3">
        <f t="shared" si="0"/>
        <v>1.0044345898004436</v>
      </c>
      <c r="F43" s="4">
        <f t="shared" si="1"/>
        <v>9.0366666666666671</v>
      </c>
      <c r="G43" s="3">
        <f>JPY_USD_2019[[#This Row],[Ск.средн]]-($D$5+$D$4*JPY_USD_2019[[#This Row],[Индекс]])</f>
        <v>-6.0133071891742773E-2</v>
      </c>
      <c r="H43" s="4">
        <f>JPY_USD_2019[[#This Row],[1000 JPY-USD]]-JPY_USD_2019[[#This Row],[Ск.средн]]</f>
        <v>2.3333333333333428E-2</v>
      </c>
      <c r="I43" s="3">
        <f t="shared" si="2"/>
        <v>9.06</v>
      </c>
      <c r="J43" s="3"/>
      <c r="K43" s="3"/>
      <c r="L43" s="16" t="s">
        <v>13</v>
      </c>
      <c r="M43" s="16" t="s">
        <v>15</v>
      </c>
    </row>
    <row r="44" spans="1:13" x14ac:dyDescent="0.3">
      <c r="A44" s="1">
        <v>43525</v>
      </c>
      <c r="B44">
        <v>9.0299999999999998E-3</v>
      </c>
      <c r="C44">
        <v>37</v>
      </c>
      <c r="D44">
        <v>9.0299999999999994</v>
      </c>
      <c r="E44" s="3">
        <f t="shared" si="0"/>
        <v>0.99668874172185418</v>
      </c>
      <c r="F44" s="4">
        <f t="shared" si="1"/>
        <v>9.01</v>
      </c>
      <c r="G44" s="3">
        <f>JPY_USD_2019[[#This Row],[Ск.средн]]-($D$5+$D$4*JPY_USD_2019[[#This Row],[Индекс]])</f>
        <v>-8.7720401244339996E-2</v>
      </c>
      <c r="H44" s="4">
        <f>JPY_USD_2019[[#This Row],[1000 JPY-USD]]-JPY_USD_2019[[#This Row],[Ск.средн]]</f>
        <v>1.9999999999999574E-2</v>
      </c>
      <c r="I44" s="3">
        <f t="shared" si="2"/>
        <v>9.0299999999999994</v>
      </c>
      <c r="J44" s="3"/>
      <c r="K44" s="3"/>
      <c r="L44" s="14">
        <v>-6.4999999999999503E-2</v>
      </c>
      <c r="M44" s="14">
        <v>1</v>
      </c>
    </row>
    <row r="45" spans="1:13" x14ac:dyDescent="0.3">
      <c r="A45" s="1">
        <v>43526</v>
      </c>
      <c r="B45">
        <v>8.94E-3</v>
      </c>
      <c r="C45">
        <v>38</v>
      </c>
      <c r="D45">
        <v>8.94</v>
      </c>
      <c r="E45" s="3">
        <f t="shared" si="0"/>
        <v>0.99003322259136217</v>
      </c>
      <c r="F45" s="4">
        <f t="shared" si="1"/>
        <v>8.9699999999999989</v>
      </c>
      <c r="G45" s="3">
        <f>JPY_USD_2019[[#This Row],[Ск.средн]]-($D$5+$D$4*JPY_USD_2019[[#This Row],[Индекс]])</f>
        <v>-0.12864106393027086</v>
      </c>
      <c r="H45" s="4">
        <f>JPY_USD_2019[[#This Row],[1000 JPY-USD]]-JPY_USD_2019[[#This Row],[Ск.средн]]</f>
        <v>-2.9999999999999361E-2</v>
      </c>
      <c r="I45" s="3">
        <f t="shared" si="2"/>
        <v>8.94</v>
      </c>
      <c r="J45" s="3"/>
      <c r="K45" s="3"/>
      <c r="L45" s="14">
        <v>-5.3833333333332928E-2</v>
      </c>
      <c r="M45" s="14">
        <v>0</v>
      </c>
    </row>
    <row r="46" spans="1:13" x14ac:dyDescent="0.3">
      <c r="A46" s="1">
        <v>43529</v>
      </c>
      <c r="B46">
        <v>8.94E-3</v>
      </c>
      <c r="C46">
        <v>39</v>
      </c>
      <c r="D46">
        <v>8.94</v>
      </c>
      <c r="E46" s="3">
        <f t="shared" si="0"/>
        <v>1</v>
      </c>
      <c r="F46" s="4">
        <f t="shared" si="1"/>
        <v>8.94</v>
      </c>
      <c r="G46" s="3">
        <f>JPY_USD_2019[[#This Row],[Ск.средн]]-($D$5+$D$4*JPY_USD_2019[[#This Row],[Индекс]])</f>
        <v>-0.15956172661620016</v>
      </c>
      <c r="H46" s="4">
        <f>JPY_USD_2019[[#This Row],[1000 JPY-USD]]-JPY_USD_2019[[#This Row],[Ск.средн]]</f>
        <v>0</v>
      </c>
      <c r="I46" s="3">
        <f t="shared" si="2"/>
        <v>8.94</v>
      </c>
      <c r="J46" s="3"/>
      <c r="K46" s="3"/>
      <c r="L46" s="14">
        <v>-4.2666666666666353E-2</v>
      </c>
      <c r="M46" s="14">
        <v>4</v>
      </c>
    </row>
    <row r="47" spans="1:13" x14ac:dyDescent="0.3">
      <c r="A47" s="1">
        <v>43530</v>
      </c>
      <c r="B47">
        <v>8.94E-3</v>
      </c>
      <c r="C47">
        <v>40</v>
      </c>
      <c r="D47">
        <v>8.94</v>
      </c>
      <c r="E47" s="3">
        <f t="shared" si="0"/>
        <v>1</v>
      </c>
      <c r="F47" s="4">
        <f t="shared" si="1"/>
        <v>8.94</v>
      </c>
      <c r="G47" s="3">
        <f>JPY_USD_2019[[#This Row],[Ск.средн]]-($D$5+$D$4*JPY_USD_2019[[#This Row],[Индекс]])</f>
        <v>-0.16048238930212833</v>
      </c>
      <c r="H47" s="4">
        <f>JPY_USD_2019[[#This Row],[1000 JPY-USD]]-JPY_USD_2019[[#This Row],[Ск.средн]]</f>
        <v>0</v>
      </c>
      <c r="I47" s="3">
        <f t="shared" si="2"/>
        <v>8.94</v>
      </c>
      <c r="J47" s="3"/>
      <c r="K47" s="3"/>
      <c r="L47" s="14">
        <v>-3.1499999999999771E-2</v>
      </c>
      <c r="M47" s="14">
        <v>8</v>
      </c>
    </row>
    <row r="48" spans="1:13" x14ac:dyDescent="0.3">
      <c r="A48" s="1">
        <v>43531</v>
      </c>
      <c r="B48">
        <v>8.94E-3</v>
      </c>
      <c r="C48">
        <v>41</v>
      </c>
      <c r="D48">
        <v>8.94</v>
      </c>
      <c r="E48" s="3">
        <f t="shared" si="0"/>
        <v>1</v>
      </c>
      <c r="F48" s="4">
        <f t="shared" si="1"/>
        <v>8.9433333333333334</v>
      </c>
      <c r="G48" s="3">
        <f>JPY_USD_2019[[#This Row],[Ск.средн]]-($D$5+$D$4*JPY_USD_2019[[#This Row],[Индекс]])</f>
        <v>-0.15806971865472441</v>
      </c>
      <c r="H48" s="4">
        <f>JPY_USD_2019[[#This Row],[1000 JPY-USD]]-JPY_USD_2019[[#This Row],[Ск.средн]]</f>
        <v>-3.3333333333338544E-3</v>
      </c>
      <c r="I48" s="3">
        <f t="shared" si="2"/>
        <v>8.94</v>
      </c>
      <c r="J48" s="3"/>
      <c r="K48" s="3"/>
      <c r="L48" s="14">
        <v>-2.0333333333333196E-2</v>
      </c>
      <c r="M48" s="14">
        <v>19</v>
      </c>
    </row>
    <row r="49" spans="1:13" x14ac:dyDescent="0.3">
      <c r="A49" s="1">
        <v>43532</v>
      </c>
      <c r="B49">
        <v>8.9499999999999996E-3</v>
      </c>
      <c r="C49">
        <v>42</v>
      </c>
      <c r="D49">
        <v>8.9499999999999993</v>
      </c>
      <c r="E49" s="3">
        <f t="shared" si="0"/>
        <v>1.0011185682326622</v>
      </c>
      <c r="F49" s="4">
        <f t="shared" si="1"/>
        <v>8.9600000000000009</v>
      </c>
      <c r="G49" s="3">
        <f>JPY_USD_2019[[#This Row],[Ск.средн]]-($D$5+$D$4*JPY_USD_2019[[#This Row],[Индекс]])</f>
        <v>-0.14232371467398686</v>
      </c>
      <c r="H49" s="4">
        <f>JPY_USD_2019[[#This Row],[1000 JPY-USD]]-JPY_USD_2019[[#This Row],[Ск.средн]]</f>
        <v>-1.0000000000001563E-2</v>
      </c>
      <c r="I49" s="3">
        <f t="shared" si="2"/>
        <v>8.9499999999999993</v>
      </c>
      <c r="J49" s="3"/>
      <c r="K49" s="3"/>
      <c r="L49" s="14">
        <v>-9.1666666666666216E-3</v>
      </c>
      <c r="M49" s="14">
        <v>44</v>
      </c>
    </row>
    <row r="50" spans="1:13" x14ac:dyDescent="0.3">
      <c r="A50" s="1">
        <v>43536</v>
      </c>
      <c r="B50">
        <v>8.9899999999999997E-3</v>
      </c>
      <c r="C50">
        <v>43</v>
      </c>
      <c r="D50">
        <v>8.99</v>
      </c>
      <c r="E50" s="3">
        <f t="shared" si="0"/>
        <v>1.0044692737430168</v>
      </c>
      <c r="F50" s="4">
        <f t="shared" si="1"/>
        <v>8.9733333333333327</v>
      </c>
      <c r="G50" s="3">
        <f>JPY_USD_2019[[#This Row],[Ск.средн]]-($D$5+$D$4*JPY_USD_2019[[#This Row],[Индекс]])</f>
        <v>-0.12991104402658493</v>
      </c>
      <c r="H50" s="4">
        <f>JPY_USD_2019[[#This Row],[1000 JPY-USD]]-JPY_USD_2019[[#This Row],[Ск.средн]]</f>
        <v>1.6666666666667496E-2</v>
      </c>
      <c r="I50" s="3">
        <f t="shared" si="2"/>
        <v>8.99</v>
      </c>
      <c r="J50" s="3"/>
      <c r="K50" s="3"/>
      <c r="L50" s="14">
        <v>1.9999999999999601E-3</v>
      </c>
      <c r="M50" s="14">
        <v>58</v>
      </c>
    </row>
    <row r="51" spans="1:13" x14ac:dyDescent="0.3">
      <c r="A51" s="1">
        <v>43537</v>
      </c>
      <c r="B51">
        <v>8.9800000000000001E-3</v>
      </c>
      <c r="C51">
        <v>44</v>
      </c>
      <c r="D51">
        <v>8.98</v>
      </c>
      <c r="E51" s="3">
        <f t="shared" si="0"/>
        <v>0.99888765294771975</v>
      </c>
      <c r="F51" s="4">
        <f t="shared" si="1"/>
        <v>8.9833333333333325</v>
      </c>
      <c r="G51" s="3">
        <f>JPY_USD_2019[[#This Row],[Ск.средн]]-($D$5+$D$4*JPY_USD_2019[[#This Row],[Индекс]])</f>
        <v>-0.12083170671251331</v>
      </c>
      <c r="H51" s="4">
        <f>JPY_USD_2019[[#This Row],[1000 JPY-USD]]-JPY_USD_2019[[#This Row],[Ск.средн]]</f>
        <v>-3.333333333332078E-3</v>
      </c>
      <c r="I51" s="3">
        <f t="shared" si="2"/>
        <v>8.98</v>
      </c>
      <c r="J51" s="3"/>
      <c r="K51" s="3"/>
      <c r="L51" s="14">
        <v>1.3166666666666535E-2</v>
      </c>
      <c r="M51" s="14">
        <v>58</v>
      </c>
    </row>
    <row r="52" spans="1:13" x14ac:dyDescent="0.3">
      <c r="A52" s="1">
        <v>43538</v>
      </c>
      <c r="B52">
        <v>8.9800000000000001E-3</v>
      </c>
      <c r="C52">
        <v>45</v>
      </c>
      <c r="D52">
        <v>8.98</v>
      </c>
      <c r="E52" s="3">
        <f t="shared" si="0"/>
        <v>1</v>
      </c>
      <c r="F52" s="4">
        <f t="shared" si="1"/>
        <v>8.9700000000000006</v>
      </c>
      <c r="G52" s="3">
        <f>JPY_USD_2019[[#This Row],[Ск.средн]]-($D$5+$D$4*JPY_USD_2019[[#This Row],[Индекс]])</f>
        <v>-0.13508570273177511</v>
      </c>
      <c r="H52" s="4">
        <f>JPY_USD_2019[[#This Row],[1000 JPY-USD]]-JPY_USD_2019[[#This Row],[Ск.средн]]</f>
        <v>9.9999999999997868E-3</v>
      </c>
      <c r="I52" s="3">
        <f t="shared" si="2"/>
        <v>8.98</v>
      </c>
      <c r="J52" s="3"/>
      <c r="K52" s="3"/>
      <c r="L52" s="14">
        <v>2.433333333333311E-2</v>
      </c>
      <c r="M52" s="14">
        <v>30</v>
      </c>
    </row>
    <row r="53" spans="1:13" x14ac:dyDescent="0.3">
      <c r="A53" s="1">
        <v>43539</v>
      </c>
      <c r="B53">
        <v>8.9499999999999996E-3</v>
      </c>
      <c r="C53">
        <v>46</v>
      </c>
      <c r="D53">
        <v>8.9499999999999993</v>
      </c>
      <c r="E53" s="3">
        <f t="shared" si="0"/>
        <v>0.99665924276169249</v>
      </c>
      <c r="F53" s="4">
        <f t="shared" si="1"/>
        <v>8.9599999999999991</v>
      </c>
      <c r="G53" s="3">
        <f>JPY_USD_2019[[#This Row],[Ск.средн]]-($D$5+$D$4*JPY_USD_2019[[#This Row],[Индекс]])</f>
        <v>-0.14600636541770662</v>
      </c>
      <c r="H53" s="4">
        <f>JPY_USD_2019[[#This Row],[1000 JPY-USD]]-JPY_USD_2019[[#This Row],[Ск.средн]]</f>
        <v>-9.9999999999997868E-3</v>
      </c>
      <c r="I53" s="3">
        <f t="shared" si="2"/>
        <v>8.9499999999999993</v>
      </c>
      <c r="J53" s="3"/>
      <c r="K53" s="3"/>
      <c r="L53" s="14">
        <v>3.5499999999999685E-2</v>
      </c>
      <c r="M53" s="14">
        <v>13</v>
      </c>
    </row>
    <row r="54" spans="1:13" x14ac:dyDescent="0.3">
      <c r="A54" s="1">
        <v>43540</v>
      </c>
      <c r="B54">
        <v>8.9499999999999996E-3</v>
      </c>
      <c r="C54">
        <v>47</v>
      </c>
      <c r="D54">
        <v>8.9499999999999993</v>
      </c>
      <c r="E54" s="3">
        <f t="shared" si="0"/>
        <v>1</v>
      </c>
      <c r="F54" s="4">
        <f t="shared" si="1"/>
        <v>8.9566666666666652</v>
      </c>
      <c r="G54" s="3">
        <f>JPY_USD_2019[[#This Row],[Ск.средн]]-($D$5+$D$4*JPY_USD_2019[[#This Row],[Индекс]])</f>
        <v>-0.15026036143697041</v>
      </c>
      <c r="H54" s="4">
        <f>JPY_USD_2019[[#This Row],[1000 JPY-USD]]-JPY_USD_2019[[#This Row],[Ск.средн]]</f>
        <v>-6.6666666666659324E-3</v>
      </c>
      <c r="I54" s="3">
        <f t="shared" si="2"/>
        <v>8.9499999999999993</v>
      </c>
      <c r="J54" s="3"/>
      <c r="K54" s="3"/>
      <c r="L54" s="14">
        <v>4.6666666666666259E-2</v>
      </c>
      <c r="M54" s="14">
        <v>3</v>
      </c>
    </row>
    <row r="55" spans="1:13" x14ac:dyDescent="0.3">
      <c r="A55" s="1">
        <v>43543</v>
      </c>
      <c r="B55">
        <v>8.9700000000000005E-3</v>
      </c>
      <c r="C55">
        <v>48</v>
      </c>
      <c r="D55">
        <v>8.9700000000000006</v>
      </c>
      <c r="E55" s="3">
        <f t="shared" si="0"/>
        <v>1.0022346368715085</v>
      </c>
      <c r="F55" s="4">
        <f t="shared" si="1"/>
        <v>8.9700000000000006</v>
      </c>
      <c r="G55" s="3">
        <f>JPY_USD_2019[[#This Row],[Ск.средн]]-($D$5+$D$4*JPY_USD_2019[[#This Row],[Индекс]])</f>
        <v>-0.13784769078956316</v>
      </c>
      <c r="H55" s="4">
        <f>JPY_USD_2019[[#This Row],[1000 JPY-USD]]-JPY_USD_2019[[#This Row],[Ск.средн]]</f>
        <v>0</v>
      </c>
      <c r="I55" s="3">
        <f t="shared" si="2"/>
        <v>8.9700000000000006</v>
      </c>
      <c r="J55" s="3"/>
      <c r="K55" s="3"/>
      <c r="L55" s="14">
        <v>5.7833333333332834E-2</v>
      </c>
      <c r="M55" s="14">
        <v>4</v>
      </c>
    </row>
    <row r="56" spans="1:13" x14ac:dyDescent="0.3">
      <c r="A56" s="1">
        <v>43544</v>
      </c>
      <c r="B56">
        <v>8.9899999999999997E-3</v>
      </c>
      <c r="C56">
        <v>49</v>
      </c>
      <c r="D56">
        <v>8.99</v>
      </c>
      <c r="E56" s="3">
        <f t="shared" si="0"/>
        <v>1.0022296544035674</v>
      </c>
      <c r="F56" s="4">
        <f t="shared" si="1"/>
        <v>8.9733333333333345</v>
      </c>
      <c r="G56" s="3">
        <f>JPY_USD_2019[[#This Row],[Ск.средн]]-($D$5+$D$4*JPY_USD_2019[[#This Row],[Индекс]])</f>
        <v>-0.13543502014215925</v>
      </c>
      <c r="H56" s="4">
        <f>JPY_USD_2019[[#This Row],[1000 JPY-USD]]-JPY_USD_2019[[#This Row],[Ск.средн]]</f>
        <v>1.6666666666665719E-2</v>
      </c>
      <c r="I56" s="3">
        <f t="shared" si="2"/>
        <v>8.99</v>
      </c>
      <c r="J56" s="3"/>
      <c r="K56" s="3"/>
      <c r="L56" s="14">
        <v>6.8999999999999423E-2</v>
      </c>
      <c r="M56" s="14">
        <v>0</v>
      </c>
    </row>
    <row r="57" spans="1:13" x14ac:dyDescent="0.3">
      <c r="A57" s="1">
        <v>43545</v>
      </c>
      <c r="B57">
        <v>8.9599999999999992E-3</v>
      </c>
      <c r="C57">
        <v>50</v>
      </c>
      <c r="D57">
        <v>8.9599999999999991</v>
      </c>
      <c r="E57" s="3">
        <f t="shared" si="0"/>
        <v>0.99666295884315892</v>
      </c>
      <c r="F57" s="4">
        <f t="shared" si="1"/>
        <v>9.0033333333333321</v>
      </c>
      <c r="G57" s="3">
        <f>JPY_USD_2019[[#This Row],[Ск.средн]]-($D$5+$D$4*JPY_USD_2019[[#This Row],[Индекс]])</f>
        <v>-0.1063556828280916</v>
      </c>
      <c r="H57" s="4">
        <f>JPY_USD_2019[[#This Row],[1000 JPY-USD]]-JPY_USD_2019[[#This Row],[Ск.средн]]</f>
        <v>-4.3333333333333002E-2</v>
      </c>
      <c r="I57" s="3">
        <f t="shared" si="2"/>
        <v>8.9599999999999991</v>
      </c>
      <c r="J57" s="3"/>
      <c r="K57" s="3"/>
      <c r="L57" s="14">
        <v>8.0166666666665998E-2</v>
      </c>
      <c r="M57" s="14">
        <v>0</v>
      </c>
    </row>
    <row r="58" spans="1:13" x14ac:dyDescent="0.3">
      <c r="A58" s="1">
        <v>43546</v>
      </c>
      <c r="B58">
        <v>9.0600000000000003E-3</v>
      </c>
      <c r="C58">
        <v>51</v>
      </c>
      <c r="D58">
        <v>9.06</v>
      </c>
      <c r="E58" s="3">
        <f t="shared" si="0"/>
        <v>1.0111607142857144</v>
      </c>
      <c r="F58" s="4">
        <f t="shared" si="1"/>
        <v>9.0166666666666657</v>
      </c>
      <c r="G58" s="3">
        <f>JPY_USD_2019[[#This Row],[Ск.средн]]-($D$5+$D$4*JPY_USD_2019[[#This Row],[Индекс]])</f>
        <v>-9.3943012180687901E-2</v>
      </c>
      <c r="H58" s="4">
        <f>JPY_USD_2019[[#This Row],[1000 JPY-USD]]-JPY_USD_2019[[#This Row],[Ск.средн]]</f>
        <v>4.3333333333334778E-2</v>
      </c>
      <c r="I58" s="3">
        <f t="shared" si="2"/>
        <v>9.06</v>
      </c>
      <c r="J58" s="3"/>
      <c r="K58" s="3"/>
      <c r="L58" s="14">
        <v>9.1333333333332573E-2</v>
      </c>
      <c r="M58" s="14">
        <v>0</v>
      </c>
    </row>
    <row r="59" spans="1:13" ht="15" thickBot="1" x14ac:dyDescent="0.35">
      <c r="A59" s="1">
        <v>43547</v>
      </c>
      <c r="B59">
        <v>9.0299999999999998E-3</v>
      </c>
      <c r="C59">
        <v>52</v>
      </c>
      <c r="D59">
        <v>9.0299999999999994</v>
      </c>
      <c r="E59" s="3">
        <f t="shared" si="0"/>
        <v>0.99668874172185418</v>
      </c>
      <c r="F59" s="4">
        <f t="shared" si="1"/>
        <v>9.0566666666666666</v>
      </c>
      <c r="G59" s="3">
        <f>JPY_USD_2019[[#This Row],[Ск.средн]]-($D$5+$D$4*JPY_USD_2019[[#This Row],[Индекс]])</f>
        <v>-5.4863674866615142E-2</v>
      </c>
      <c r="H59" s="4">
        <f>JPY_USD_2019[[#This Row],[1000 JPY-USD]]-JPY_USD_2019[[#This Row],[Ск.средн]]</f>
        <v>-2.6666666666667282E-2</v>
      </c>
      <c r="I59" s="3">
        <f t="shared" si="2"/>
        <v>9.0299999999999994</v>
      </c>
      <c r="J59" s="3"/>
      <c r="K59" s="3"/>
      <c r="L59" s="15" t="s">
        <v>14</v>
      </c>
      <c r="M59" s="15">
        <v>1</v>
      </c>
    </row>
    <row r="60" spans="1:13" x14ac:dyDescent="0.3">
      <c r="A60" s="1">
        <v>43550</v>
      </c>
      <c r="B60">
        <v>9.0799999999999995E-3</v>
      </c>
      <c r="C60">
        <v>53</v>
      </c>
      <c r="D60">
        <v>9.08</v>
      </c>
      <c r="E60" s="3">
        <f t="shared" si="0"/>
        <v>1.0055370985603544</v>
      </c>
      <c r="F60" s="4">
        <f t="shared" si="1"/>
        <v>9.0633333333333326</v>
      </c>
      <c r="G60" s="3">
        <f>JPY_USD_2019[[#This Row],[Ск.средн]]-($D$5+$D$4*JPY_USD_2019[[#This Row],[Индекс]])</f>
        <v>-4.911767088587915E-2</v>
      </c>
      <c r="H60" s="4">
        <f>JPY_USD_2019[[#This Row],[1000 JPY-USD]]-JPY_USD_2019[[#This Row],[Ск.средн]]</f>
        <v>1.6666666666667496E-2</v>
      </c>
      <c r="I60" s="3">
        <f t="shared" si="2"/>
        <v>9.08</v>
      </c>
      <c r="J60" s="3"/>
      <c r="K60" s="3"/>
    </row>
    <row r="61" spans="1:13" x14ac:dyDescent="0.3">
      <c r="A61" s="1">
        <v>43551</v>
      </c>
      <c r="B61">
        <v>9.0799999999999995E-3</v>
      </c>
      <c r="C61">
        <v>54</v>
      </c>
      <c r="D61">
        <v>9.08</v>
      </c>
      <c r="E61" s="3">
        <f t="shared" si="0"/>
        <v>1</v>
      </c>
      <c r="F61" s="4">
        <f t="shared" si="1"/>
        <v>9.0666666666666664</v>
      </c>
      <c r="G61" s="3">
        <f>JPY_USD_2019[[#This Row],[Ск.средн]]-($D$5+$D$4*JPY_USD_2019[[#This Row],[Индекс]])</f>
        <v>-4.6705000238475236E-2</v>
      </c>
      <c r="H61" s="4">
        <f>JPY_USD_2019[[#This Row],[1000 JPY-USD]]-JPY_USD_2019[[#This Row],[Ск.средн]]</f>
        <v>1.3333333333333641E-2</v>
      </c>
      <c r="I61" s="3">
        <f t="shared" si="2"/>
        <v>9.08</v>
      </c>
      <c r="J61" s="3"/>
      <c r="K61" s="3"/>
    </row>
    <row r="62" spans="1:13" x14ac:dyDescent="0.3">
      <c r="A62" s="1">
        <v>43552</v>
      </c>
      <c r="B62">
        <v>9.0399999999999994E-3</v>
      </c>
      <c r="C62">
        <v>55</v>
      </c>
      <c r="D62">
        <v>9.0399999999999991</v>
      </c>
      <c r="E62" s="3">
        <f t="shared" si="0"/>
        <v>0.99559471365638752</v>
      </c>
      <c r="F62" s="4">
        <f t="shared" si="1"/>
        <v>9.0666666666666647</v>
      </c>
      <c r="G62" s="3">
        <f>JPY_USD_2019[[#This Row],[Ск.средн]]-($D$5+$D$4*JPY_USD_2019[[#This Row],[Индекс]])</f>
        <v>-4.7625662924406953E-2</v>
      </c>
      <c r="H62" s="4">
        <f>JPY_USD_2019[[#This Row],[1000 JPY-USD]]-JPY_USD_2019[[#This Row],[Ск.средн]]</f>
        <v>-2.6666666666665506E-2</v>
      </c>
      <c r="I62" s="3">
        <f t="shared" si="2"/>
        <v>9.0399999999999991</v>
      </c>
      <c r="J62" s="3"/>
      <c r="K62" s="3"/>
    </row>
    <row r="63" spans="1:13" x14ac:dyDescent="0.3">
      <c r="A63" s="1">
        <v>43553</v>
      </c>
      <c r="B63">
        <v>9.0799999999999995E-3</v>
      </c>
      <c r="C63">
        <v>56</v>
      </c>
      <c r="D63">
        <v>9.08</v>
      </c>
      <c r="E63" s="3">
        <f t="shared" si="0"/>
        <v>1.0044247787610621</v>
      </c>
      <c r="F63" s="4">
        <f t="shared" si="1"/>
        <v>9.0499999999999989</v>
      </c>
      <c r="G63" s="3">
        <f>JPY_USD_2019[[#This Row],[Ск.средн]]-($D$5+$D$4*JPY_USD_2019[[#This Row],[Индекс]])</f>
        <v>-6.5212992277000836E-2</v>
      </c>
      <c r="H63" s="4">
        <f>JPY_USD_2019[[#This Row],[1000 JPY-USD]]-JPY_USD_2019[[#This Row],[Ск.средн]]</f>
        <v>3.0000000000001137E-2</v>
      </c>
      <c r="I63" s="3">
        <f t="shared" si="2"/>
        <v>9.08</v>
      </c>
      <c r="J63" s="3"/>
      <c r="K63" s="3"/>
    </row>
    <row r="64" spans="1:13" x14ac:dyDescent="0.3">
      <c r="A64" s="1">
        <v>43554</v>
      </c>
      <c r="B64">
        <v>9.0299999999999998E-3</v>
      </c>
      <c r="C64">
        <v>57</v>
      </c>
      <c r="D64">
        <v>9.0299999999999994</v>
      </c>
      <c r="E64" s="3">
        <f t="shared" si="0"/>
        <v>0.99449339207048448</v>
      </c>
      <c r="F64" s="4">
        <f t="shared" si="1"/>
        <v>9.0366666666666671</v>
      </c>
      <c r="G64" s="3">
        <f>JPY_USD_2019[[#This Row],[Ск.средн]]-($D$5+$D$4*JPY_USD_2019[[#This Row],[Индекс]])</f>
        <v>-7.9466988296262642E-2</v>
      </c>
      <c r="H64" s="4">
        <f>JPY_USD_2019[[#This Row],[1000 JPY-USD]]-JPY_USD_2019[[#This Row],[Ск.средн]]</f>
        <v>-6.6666666666677088E-3</v>
      </c>
      <c r="I64" s="3">
        <f t="shared" si="2"/>
        <v>9.0299999999999994</v>
      </c>
      <c r="J64" s="3"/>
      <c r="K64" s="3"/>
    </row>
    <row r="65" spans="1:11" x14ac:dyDescent="0.3">
      <c r="A65" s="1">
        <v>43557</v>
      </c>
      <c r="B65">
        <v>8.9999999999999993E-3</v>
      </c>
      <c r="C65">
        <v>58</v>
      </c>
      <c r="D65">
        <v>9</v>
      </c>
      <c r="E65" s="3">
        <f t="shared" si="0"/>
        <v>0.99667774086378746</v>
      </c>
      <c r="F65" s="4">
        <f t="shared" si="1"/>
        <v>9.0033333333333339</v>
      </c>
      <c r="G65" s="3">
        <f>JPY_USD_2019[[#This Row],[Ск.средн]]-($D$5+$D$4*JPY_USD_2019[[#This Row],[Индекс]])</f>
        <v>-0.1137209843155258</v>
      </c>
      <c r="H65" s="4">
        <f>JPY_USD_2019[[#This Row],[1000 JPY-USD]]-JPY_USD_2019[[#This Row],[Ск.средн]]</f>
        <v>-3.3333333333338544E-3</v>
      </c>
      <c r="I65" s="3">
        <f t="shared" si="2"/>
        <v>9</v>
      </c>
      <c r="J65" s="3"/>
      <c r="K65" s="3"/>
    </row>
    <row r="66" spans="1:11" x14ac:dyDescent="0.3">
      <c r="A66" s="1">
        <v>43558</v>
      </c>
      <c r="B66">
        <v>8.9800000000000001E-3</v>
      </c>
      <c r="C66">
        <v>59</v>
      </c>
      <c r="D66">
        <v>8.98</v>
      </c>
      <c r="E66" s="3">
        <f t="shared" si="0"/>
        <v>0.99777777777777787</v>
      </c>
      <c r="F66" s="4">
        <f t="shared" si="1"/>
        <v>8.9799999999999986</v>
      </c>
      <c r="G66" s="3">
        <f>JPY_USD_2019[[#This Row],[Ск.средн]]-($D$5+$D$4*JPY_USD_2019[[#This Row],[Индекс]])</f>
        <v>-0.13797498033479094</v>
      </c>
      <c r="H66" s="4">
        <f>JPY_USD_2019[[#This Row],[1000 JPY-USD]]-JPY_USD_2019[[#This Row],[Ск.средн]]</f>
        <v>0</v>
      </c>
      <c r="I66" s="3">
        <f t="shared" si="2"/>
        <v>8.98</v>
      </c>
      <c r="J66" s="3"/>
      <c r="K66" s="3"/>
    </row>
    <row r="67" spans="1:11" x14ac:dyDescent="0.3">
      <c r="A67" s="1">
        <v>43559</v>
      </c>
      <c r="B67">
        <v>8.9599999999999992E-3</v>
      </c>
      <c r="C67">
        <v>60</v>
      </c>
      <c r="D67">
        <v>8.9599999999999991</v>
      </c>
      <c r="E67" s="3">
        <f t="shared" si="0"/>
        <v>0.99777282850779492</v>
      </c>
      <c r="F67" s="4">
        <f t="shared" si="1"/>
        <v>8.9733333333333327</v>
      </c>
      <c r="G67" s="3">
        <f>JPY_USD_2019[[#This Row],[Ск.средн]]-($D$5+$D$4*JPY_USD_2019[[#This Row],[Индекс]])</f>
        <v>-0.14556230968738681</v>
      </c>
      <c r="H67" s="4">
        <f>JPY_USD_2019[[#This Row],[1000 JPY-USD]]-JPY_USD_2019[[#This Row],[Ск.средн]]</f>
        <v>-1.3333333333333641E-2</v>
      </c>
      <c r="I67" s="3">
        <f t="shared" si="2"/>
        <v>8.9599999999999991</v>
      </c>
      <c r="J67" s="3"/>
      <c r="K67" s="3"/>
    </row>
    <row r="68" spans="1:11" x14ac:dyDescent="0.3">
      <c r="A68" s="1">
        <v>43560</v>
      </c>
      <c r="B68">
        <v>8.9800000000000001E-3</v>
      </c>
      <c r="C68">
        <v>61</v>
      </c>
      <c r="D68">
        <v>8.98</v>
      </c>
      <c r="E68" s="3">
        <f t="shared" si="0"/>
        <v>1.002232142857143</v>
      </c>
      <c r="F68" s="4">
        <f t="shared" si="1"/>
        <v>8.9633333333333329</v>
      </c>
      <c r="G68" s="3">
        <f>JPY_USD_2019[[#This Row],[Ск.средн]]-($D$5+$D$4*JPY_USD_2019[[#This Row],[Индекс]])</f>
        <v>-0.15648297237331477</v>
      </c>
      <c r="H68" s="4">
        <f>JPY_USD_2019[[#This Row],[1000 JPY-USD]]-JPY_USD_2019[[#This Row],[Ск.средн]]</f>
        <v>1.6666666666667496E-2</v>
      </c>
      <c r="I68" s="3">
        <f t="shared" si="2"/>
        <v>8.98</v>
      </c>
      <c r="J68" s="3"/>
      <c r="K68" s="3"/>
    </row>
    <row r="69" spans="1:11" x14ac:dyDescent="0.3">
      <c r="A69" s="1">
        <v>43561</v>
      </c>
      <c r="B69">
        <v>8.9499999999999996E-3</v>
      </c>
      <c r="C69">
        <v>62</v>
      </c>
      <c r="D69">
        <v>8.9499999999999993</v>
      </c>
      <c r="E69" s="3">
        <f t="shared" si="0"/>
        <v>0.99665924276169249</v>
      </c>
      <c r="F69" s="4">
        <f t="shared" si="1"/>
        <v>8.9666666666666668</v>
      </c>
      <c r="G69" s="3">
        <f>JPY_USD_2019[[#This Row],[Ск.средн]]-($D$5+$D$4*JPY_USD_2019[[#This Row],[Индекс]])</f>
        <v>-0.15407030172591085</v>
      </c>
      <c r="H69" s="4">
        <f>JPY_USD_2019[[#This Row],[1000 JPY-USD]]-JPY_USD_2019[[#This Row],[Ск.средн]]</f>
        <v>-1.6666666666667496E-2</v>
      </c>
      <c r="I69" s="3">
        <f t="shared" si="2"/>
        <v>8.9499999999999993</v>
      </c>
      <c r="J69" s="3"/>
      <c r="K69" s="3"/>
    </row>
    <row r="70" spans="1:11" x14ac:dyDescent="0.3">
      <c r="A70" s="1">
        <v>43564</v>
      </c>
      <c r="B70">
        <v>8.9700000000000005E-3</v>
      </c>
      <c r="C70">
        <v>63</v>
      </c>
      <c r="D70">
        <v>8.9700000000000006</v>
      </c>
      <c r="E70" s="3">
        <f t="shared" si="0"/>
        <v>1.0022346368715085</v>
      </c>
      <c r="F70" s="4">
        <f t="shared" si="1"/>
        <v>8.9700000000000006</v>
      </c>
      <c r="G70" s="3">
        <f>JPY_USD_2019[[#This Row],[Ск.средн]]-($D$5+$D$4*JPY_USD_2019[[#This Row],[Индекс]])</f>
        <v>-0.15165763107850694</v>
      </c>
      <c r="H70" s="4">
        <f>JPY_USD_2019[[#This Row],[1000 JPY-USD]]-JPY_USD_2019[[#This Row],[Ск.средн]]</f>
        <v>0</v>
      </c>
      <c r="I70" s="3">
        <f t="shared" si="2"/>
        <v>8.9700000000000006</v>
      </c>
      <c r="J70" s="3"/>
      <c r="K70" s="3"/>
    </row>
    <row r="71" spans="1:11" x14ac:dyDescent="0.3">
      <c r="A71" s="1">
        <v>43565</v>
      </c>
      <c r="B71">
        <v>8.9899999999999997E-3</v>
      </c>
      <c r="C71">
        <v>64</v>
      </c>
      <c r="D71">
        <v>8.99</v>
      </c>
      <c r="E71" s="3">
        <f t="shared" si="0"/>
        <v>1.0022296544035674</v>
      </c>
      <c r="F71" s="4">
        <f t="shared" si="1"/>
        <v>8.9866666666666664</v>
      </c>
      <c r="G71" s="3">
        <f>JPY_USD_2019[[#This Row],[Ск.средн]]-($D$5+$D$4*JPY_USD_2019[[#This Row],[Индекс]])</f>
        <v>-0.13591162709777116</v>
      </c>
      <c r="H71" s="4">
        <f>JPY_USD_2019[[#This Row],[1000 JPY-USD]]-JPY_USD_2019[[#This Row],[Ск.средн]]</f>
        <v>3.3333333333338544E-3</v>
      </c>
      <c r="I71" s="3">
        <f t="shared" si="2"/>
        <v>8.99</v>
      </c>
      <c r="J71" s="3"/>
      <c r="K71" s="3"/>
    </row>
    <row r="72" spans="1:11" x14ac:dyDescent="0.3">
      <c r="A72" s="1">
        <v>43566</v>
      </c>
      <c r="B72">
        <v>8.9999999999999993E-3</v>
      </c>
      <c r="C72">
        <v>65</v>
      </c>
      <c r="D72">
        <v>9</v>
      </c>
      <c r="E72" s="3">
        <f t="shared" ref="E72:E135" si="3">(D72/D71)</f>
        <v>1.0011123470522802</v>
      </c>
      <c r="F72" s="4">
        <f t="shared" ref="F72:F135" si="4">AVERAGE(D71:D73)</f>
        <v>8.9966666666666679</v>
      </c>
      <c r="G72" s="3">
        <f>JPY_USD_2019[[#This Row],[Ск.средн]]-($D$5+$D$4*JPY_USD_2019[[#This Row],[Индекс]])</f>
        <v>-0.12683228978369776</v>
      </c>
      <c r="H72" s="4">
        <f>JPY_USD_2019[[#This Row],[1000 JPY-USD]]-JPY_USD_2019[[#This Row],[Ск.средн]]</f>
        <v>3.333333333332078E-3</v>
      </c>
      <c r="I72" s="3">
        <f t="shared" ref="I72:I135" si="5">D72</f>
        <v>9</v>
      </c>
      <c r="J72" s="3"/>
      <c r="K72" s="3"/>
    </row>
    <row r="73" spans="1:11" x14ac:dyDescent="0.3">
      <c r="A73" s="1">
        <v>43567</v>
      </c>
      <c r="B73">
        <v>8.9999999999999993E-3</v>
      </c>
      <c r="C73">
        <v>66</v>
      </c>
      <c r="D73">
        <v>9</v>
      </c>
      <c r="E73" s="3">
        <f t="shared" si="3"/>
        <v>1</v>
      </c>
      <c r="F73" s="4">
        <f t="shared" si="4"/>
        <v>8.9766666666666666</v>
      </c>
      <c r="G73" s="3">
        <f>JPY_USD_2019[[#This Row],[Ск.средн]]-($D$5+$D$4*JPY_USD_2019[[#This Row],[Индекс]])</f>
        <v>-0.14775295246962905</v>
      </c>
      <c r="H73" s="4">
        <f>JPY_USD_2019[[#This Row],[1000 JPY-USD]]-JPY_USD_2019[[#This Row],[Ск.средн]]</f>
        <v>2.3333333333333428E-2</v>
      </c>
      <c r="I73" s="3">
        <f t="shared" si="5"/>
        <v>9</v>
      </c>
      <c r="J73" s="3"/>
      <c r="K73" s="3"/>
    </row>
    <row r="74" spans="1:11" x14ac:dyDescent="0.3">
      <c r="A74" s="1">
        <v>43568</v>
      </c>
      <c r="B74">
        <v>8.9300000000000004E-3</v>
      </c>
      <c r="C74">
        <v>67</v>
      </c>
      <c r="D74">
        <v>8.93</v>
      </c>
      <c r="E74" s="3">
        <f t="shared" si="3"/>
        <v>0.99222222222222223</v>
      </c>
      <c r="F74" s="4">
        <f t="shared" si="4"/>
        <v>8.9566666666666652</v>
      </c>
      <c r="G74" s="3">
        <f>JPY_USD_2019[[#This Row],[Ск.средн]]-($D$5+$D$4*JPY_USD_2019[[#This Row],[Индекс]])</f>
        <v>-0.16867361515556034</v>
      </c>
      <c r="H74" s="4">
        <f>JPY_USD_2019[[#This Row],[1000 JPY-USD]]-JPY_USD_2019[[#This Row],[Ск.средн]]</f>
        <v>-2.6666666666665506E-2</v>
      </c>
      <c r="I74" s="3">
        <f t="shared" si="5"/>
        <v>8.93</v>
      </c>
      <c r="J74" s="3"/>
      <c r="K74" s="3"/>
    </row>
    <row r="75" spans="1:11" x14ac:dyDescent="0.3">
      <c r="A75" s="1">
        <v>43571</v>
      </c>
      <c r="B75">
        <v>8.94E-3</v>
      </c>
      <c r="C75">
        <v>68</v>
      </c>
      <c r="D75">
        <v>8.94</v>
      </c>
      <c r="E75" s="3">
        <f t="shared" si="3"/>
        <v>1.0011198208286674</v>
      </c>
      <c r="F75" s="4">
        <f t="shared" si="4"/>
        <v>8.9333333333333318</v>
      </c>
      <c r="G75" s="3">
        <f>JPY_USD_2019[[#This Row],[Ск.средн]]-($D$5+$D$4*JPY_USD_2019[[#This Row],[Индекс]])</f>
        <v>-0.19292761117482371</v>
      </c>
      <c r="H75" s="4">
        <f>JPY_USD_2019[[#This Row],[1000 JPY-USD]]-JPY_USD_2019[[#This Row],[Ск.средн]]</f>
        <v>6.6666666666677088E-3</v>
      </c>
      <c r="I75" s="3">
        <f t="shared" si="5"/>
        <v>8.94</v>
      </c>
      <c r="J75" s="3"/>
      <c r="K75" s="3"/>
    </row>
    <row r="76" spans="1:11" x14ac:dyDescent="0.3">
      <c r="A76" s="1">
        <v>43572</v>
      </c>
      <c r="B76">
        <v>8.9300000000000004E-3</v>
      </c>
      <c r="C76">
        <v>69</v>
      </c>
      <c r="D76">
        <v>8.93</v>
      </c>
      <c r="E76" s="3">
        <f t="shared" si="3"/>
        <v>0.99888143176733779</v>
      </c>
      <c r="F76" s="4">
        <f t="shared" si="4"/>
        <v>8.9333333333333318</v>
      </c>
      <c r="G76" s="3">
        <f>JPY_USD_2019[[#This Row],[Ск.средн]]-($D$5+$D$4*JPY_USD_2019[[#This Row],[Индекс]])</f>
        <v>-0.19384827386075187</v>
      </c>
      <c r="H76" s="4">
        <f>JPY_USD_2019[[#This Row],[1000 JPY-USD]]-JPY_USD_2019[[#This Row],[Ск.средн]]</f>
        <v>-3.333333333332078E-3</v>
      </c>
      <c r="I76" s="3">
        <f t="shared" si="5"/>
        <v>8.93</v>
      </c>
      <c r="J76" s="3"/>
      <c r="K76" s="3"/>
    </row>
    <row r="77" spans="1:11" x14ac:dyDescent="0.3">
      <c r="A77" s="1">
        <v>43573</v>
      </c>
      <c r="B77">
        <v>8.9300000000000004E-3</v>
      </c>
      <c r="C77">
        <v>70</v>
      </c>
      <c r="D77">
        <v>8.93</v>
      </c>
      <c r="E77" s="3">
        <f t="shared" si="3"/>
        <v>1</v>
      </c>
      <c r="F77" s="4">
        <f t="shared" si="4"/>
        <v>8.9333333333333318</v>
      </c>
      <c r="G77" s="3">
        <f>JPY_USD_2019[[#This Row],[Ск.средн]]-($D$5+$D$4*JPY_USD_2019[[#This Row],[Индекс]])</f>
        <v>-0.19476893654668181</v>
      </c>
      <c r="H77" s="4">
        <f>JPY_USD_2019[[#This Row],[1000 JPY-USD]]-JPY_USD_2019[[#This Row],[Ск.средн]]</f>
        <v>-3.333333333332078E-3</v>
      </c>
      <c r="I77" s="3">
        <f t="shared" si="5"/>
        <v>8.93</v>
      </c>
      <c r="J77" s="3"/>
      <c r="K77" s="3"/>
    </row>
    <row r="78" spans="1:11" x14ac:dyDescent="0.3">
      <c r="A78" s="1">
        <v>43574</v>
      </c>
      <c r="B78">
        <v>8.94E-3</v>
      </c>
      <c r="C78">
        <v>71</v>
      </c>
      <c r="D78">
        <v>8.94</v>
      </c>
      <c r="E78" s="3">
        <f t="shared" si="3"/>
        <v>1.0011198208286674</v>
      </c>
      <c r="F78" s="4">
        <f t="shared" si="4"/>
        <v>8.9333333333333318</v>
      </c>
      <c r="G78" s="3">
        <f>JPY_USD_2019[[#This Row],[Ск.средн]]-($D$5+$D$4*JPY_USD_2019[[#This Row],[Индекс]])</f>
        <v>-0.19568959923261176</v>
      </c>
      <c r="H78" s="4">
        <f>JPY_USD_2019[[#This Row],[1000 JPY-USD]]-JPY_USD_2019[[#This Row],[Ск.средн]]</f>
        <v>6.6666666666677088E-3</v>
      </c>
      <c r="I78" s="3">
        <f t="shared" si="5"/>
        <v>8.94</v>
      </c>
      <c r="J78" s="3"/>
      <c r="K78" s="3"/>
    </row>
    <row r="79" spans="1:11" x14ac:dyDescent="0.3">
      <c r="A79" s="1">
        <v>43575</v>
      </c>
      <c r="B79">
        <v>8.9300000000000004E-3</v>
      </c>
      <c r="C79">
        <v>72</v>
      </c>
      <c r="D79">
        <v>8.93</v>
      </c>
      <c r="E79" s="3">
        <f t="shared" si="3"/>
        <v>0.99888143176733779</v>
      </c>
      <c r="F79" s="4">
        <f t="shared" si="4"/>
        <v>8.9366666666666656</v>
      </c>
      <c r="G79" s="3">
        <f>JPY_USD_2019[[#This Row],[Ск.средн]]-($D$5+$D$4*JPY_USD_2019[[#This Row],[Индекс]])</f>
        <v>-0.19327692858520784</v>
      </c>
      <c r="H79" s="4">
        <f>JPY_USD_2019[[#This Row],[1000 JPY-USD]]-JPY_USD_2019[[#This Row],[Ск.средн]]</f>
        <v>-6.6666666666659324E-3</v>
      </c>
      <c r="I79" s="3">
        <f t="shared" si="5"/>
        <v>8.93</v>
      </c>
      <c r="J79" s="3"/>
      <c r="K79" s="3"/>
    </row>
    <row r="80" spans="1:11" x14ac:dyDescent="0.3">
      <c r="A80" s="1">
        <v>43578</v>
      </c>
      <c r="B80">
        <v>8.94E-3</v>
      </c>
      <c r="C80">
        <v>73</v>
      </c>
      <c r="D80">
        <v>8.94</v>
      </c>
      <c r="E80" s="3">
        <f t="shared" si="3"/>
        <v>1.0011198208286674</v>
      </c>
      <c r="F80" s="4">
        <f t="shared" si="4"/>
        <v>8.9366666666666656</v>
      </c>
      <c r="G80" s="3">
        <f>JPY_USD_2019[[#This Row],[Ск.средн]]-($D$5+$D$4*JPY_USD_2019[[#This Row],[Индекс]])</f>
        <v>-0.19419759127113601</v>
      </c>
      <c r="H80" s="4">
        <f>JPY_USD_2019[[#This Row],[1000 JPY-USD]]-JPY_USD_2019[[#This Row],[Ск.средн]]</f>
        <v>3.3333333333338544E-3</v>
      </c>
      <c r="I80" s="3">
        <f t="shared" si="5"/>
        <v>8.94</v>
      </c>
      <c r="J80" s="3"/>
      <c r="K80" s="3"/>
    </row>
    <row r="81" spans="1:11" x14ac:dyDescent="0.3">
      <c r="A81" s="1">
        <v>43579</v>
      </c>
      <c r="B81">
        <v>8.94E-3</v>
      </c>
      <c r="C81">
        <v>74</v>
      </c>
      <c r="D81">
        <v>8.94</v>
      </c>
      <c r="E81" s="3">
        <f t="shared" si="3"/>
        <v>1</v>
      </c>
      <c r="F81" s="4">
        <f t="shared" si="4"/>
        <v>8.94</v>
      </c>
      <c r="G81" s="3">
        <f>JPY_USD_2019[[#This Row],[Ск.средн]]-($D$5+$D$4*JPY_USD_2019[[#This Row],[Индекс]])</f>
        <v>-0.19178492062373209</v>
      </c>
      <c r="H81" s="4">
        <f>JPY_USD_2019[[#This Row],[1000 JPY-USD]]-JPY_USD_2019[[#This Row],[Ск.средн]]</f>
        <v>0</v>
      </c>
      <c r="I81" s="3">
        <f t="shared" si="5"/>
        <v>8.94</v>
      </c>
      <c r="J81" s="3"/>
      <c r="K81" s="3"/>
    </row>
    <row r="82" spans="1:11" x14ac:dyDescent="0.3">
      <c r="A82" s="1">
        <v>43580</v>
      </c>
      <c r="B82">
        <v>8.94E-3</v>
      </c>
      <c r="C82">
        <v>75</v>
      </c>
      <c r="D82">
        <v>8.94</v>
      </c>
      <c r="E82" s="3">
        <f t="shared" si="3"/>
        <v>1</v>
      </c>
      <c r="F82" s="4">
        <f t="shared" si="4"/>
        <v>8.94</v>
      </c>
      <c r="G82" s="3">
        <f>JPY_USD_2019[[#This Row],[Ск.средн]]-($D$5+$D$4*JPY_USD_2019[[#This Row],[Индекс]])</f>
        <v>-0.19270558330966203</v>
      </c>
      <c r="H82" s="4">
        <f>JPY_USD_2019[[#This Row],[1000 JPY-USD]]-JPY_USD_2019[[#This Row],[Ск.средн]]</f>
        <v>0</v>
      </c>
      <c r="I82" s="3">
        <f t="shared" si="5"/>
        <v>8.94</v>
      </c>
      <c r="J82" s="3"/>
      <c r="K82" s="3"/>
    </row>
    <row r="83" spans="1:11" x14ac:dyDescent="0.3">
      <c r="A83" s="1">
        <v>43581</v>
      </c>
      <c r="B83">
        <v>8.94E-3</v>
      </c>
      <c r="C83">
        <v>76</v>
      </c>
      <c r="D83">
        <v>8.94</v>
      </c>
      <c r="E83" s="3">
        <f t="shared" si="3"/>
        <v>1</v>
      </c>
      <c r="F83" s="4">
        <f t="shared" si="4"/>
        <v>8.9466666666666654</v>
      </c>
      <c r="G83" s="3">
        <f>JPY_USD_2019[[#This Row],[Ск.средн]]-($D$5+$D$4*JPY_USD_2019[[#This Row],[Индекс]])</f>
        <v>-0.18695957932892604</v>
      </c>
      <c r="H83" s="4">
        <f>JPY_USD_2019[[#This Row],[1000 JPY-USD]]-JPY_USD_2019[[#This Row],[Ск.средн]]</f>
        <v>-6.6666666666659324E-3</v>
      </c>
      <c r="I83" s="3">
        <f t="shared" si="5"/>
        <v>8.94</v>
      </c>
      <c r="J83" s="3"/>
      <c r="K83" s="3"/>
    </row>
    <row r="84" spans="1:11" x14ac:dyDescent="0.3">
      <c r="A84" s="1">
        <v>43582</v>
      </c>
      <c r="B84">
        <v>8.9599999999999992E-3</v>
      </c>
      <c r="C84">
        <v>77</v>
      </c>
      <c r="D84">
        <v>8.9599999999999991</v>
      </c>
      <c r="E84" s="3">
        <f t="shared" si="3"/>
        <v>1.0022371364653244</v>
      </c>
      <c r="F84" s="4">
        <f t="shared" si="4"/>
        <v>8.9499999999999993</v>
      </c>
      <c r="G84" s="3">
        <f>JPY_USD_2019[[#This Row],[Ск.средн]]-($D$5+$D$4*JPY_USD_2019[[#This Row],[Индекс]])</f>
        <v>-0.18454690868152035</v>
      </c>
      <c r="H84" s="4">
        <f>JPY_USD_2019[[#This Row],[1000 JPY-USD]]-JPY_USD_2019[[#This Row],[Ск.средн]]</f>
        <v>9.9999999999997868E-3</v>
      </c>
      <c r="I84" s="3">
        <f t="shared" si="5"/>
        <v>8.9599999999999991</v>
      </c>
      <c r="J84" s="3"/>
      <c r="K84" s="3"/>
    </row>
    <row r="85" spans="1:11" x14ac:dyDescent="0.3">
      <c r="A85" s="1">
        <v>43585</v>
      </c>
      <c r="B85">
        <v>8.9499999999999996E-3</v>
      </c>
      <c r="C85">
        <v>78</v>
      </c>
      <c r="D85">
        <v>8.9499999999999993</v>
      </c>
      <c r="E85" s="3">
        <f t="shared" si="3"/>
        <v>0.9988839285714286</v>
      </c>
      <c r="F85" s="4">
        <f t="shared" si="4"/>
        <v>8.9633333333333329</v>
      </c>
      <c r="G85" s="3">
        <f>JPY_USD_2019[[#This Row],[Ск.средн]]-($D$5+$D$4*JPY_USD_2019[[#This Row],[Индекс]])</f>
        <v>-0.17213423803411665</v>
      </c>
      <c r="H85" s="4">
        <f>JPY_USD_2019[[#This Row],[1000 JPY-USD]]-JPY_USD_2019[[#This Row],[Ск.средн]]</f>
        <v>-1.3333333333333641E-2</v>
      </c>
      <c r="I85" s="3">
        <f t="shared" si="5"/>
        <v>8.9499999999999993</v>
      </c>
      <c r="J85" s="3"/>
      <c r="K85" s="3"/>
    </row>
    <row r="86" spans="1:11" x14ac:dyDescent="0.3">
      <c r="A86" s="1">
        <v>43586</v>
      </c>
      <c r="B86">
        <v>8.9800000000000001E-3</v>
      </c>
      <c r="C86">
        <v>79</v>
      </c>
      <c r="D86">
        <v>8.98</v>
      </c>
      <c r="E86" s="3">
        <f t="shared" si="3"/>
        <v>1.0033519553072627</v>
      </c>
      <c r="F86" s="4">
        <f t="shared" si="4"/>
        <v>8.9866666666666664</v>
      </c>
      <c r="G86" s="3">
        <f>JPY_USD_2019[[#This Row],[Ск.средн]]-($D$5+$D$4*JPY_USD_2019[[#This Row],[Индекс]])</f>
        <v>-0.14972156738671316</v>
      </c>
      <c r="H86" s="4">
        <f>JPY_USD_2019[[#This Row],[1000 JPY-USD]]-JPY_USD_2019[[#This Row],[Ск.средн]]</f>
        <v>-6.6666666666659324E-3</v>
      </c>
      <c r="I86" s="3">
        <f t="shared" si="5"/>
        <v>8.98</v>
      </c>
      <c r="J86" s="3"/>
      <c r="K86" s="3"/>
    </row>
    <row r="87" spans="1:11" x14ac:dyDescent="0.3">
      <c r="A87" s="1">
        <v>43592</v>
      </c>
      <c r="B87">
        <v>9.0299999999999998E-3</v>
      </c>
      <c r="C87">
        <v>80</v>
      </c>
      <c r="D87">
        <v>9.0299999999999994</v>
      </c>
      <c r="E87" s="3">
        <f t="shared" si="3"/>
        <v>1.0055679287305122</v>
      </c>
      <c r="F87" s="4">
        <f t="shared" si="4"/>
        <v>9.0166666666666657</v>
      </c>
      <c r="G87" s="3">
        <f>JPY_USD_2019[[#This Row],[Ск.средн]]-($D$5+$D$4*JPY_USD_2019[[#This Row],[Индекс]])</f>
        <v>-0.12064223007264374</v>
      </c>
      <c r="H87" s="4">
        <f>JPY_USD_2019[[#This Row],[1000 JPY-USD]]-JPY_USD_2019[[#This Row],[Ск.средн]]</f>
        <v>1.3333333333333641E-2</v>
      </c>
      <c r="I87" s="3">
        <f t="shared" si="5"/>
        <v>9.0299999999999994</v>
      </c>
      <c r="J87" s="3"/>
      <c r="K87" s="3"/>
    </row>
    <row r="88" spans="1:11" x14ac:dyDescent="0.3">
      <c r="A88" s="1">
        <v>43593</v>
      </c>
      <c r="B88">
        <v>9.0399999999999994E-3</v>
      </c>
      <c r="C88">
        <v>81</v>
      </c>
      <c r="D88">
        <v>9.0399999999999991</v>
      </c>
      <c r="E88" s="3">
        <f t="shared" si="3"/>
        <v>1.0011074197120708</v>
      </c>
      <c r="F88" s="4">
        <f t="shared" si="4"/>
        <v>9.0499999999999989</v>
      </c>
      <c r="G88" s="3">
        <f>JPY_USD_2019[[#This Row],[Ск.средн]]-($D$5+$D$4*JPY_USD_2019[[#This Row],[Индекс]])</f>
        <v>-8.8229559425238691E-2</v>
      </c>
      <c r="H88" s="4">
        <f>JPY_USD_2019[[#This Row],[1000 JPY-USD]]-JPY_USD_2019[[#This Row],[Ск.средн]]</f>
        <v>-9.9999999999997868E-3</v>
      </c>
      <c r="I88" s="3">
        <f t="shared" si="5"/>
        <v>9.0399999999999991</v>
      </c>
      <c r="J88" s="3"/>
      <c r="K88" s="3"/>
    </row>
    <row r="89" spans="1:11" x14ac:dyDescent="0.3">
      <c r="A89" s="1">
        <v>43594</v>
      </c>
      <c r="B89">
        <v>9.0799999999999995E-3</v>
      </c>
      <c r="C89">
        <v>82</v>
      </c>
      <c r="D89">
        <v>9.08</v>
      </c>
      <c r="E89" s="3">
        <f t="shared" si="3"/>
        <v>1.0044247787610621</v>
      </c>
      <c r="F89" s="4">
        <f t="shared" si="4"/>
        <v>9.0799999999999983</v>
      </c>
      <c r="G89" s="3">
        <f>JPY_USD_2019[[#This Row],[Ск.средн]]-($D$5+$D$4*JPY_USD_2019[[#This Row],[Индекс]])</f>
        <v>-5.9150222111169271E-2</v>
      </c>
      <c r="H89" s="4">
        <f>JPY_USD_2019[[#This Row],[1000 JPY-USD]]-JPY_USD_2019[[#This Row],[Ск.средн]]</f>
        <v>0</v>
      </c>
      <c r="I89" s="3">
        <f t="shared" si="5"/>
        <v>9.08</v>
      </c>
      <c r="J89" s="3"/>
      <c r="K89" s="3"/>
    </row>
    <row r="90" spans="1:11" x14ac:dyDescent="0.3">
      <c r="A90" s="1">
        <v>43599</v>
      </c>
      <c r="B90">
        <v>9.1199999999999996E-3</v>
      </c>
      <c r="C90">
        <v>83</v>
      </c>
      <c r="D90">
        <v>9.1199999999999992</v>
      </c>
      <c r="E90" s="3">
        <f t="shared" si="3"/>
        <v>1.0044052863436121</v>
      </c>
      <c r="F90" s="4">
        <f t="shared" si="4"/>
        <v>9.1066666666666674</v>
      </c>
      <c r="G90" s="3">
        <f>JPY_USD_2019[[#This Row],[Ск.средн]]-($D$5+$D$4*JPY_USD_2019[[#This Row],[Индекс]])</f>
        <v>-3.3404218130430152E-2</v>
      </c>
      <c r="H90" s="4">
        <f>JPY_USD_2019[[#This Row],[1000 JPY-USD]]-JPY_USD_2019[[#This Row],[Ск.средн]]</f>
        <v>1.3333333333331865E-2</v>
      </c>
      <c r="I90" s="3">
        <f t="shared" si="5"/>
        <v>9.1199999999999992</v>
      </c>
      <c r="J90" s="3"/>
      <c r="K90" s="3"/>
    </row>
    <row r="91" spans="1:11" x14ac:dyDescent="0.3">
      <c r="A91" s="1">
        <v>43600</v>
      </c>
      <c r="B91">
        <v>9.1199999999999996E-3</v>
      </c>
      <c r="C91">
        <v>84</v>
      </c>
      <c r="D91">
        <v>9.1199999999999992</v>
      </c>
      <c r="E91" s="3">
        <f t="shared" si="3"/>
        <v>1</v>
      </c>
      <c r="F91" s="4">
        <f t="shared" si="4"/>
        <v>9.1233333333333331</v>
      </c>
      <c r="G91" s="3">
        <f>JPY_USD_2019[[#This Row],[Ск.средн]]-($D$5+$D$4*JPY_USD_2019[[#This Row],[Индекс]])</f>
        <v>-1.7658214149694373E-2</v>
      </c>
      <c r="H91" s="4">
        <f>JPY_USD_2019[[#This Row],[1000 JPY-USD]]-JPY_USD_2019[[#This Row],[Ск.средн]]</f>
        <v>-3.3333333333338544E-3</v>
      </c>
      <c r="I91" s="3">
        <f t="shared" si="5"/>
        <v>9.1199999999999992</v>
      </c>
      <c r="J91" s="3"/>
      <c r="K91" s="3"/>
    </row>
    <row r="92" spans="1:11" x14ac:dyDescent="0.3">
      <c r="A92" s="1">
        <v>43601</v>
      </c>
      <c r="B92">
        <v>9.1299999999999992E-3</v>
      </c>
      <c r="C92">
        <v>85</v>
      </c>
      <c r="D92">
        <v>9.129999999999999</v>
      </c>
      <c r="E92" s="3">
        <f t="shared" si="3"/>
        <v>1.0010964912280702</v>
      </c>
      <c r="F92" s="4">
        <f t="shared" si="4"/>
        <v>9.1266666666666669</v>
      </c>
      <c r="G92" s="3">
        <f>JPY_USD_2019[[#This Row],[Ск.средн]]-($D$5+$D$4*JPY_USD_2019[[#This Row],[Индекс]])</f>
        <v>-1.524554350229046E-2</v>
      </c>
      <c r="H92" s="4">
        <f>JPY_USD_2019[[#This Row],[1000 JPY-USD]]-JPY_USD_2019[[#This Row],[Ск.средн]]</f>
        <v>3.333333333332078E-3</v>
      </c>
      <c r="I92" s="3">
        <f t="shared" si="5"/>
        <v>9.129999999999999</v>
      </c>
      <c r="J92" s="3"/>
      <c r="K92" s="3"/>
    </row>
    <row r="93" spans="1:11" x14ac:dyDescent="0.3">
      <c r="A93" s="1">
        <v>43602</v>
      </c>
      <c r="B93">
        <v>9.1299999999999992E-3</v>
      </c>
      <c r="C93">
        <v>86</v>
      </c>
      <c r="D93">
        <v>9.129999999999999</v>
      </c>
      <c r="E93" s="3">
        <f t="shared" si="3"/>
        <v>1</v>
      </c>
      <c r="F93" s="4">
        <f t="shared" si="4"/>
        <v>9.1266666666666652</v>
      </c>
      <c r="G93" s="3">
        <f>JPY_USD_2019[[#This Row],[Ск.средн]]-($D$5+$D$4*JPY_USD_2019[[#This Row],[Индекс]])</f>
        <v>-1.61662061882204E-2</v>
      </c>
      <c r="H93" s="4">
        <f>JPY_USD_2019[[#This Row],[1000 JPY-USD]]-JPY_USD_2019[[#This Row],[Ск.средн]]</f>
        <v>3.3333333333338544E-3</v>
      </c>
      <c r="I93" s="3">
        <f t="shared" si="5"/>
        <v>9.129999999999999</v>
      </c>
      <c r="J93" s="3"/>
      <c r="K93" s="3"/>
    </row>
    <row r="94" spans="1:11" x14ac:dyDescent="0.3">
      <c r="A94" s="1">
        <v>43603</v>
      </c>
      <c r="B94">
        <v>9.1199999999999996E-3</v>
      </c>
      <c r="C94">
        <v>87</v>
      </c>
      <c r="D94">
        <v>9.1199999999999992</v>
      </c>
      <c r="E94" s="3">
        <f t="shared" si="3"/>
        <v>0.99890470974808332</v>
      </c>
      <c r="F94" s="4">
        <f t="shared" si="4"/>
        <v>9.11</v>
      </c>
      <c r="G94" s="3">
        <f>JPY_USD_2019[[#This Row],[Ск.средн]]-($D$5+$D$4*JPY_USD_2019[[#This Row],[Индекс]])</f>
        <v>-3.375353554081606E-2</v>
      </c>
      <c r="H94" s="4">
        <f>JPY_USD_2019[[#This Row],[1000 JPY-USD]]-JPY_USD_2019[[#This Row],[Ск.средн]]</f>
        <v>9.9999999999997868E-3</v>
      </c>
      <c r="I94" s="3">
        <f t="shared" si="5"/>
        <v>9.1199999999999992</v>
      </c>
      <c r="J94" s="3"/>
      <c r="K94" s="3"/>
    </row>
    <row r="95" spans="1:11" x14ac:dyDescent="0.3">
      <c r="A95" s="1">
        <v>43606</v>
      </c>
      <c r="B95">
        <v>9.0799999999999995E-3</v>
      </c>
      <c r="C95">
        <v>88</v>
      </c>
      <c r="D95">
        <v>9.08</v>
      </c>
      <c r="E95" s="3">
        <f t="shared" si="3"/>
        <v>0.9956140350877194</v>
      </c>
      <c r="F95" s="4">
        <f t="shared" si="4"/>
        <v>9.0933333333333337</v>
      </c>
      <c r="G95" s="3">
        <f>JPY_USD_2019[[#This Row],[Ск.средн]]-($D$5+$D$4*JPY_USD_2019[[#This Row],[Индекс]])</f>
        <v>-5.134086489341172E-2</v>
      </c>
      <c r="H95" s="4">
        <f>JPY_USD_2019[[#This Row],[1000 JPY-USD]]-JPY_USD_2019[[#This Row],[Ск.средн]]</f>
        <v>-1.3333333333333641E-2</v>
      </c>
      <c r="I95" s="3">
        <f t="shared" si="5"/>
        <v>9.08</v>
      </c>
      <c r="J95" s="3"/>
      <c r="K95" s="3"/>
    </row>
    <row r="96" spans="1:11" x14ac:dyDescent="0.3">
      <c r="A96" s="1">
        <v>43607</v>
      </c>
      <c r="B96">
        <v>9.0799999999999995E-3</v>
      </c>
      <c r="C96">
        <v>89</v>
      </c>
      <c r="D96">
        <v>9.08</v>
      </c>
      <c r="E96" s="3">
        <f t="shared" si="3"/>
        <v>1</v>
      </c>
      <c r="F96" s="4">
        <f t="shared" si="4"/>
        <v>9.0733333333333324</v>
      </c>
      <c r="G96" s="3">
        <f>JPY_USD_2019[[#This Row],[Ск.средн]]-($D$5+$D$4*JPY_USD_2019[[#This Row],[Индекс]])</f>
        <v>-7.226152757934301E-2</v>
      </c>
      <c r="H96" s="4">
        <f>JPY_USD_2019[[#This Row],[1000 JPY-USD]]-JPY_USD_2019[[#This Row],[Ск.средн]]</f>
        <v>6.6666666666677088E-3</v>
      </c>
      <c r="I96" s="3">
        <f t="shared" si="5"/>
        <v>9.08</v>
      </c>
      <c r="J96" s="3"/>
      <c r="K96" s="3"/>
    </row>
    <row r="97" spans="1:11" x14ac:dyDescent="0.3">
      <c r="A97" s="1">
        <v>43608</v>
      </c>
      <c r="B97">
        <v>9.0600000000000003E-3</v>
      </c>
      <c r="C97">
        <v>90</v>
      </c>
      <c r="D97">
        <v>9.06</v>
      </c>
      <c r="E97" s="3">
        <f t="shared" si="3"/>
        <v>0.99779735682819393</v>
      </c>
      <c r="F97" s="4">
        <f t="shared" si="4"/>
        <v>9.07</v>
      </c>
      <c r="G97" s="3">
        <f>JPY_USD_2019[[#This Row],[Ск.средн]]-($D$5+$D$4*JPY_USD_2019[[#This Row],[Индекс]])</f>
        <v>-7.6515523598603252E-2</v>
      </c>
      <c r="H97" s="4">
        <f>JPY_USD_2019[[#This Row],[1000 JPY-USD]]-JPY_USD_2019[[#This Row],[Ск.средн]]</f>
        <v>-9.9999999999997868E-3</v>
      </c>
      <c r="I97" s="3">
        <f t="shared" si="5"/>
        <v>9.06</v>
      </c>
      <c r="J97" s="3"/>
      <c r="K97" s="3"/>
    </row>
    <row r="98" spans="1:11" x14ac:dyDescent="0.3">
      <c r="A98" s="1">
        <v>43609</v>
      </c>
      <c r="B98">
        <v>9.0699999999999999E-3</v>
      </c>
      <c r="C98">
        <v>91</v>
      </c>
      <c r="D98">
        <v>9.07</v>
      </c>
      <c r="E98" s="3">
        <f t="shared" si="3"/>
        <v>1.0011037527593818</v>
      </c>
      <c r="F98" s="4">
        <f t="shared" si="4"/>
        <v>9.0866666666666678</v>
      </c>
      <c r="G98" s="3">
        <f>JPY_USD_2019[[#This Row],[Ск.средн]]-($D$5+$D$4*JPY_USD_2019[[#This Row],[Индекс]])</f>
        <v>-6.0769519617865697E-2</v>
      </c>
      <c r="H98" s="4">
        <f>JPY_USD_2019[[#This Row],[1000 JPY-USD]]-JPY_USD_2019[[#This Row],[Ск.средн]]</f>
        <v>-1.6666666666667496E-2</v>
      </c>
      <c r="I98" s="3">
        <f t="shared" si="5"/>
        <v>9.07</v>
      </c>
      <c r="J98" s="3"/>
      <c r="K98" s="3"/>
    </row>
    <row r="99" spans="1:11" x14ac:dyDescent="0.3">
      <c r="A99" s="1">
        <v>43610</v>
      </c>
      <c r="B99">
        <v>9.1299999999999992E-3</v>
      </c>
      <c r="C99">
        <v>92</v>
      </c>
      <c r="D99">
        <v>9.129999999999999</v>
      </c>
      <c r="E99" s="3">
        <f t="shared" si="3"/>
        <v>1.0066152149944871</v>
      </c>
      <c r="F99" s="4">
        <f t="shared" si="4"/>
        <v>9.11</v>
      </c>
      <c r="G99" s="3">
        <f>JPY_USD_2019[[#This Row],[Ск.средн]]-($D$5+$D$4*JPY_USD_2019[[#This Row],[Индекс]])</f>
        <v>-3.8356848970463986E-2</v>
      </c>
      <c r="H99" s="4">
        <f>JPY_USD_2019[[#This Row],[1000 JPY-USD]]-JPY_USD_2019[[#This Row],[Ск.средн]]</f>
        <v>1.9999999999999574E-2</v>
      </c>
      <c r="I99" s="3">
        <f t="shared" si="5"/>
        <v>9.129999999999999</v>
      </c>
      <c r="J99" s="3"/>
      <c r="K99" s="3"/>
    </row>
    <row r="100" spans="1:11" x14ac:dyDescent="0.3">
      <c r="A100" s="1">
        <v>43613</v>
      </c>
      <c r="B100">
        <v>9.1299999999999992E-3</v>
      </c>
      <c r="C100">
        <v>93</v>
      </c>
      <c r="D100">
        <v>9.129999999999999</v>
      </c>
      <c r="E100" s="3">
        <f t="shared" si="3"/>
        <v>1</v>
      </c>
      <c r="F100" s="4">
        <f t="shared" si="4"/>
        <v>9.1366666666666649</v>
      </c>
      <c r="G100" s="3">
        <f>JPY_USD_2019[[#This Row],[Ск.средн]]-($D$5+$D$4*JPY_USD_2019[[#This Row],[Индекс]])</f>
        <v>-1.261084498972842E-2</v>
      </c>
      <c r="H100" s="4">
        <f>JPY_USD_2019[[#This Row],[1000 JPY-USD]]-JPY_USD_2019[[#This Row],[Ск.средн]]</f>
        <v>-6.6666666666659324E-3</v>
      </c>
      <c r="I100" s="3">
        <f t="shared" si="5"/>
        <v>9.129999999999999</v>
      </c>
      <c r="J100" s="3"/>
      <c r="K100" s="3"/>
    </row>
    <row r="101" spans="1:11" x14ac:dyDescent="0.3">
      <c r="A101" s="1">
        <v>43614</v>
      </c>
      <c r="B101">
        <v>9.1500000000000001E-3</v>
      </c>
      <c r="C101">
        <v>94</v>
      </c>
      <c r="D101">
        <v>9.15</v>
      </c>
      <c r="E101" s="3">
        <f t="shared" si="3"/>
        <v>1.0021905805038336</v>
      </c>
      <c r="F101" s="4">
        <f t="shared" si="4"/>
        <v>9.1433333333333326</v>
      </c>
      <c r="G101" s="3">
        <f>JPY_USD_2019[[#This Row],[Ск.средн]]-($D$5+$D$4*JPY_USD_2019[[#This Row],[Индекс]])</f>
        <v>-6.8648410089888756E-3</v>
      </c>
      <c r="H101" s="4">
        <f>JPY_USD_2019[[#This Row],[1000 JPY-USD]]-JPY_USD_2019[[#This Row],[Ск.средн]]</f>
        <v>6.6666666666677088E-3</v>
      </c>
      <c r="I101" s="3">
        <f t="shared" si="5"/>
        <v>9.15</v>
      </c>
      <c r="J101" s="3"/>
      <c r="K101" s="3"/>
    </row>
    <row r="102" spans="1:11" x14ac:dyDescent="0.3">
      <c r="A102" s="1">
        <v>43615</v>
      </c>
      <c r="B102">
        <v>9.1500000000000001E-3</v>
      </c>
      <c r="C102">
        <v>95</v>
      </c>
      <c r="D102">
        <v>9.15</v>
      </c>
      <c r="E102" s="3">
        <f t="shared" si="3"/>
        <v>1</v>
      </c>
      <c r="F102" s="4">
        <f t="shared" si="4"/>
        <v>9.1366666666666667</v>
      </c>
      <c r="G102" s="3">
        <f>JPY_USD_2019[[#This Row],[Ск.средн]]-($D$5+$D$4*JPY_USD_2019[[#This Row],[Индекс]])</f>
        <v>-1.4452170361584749E-2</v>
      </c>
      <c r="H102" s="4">
        <f>JPY_USD_2019[[#This Row],[1000 JPY-USD]]-JPY_USD_2019[[#This Row],[Ск.средн]]</f>
        <v>1.3333333333333641E-2</v>
      </c>
      <c r="I102" s="3">
        <f t="shared" si="5"/>
        <v>9.15</v>
      </c>
      <c r="J102" s="3"/>
      <c r="K102" s="3"/>
    </row>
    <row r="103" spans="1:11" x14ac:dyDescent="0.3">
      <c r="A103" s="1">
        <v>43616</v>
      </c>
      <c r="B103">
        <v>9.11E-3</v>
      </c>
      <c r="C103">
        <v>96</v>
      </c>
      <c r="D103">
        <v>9.11</v>
      </c>
      <c r="E103" s="3">
        <f t="shared" si="3"/>
        <v>0.99562841530054635</v>
      </c>
      <c r="F103" s="4">
        <f t="shared" si="4"/>
        <v>9.1499999999999986</v>
      </c>
      <c r="G103" s="3">
        <f>JPY_USD_2019[[#This Row],[Ск.средн]]-($D$5+$D$4*JPY_USD_2019[[#This Row],[Индекс]])</f>
        <v>-2.0394997141828242E-3</v>
      </c>
      <c r="H103" s="4">
        <f>JPY_USD_2019[[#This Row],[1000 JPY-USD]]-JPY_USD_2019[[#This Row],[Ск.средн]]</f>
        <v>-3.9999999999999147E-2</v>
      </c>
      <c r="I103" s="3">
        <f t="shared" si="5"/>
        <v>9.11</v>
      </c>
      <c r="J103" s="3"/>
      <c r="K103" s="3"/>
    </row>
    <row r="104" spans="1:11" x14ac:dyDescent="0.3">
      <c r="A104" s="1">
        <v>43617</v>
      </c>
      <c r="B104">
        <v>9.1900000000000003E-3</v>
      </c>
      <c r="C104">
        <v>97</v>
      </c>
      <c r="D104">
        <v>9.19</v>
      </c>
      <c r="E104" s="3">
        <f t="shared" si="3"/>
        <v>1.008781558726674</v>
      </c>
      <c r="F104" s="4">
        <f t="shared" si="4"/>
        <v>9.18</v>
      </c>
      <c r="G104" s="3">
        <f>JPY_USD_2019[[#This Row],[Ск.средн]]-($D$5+$D$4*JPY_USD_2019[[#This Row],[Индекс]])</f>
        <v>2.7039837599888372E-2</v>
      </c>
      <c r="H104" s="4">
        <f>JPY_USD_2019[[#This Row],[1000 JPY-USD]]-JPY_USD_2019[[#This Row],[Ск.средн]]</f>
        <v>9.9999999999997868E-3</v>
      </c>
      <c r="I104" s="3">
        <f t="shared" si="5"/>
        <v>9.19</v>
      </c>
      <c r="J104" s="3"/>
      <c r="K104" s="3"/>
    </row>
    <row r="105" spans="1:11" x14ac:dyDescent="0.3">
      <c r="A105" s="1">
        <v>43620</v>
      </c>
      <c r="B105">
        <v>9.2399999999999999E-3</v>
      </c>
      <c r="C105">
        <v>98</v>
      </c>
      <c r="D105">
        <v>9.24</v>
      </c>
      <c r="E105" s="3">
        <f t="shared" si="3"/>
        <v>1.0054406964091405</v>
      </c>
      <c r="F105" s="4">
        <f t="shared" si="4"/>
        <v>9.2299999999999986</v>
      </c>
      <c r="G105" s="3">
        <f>JPY_USD_2019[[#This Row],[Ск.средн]]-($D$5+$D$4*JPY_USD_2019[[#This Row],[Индекс]])</f>
        <v>7.6119174913959142E-2</v>
      </c>
      <c r="H105" s="4">
        <f>JPY_USD_2019[[#This Row],[1000 JPY-USD]]-JPY_USD_2019[[#This Row],[Ск.средн]]</f>
        <v>1.0000000000001563E-2</v>
      </c>
      <c r="I105" s="3">
        <f t="shared" si="5"/>
        <v>9.24</v>
      </c>
      <c r="J105" s="3"/>
      <c r="K105" s="3"/>
    </row>
    <row r="106" spans="1:11" x14ac:dyDescent="0.3">
      <c r="A106" s="1">
        <v>43621</v>
      </c>
      <c r="B106">
        <v>9.2599999999999991E-3</v>
      </c>
      <c r="C106">
        <v>99</v>
      </c>
      <c r="D106">
        <v>9.26</v>
      </c>
      <c r="E106" s="3">
        <f t="shared" si="3"/>
        <v>1.002164502164502</v>
      </c>
      <c r="F106" s="4">
        <f t="shared" si="4"/>
        <v>9.2466666666666679</v>
      </c>
      <c r="G106" s="3">
        <f>JPY_USD_2019[[#This Row],[Ск.средн]]-($D$5+$D$4*JPY_USD_2019[[#This Row],[Индекс]])</f>
        <v>9.1865178894698474E-2</v>
      </c>
      <c r="H106" s="4">
        <f>JPY_USD_2019[[#This Row],[1000 JPY-USD]]-JPY_USD_2019[[#This Row],[Ск.средн]]</f>
        <v>1.3333333333331865E-2</v>
      </c>
      <c r="I106" s="3">
        <f t="shared" si="5"/>
        <v>9.26</v>
      </c>
      <c r="J106" s="3"/>
      <c r="K106" s="3"/>
    </row>
    <row r="107" spans="1:11" x14ac:dyDescent="0.3">
      <c r="A107" s="1">
        <v>43622</v>
      </c>
      <c r="B107">
        <v>9.2399999999999999E-3</v>
      </c>
      <c r="C107">
        <v>100</v>
      </c>
      <c r="D107">
        <v>9.24</v>
      </c>
      <c r="E107" s="3">
        <f t="shared" si="3"/>
        <v>0.9978401727861772</v>
      </c>
      <c r="F107" s="4">
        <f t="shared" si="4"/>
        <v>9.2466666666666679</v>
      </c>
      <c r="G107" s="3">
        <f>JPY_USD_2019[[#This Row],[Ск.средн]]-($D$5+$D$4*JPY_USD_2019[[#This Row],[Индекс]])</f>
        <v>9.0944516208768533E-2</v>
      </c>
      <c r="H107" s="4">
        <f>JPY_USD_2019[[#This Row],[1000 JPY-USD]]-JPY_USD_2019[[#This Row],[Ск.средн]]</f>
        <v>-6.6666666666677088E-3</v>
      </c>
      <c r="I107" s="3">
        <f t="shared" si="5"/>
        <v>9.24</v>
      </c>
      <c r="J107" s="3"/>
      <c r="K107" s="3"/>
    </row>
    <row r="108" spans="1:11" x14ac:dyDescent="0.3">
      <c r="A108" s="1">
        <v>43623</v>
      </c>
      <c r="B108">
        <v>9.2399999999999999E-3</v>
      </c>
      <c r="C108">
        <v>101</v>
      </c>
      <c r="D108">
        <v>9.24</v>
      </c>
      <c r="E108" s="3">
        <f t="shared" si="3"/>
        <v>1</v>
      </c>
      <c r="F108" s="4">
        <f t="shared" si="4"/>
        <v>9.2333333333333343</v>
      </c>
      <c r="G108" s="3">
        <f>JPY_USD_2019[[#This Row],[Ск.средн]]-($D$5+$D$4*JPY_USD_2019[[#This Row],[Индекс]])</f>
        <v>7.6690520189504952E-2</v>
      </c>
      <c r="H108" s="4">
        <f>JPY_USD_2019[[#This Row],[1000 JPY-USD]]-JPY_USD_2019[[#This Row],[Ск.средн]]</f>
        <v>6.6666666666659324E-3</v>
      </c>
      <c r="I108" s="3">
        <f t="shared" si="5"/>
        <v>9.24</v>
      </c>
      <c r="J108" s="3"/>
      <c r="K108" s="3"/>
    </row>
    <row r="109" spans="1:11" x14ac:dyDescent="0.3">
      <c r="A109" s="1">
        <v>43624</v>
      </c>
      <c r="B109">
        <v>9.2200000000000008E-3</v>
      </c>
      <c r="C109">
        <v>102</v>
      </c>
      <c r="D109">
        <v>9.2200000000000006</v>
      </c>
      <c r="E109" s="3">
        <f t="shared" si="3"/>
        <v>0.99783549783549785</v>
      </c>
      <c r="F109" s="4">
        <f t="shared" si="4"/>
        <v>9.2200000000000006</v>
      </c>
      <c r="G109" s="3">
        <f>JPY_USD_2019[[#This Row],[Ск.средн]]-($D$5+$D$4*JPY_USD_2019[[#This Row],[Индекс]])</f>
        <v>6.2436524170243146E-2</v>
      </c>
      <c r="H109" s="4">
        <f>JPY_USD_2019[[#This Row],[1000 JPY-USD]]-JPY_USD_2019[[#This Row],[Ск.средн]]</f>
        <v>0</v>
      </c>
      <c r="I109" s="3">
        <f t="shared" si="5"/>
        <v>9.2200000000000006</v>
      </c>
      <c r="J109" s="3"/>
      <c r="K109" s="3"/>
    </row>
    <row r="110" spans="1:11" x14ac:dyDescent="0.3">
      <c r="A110" s="1">
        <v>43627</v>
      </c>
      <c r="B110">
        <v>9.1999999999999998E-3</v>
      </c>
      <c r="C110">
        <v>103</v>
      </c>
      <c r="D110">
        <v>9.1999999999999993</v>
      </c>
      <c r="E110" s="3">
        <f t="shared" si="3"/>
        <v>0.99783080260303669</v>
      </c>
      <c r="F110" s="4">
        <f t="shared" si="4"/>
        <v>9.2100000000000009</v>
      </c>
      <c r="G110" s="3">
        <f>JPY_USD_2019[[#This Row],[Ск.средн]]-($D$5+$D$4*JPY_USD_2019[[#This Row],[Индекс]])</f>
        <v>5.1515861484313419E-2</v>
      </c>
      <c r="H110" s="4">
        <f>JPY_USD_2019[[#This Row],[1000 JPY-USD]]-JPY_USD_2019[[#This Row],[Ск.средн]]</f>
        <v>-1.0000000000001563E-2</v>
      </c>
      <c r="I110" s="3">
        <f t="shared" si="5"/>
        <v>9.1999999999999993</v>
      </c>
      <c r="J110" s="3"/>
      <c r="K110" s="3"/>
    </row>
    <row r="111" spans="1:11" x14ac:dyDescent="0.3">
      <c r="A111" s="1">
        <v>43628</v>
      </c>
      <c r="B111">
        <v>9.2099999999999994E-3</v>
      </c>
      <c r="C111">
        <v>104</v>
      </c>
      <c r="D111">
        <v>9.2099999999999991</v>
      </c>
      <c r="E111" s="3">
        <f t="shared" si="3"/>
        <v>1.0010869565217391</v>
      </c>
      <c r="F111" s="4">
        <f t="shared" si="4"/>
        <v>9.2133333333333329</v>
      </c>
      <c r="G111" s="3">
        <f>JPY_USD_2019[[#This Row],[Ск.средн]]-($D$5+$D$4*JPY_USD_2019[[#This Row],[Индекс]])</f>
        <v>5.3928532131715556E-2</v>
      </c>
      <c r="H111" s="4">
        <f>JPY_USD_2019[[#This Row],[1000 JPY-USD]]-JPY_USD_2019[[#This Row],[Ск.средн]]</f>
        <v>-3.3333333333338544E-3</v>
      </c>
      <c r="I111" s="3">
        <f t="shared" si="5"/>
        <v>9.2099999999999991</v>
      </c>
      <c r="J111" s="3"/>
      <c r="K111" s="3"/>
    </row>
    <row r="112" spans="1:11" x14ac:dyDescent="0.3">
      <c r="A112" s="1">
        <v>43630</v>
      </c>
      <c r="B112">
        <v>9.2300000000000004E-3</v>
      </c>
      <c r="C112">
        <v>105</v>
      </c>
      <c r="D112">
        <v>9.23</v>
      </c>
      <c r="E112" s="3">
        <f t="shared" si="3"/>
        <v>1.0021715526601522</v>
      </c>
      <c r="F112" s="4">
        <f t="shared" si="4"/>
        <v>9.2266666666666666</v>
      </c>
      <c r="G112" s="3">
        <f>JPY_USD_2019[[#This Row],[Ск.средн]]-($D$5+$D$4*JPY_USD_2019[[#This Row],[Индекс]])</f>
        <v>6.6341202779119257E-2</v>
      </c>
      <c r="H112" s="4">
        <f>JPY_USD_2019[[#This Row],[1000 JPY-USD]]-JPY_USD_2019[[#This Row],[Ск.средн]]</f>
        <v>3.3333333333338544E-3</v>
      </c>
      <c r="I112" s="3">
        <f t="shared" si="5"/>
        <v>9.23</v>
      </c>
      <c r="J112" s="3"/>
      <c r="K112" s="3"/>
    </row>
    <row r="113" spans="1:11" x14ac:dyDescent="0.3">
      <c r="A113" s="1">
        <v>43631</v>
      </c>
      <c r="B113">
        <v>9.2399999999999999E-3</v>
      </c>
      <c r="C113">
        <v>106</v>
      </c>
      <c r="D113">
        <v>9.24</v>
      </c>
      <c r="E113" s="3">
        <f t="shared" si="3"/>
        <v>1.0010834236186348</v>
      </c>
      <c r="F113" s="4">
        <f t="shared" si="4"/>
        <v>9.2266666666666666</v>
      </c>
      <c r="G113" s="3">
        <f>JPY_USD_2019[[#This Row],[Ск.средн]]-($D$5+$D$4*JPY_USD_2019[[#This Row],[Индекс]])</f>
        <v>6.5420540093191093E-2</v>
      </c>
      <c r="H113" s="4">
        <f>JPY_USD_2019[[#This Row],[1000 JPY-USD]]-JPY_USD_2019[[#This Row],[Ск.средн]]</f>
        <v>1.3333333333333641E-2</v>
      </c>
      <c r="I113" s="3">
        <f t="shared" si="5"/>
        <v>9.24</v>
      </c>
      <c r="J113" s="3"/>
      <c r="K113" s="3"/>
    </row>
    <row r="114" spans="1:11" x14ac:dyDescent="0.3">
      <c r="A114" s="1">
        <v>43634</v>
      </c>
      <c r="B114">
        <v>9.2099999999999994E-3</v>
      </c>
      <c r="C114">
        <v>107</v>
      </c>
      <c r="D114">
        <v>9.2099999999999991</v>
      </c>
      <c r="E114" s="3">
        <f t="shared" si="3"/>
        <v>0.99675324675324661</v>
      </c>
      <c r="F114" s="4">
        <f t="shared" si="4"/>
        <v>9.2266666666666666</v>
      </c>
      <c r="G114" s="3">
        <f>JPY_USD_2019[[#This Row],[Ск.средн]]-($D$5+$D$4*JPY_USD_2019[[#This Row],[Индекс]])</f>
        <v>6.4499877407261152E-2</v>
      </c>
      <c r="H114" s="4">
        <f>JPY_USD_2019[[#This Row],[1000 JPY-USD]]-JPY_USD_2019[[#This Row],[Ск.средн]]</f>
        <v>-1.6666666666667496E-2</v>
      </c>
      <c r="I114" s="3">
        <f t="shared" si="5"/>
        <v>9.2099999999999991</v>
      </c>
      <c r="J114" s="3"/>
      <c r="K114" s="3"/>
    </row>
    <row r="115" spans="1:11" x14ac:dyDescent="0.3">
      <c r="A115" s="1">
        <v>43635</v>
      </c>
      <c r="B115">
        <v>9.2300000000000004E-3</v>
      </c>
      <c r="C115">
        <v>108</v>
      </c>
      <c r="D115">
        <v>9.23</v>
      </c>
      <c r="E115" s="3">
        <f t="shared" si="3"/>
        <v>1.0021715526601522</v>
      </c>
      <c r="F115" s="4">
        <f t="shared" si="4"/>
        <v>9.2233333333333327</v>
      </c>
      <c r="G115" s="3">
        <f>JPY_USD_2019[[#This Row],[Ск.средн]]-($D$5+$D$4*JPY_USD_2019[[#This Row],[Индекс]])</f>
        <v>6.0245881387997358E-2</v>
      </c>
      <c r="H115" s="4">
        <f>JPY_USD_2019[[#This Row],[1000 JPY-USD]]-JPY_USD_2019[[#This Row],[Ск.средн]]</f>
        <v>6.6666666666677088E-3</v>
      </c>
      <c r="I115" s="3">
        <f t="shared" si="5"/>
        <v>9.23</v>
      </c>
      <c r="J115" s="3"/>
      <c r="K115" s="3"/>
    </row>
    <row r="116" spans="1:11" x14ac:dyDescent="0.3">
      <c r="A116" s="1">
        <v>43636</v>
      </c>
      <c r="B116">
        <v>9.2300000000000004E-3</v>
      </c>
      <c r="C116">
        <v>109</v>
      </c>
      <c r="D116">
        <v>9.23</v>
      </c>
      <c r="E116" s="3">
        <f t="shared" si="3"/>
        <v>1</v>
      </c>
      <c r="F116" s="4">
        <f t="shared" si="4"/>
        <v>9.2466666666666679</v>
      </c>
      <c r="G116" s="3">
        <f>JPY_USD_2019[[#This Row],[Ск.средн]]-($D$5+$D$4*JPY_USD_2019[[#This Row],[Индекс]])</f>
        <v>8.2658552035402622E-2</v>
      </c>
      <c r="H116" s="4">
        <f>JPY_USD_2019[[#This Row],[1000 JPY-USD]]-JPY_USD_2019[[#This Row],[Ск.средн]]</f>
        <v>-1.6666666666667496E-2</v>
      </c>
      <c r="I116" s="3">
        <f t="shared" si="5"/>
        <v>9.23</v>
      </c>
      <c r="J116" s="3"/>
      <c r="K116" s="3"/>
    </row>
    <row r="117" spans="1:11" x14ac:dyDescent="0.3">
      <c r="A117" s="1">
        <v>43637</v>
      </c>
      <c r="B117">
        <v>9.2800000000000001E-3</v>
      </c>
      <c r="C117">
        <v>110</v>
      </c>
      <c r="D117">
        <v>9.2799999999999994</v>
      </c>
      <c r="E117" s="3">
        <f t="shared" si="3"/>
        <v>1.0054171180931744</v>
      </c>
      <c r="F117" s="4">
        <f t="shared" si="4"/>
        <v>9.2733333333333334</v>
      </c>
      <c r="G117" s="3">
        <f>JPY_USD_2019[[#This Row],[Ск.средн]]-($D$5+$D$4*JPY_USD_2019[[#This Row],[Индекс]])</f>
        <v>0.10840455601613996</v>
      </c>
      <c r="H117" s="4">
        <f>JPY_USD_2019[[#This Row],[1000 JPY-USD]]-JPY_USD_2019[[#This Row],[Ск.средн]]</f>
        <v>6.6666666666659324E-3</v>
      </c>
      <c r="I117" s="3">
        <f t="shared" si="5"/>
        <v>9.2799999999999994</v>
      </c>
      <c r="J117" s="3"/>
      <c r="K117" s="3"/>
    </row>
    <row r="118" spans="1:11" x14ac:dyDescent="0.3">
      <c r="A118" s="1">
        <v>43638</v>
      </c>
      <c r="B118">
        <v>9.3100000000000006E-3</v>
      </c>
      <c r="C118">
        <v>111</v>
      </c>
      <c r="D118">
        <v>9.31</v>
      </c>
      <c r="E118" s="3">
        <f t="shared" si="3"/>
        <v>1.0032327586206897</v>
      </c>
      <c r="F118" s="4">
        <f t="shared" si="4"/>
        <v>9.2999999999999989</v>
      </c>
      <c r="G118" s="3">
        <f>JPY_USD_2019[[#This Row],[Ск.средн]]-($D$5+$D$4*JPY_USD_2019[[#This Row],[Индекс]])</f>
        <v>0.13415055999687553</v>
      </c>
      <c r="H118" s="4">
        <f>JPY_USD_2019[[#This Row],[1000 JPY-USD]]-JPY_USD_2019[[#This Row],[Ск.средн]]</f>
        <v>1.0000000000001563E-2</v>
      </c>
      <c r="I118" s="3">
        <f t="shared" si="5"/>
        <v>9.31</v>
      </c>
      <c r="J118" s="3"/>
      <c r="K118" s="3"/>
    </row>
    <row r="119" spans="1:11" x14ac:dyDescent="0.3">
      <c r="A119" s="1">
        <v>43641</v>
      </c>
      <c r="B119">
        <v>9.3100000000000006E-3</v>
      </c>
      <c r="C119">
        <v>112</v>
      </c>
      <c r="D119">
        <v>9.31</v>
      </c>
      <c r="E119" s="3">
        <f t="shared" si="3"/>
        <v>1</v>
      </c>
      <c r="F119" s="4">
        <f t="shared" si="4"/>
        <v>9.32</v>
      </c>
      <c r="G119" s="3">
        <f>JPY_USD_2019[[#This Row],[Ск.средн]]-($D$5+$D$4*JPY_USD_2019[[#This Row],[Индекс]])</f>
        <v>0.15322989731094694</v>
      </c>
      <c r="H119" s="4">
        <f>JPY_USD_2019[[#This Row],[1000 JPY-USD]]-JPY_USD_2019[[#This Row],[Ск.средн]]</f>
        <v>-9.9999999999997868E-3</v>
      </c>
      <c r="I119" s="3">
        <f t="shared" si="5"/>
        <v>9.31</v>
      </c>
      <c r="J119" s="3"/>
      <c r="K119" s="3"/>
    </row>
    <row r="120" spans="1:11" x14ac:dyDescent="0.3">
      <c r="A120" s="1">
        <v>43642</v>
      </c>
      <c r="B120">
        <v>9.3399999999999993E-3</v>
      </c>
      <c r="C120">
        <v>113</v>
      </c>
      <c r="D120">
        <v>9.34</v>
      </c>
      <c r="E120" s="3">
        <f t="shared" si="3"/>
        <v>1.0032223415682062</v>
      </c>
      <c r="F120" s="4">
        <f t="shared" si="4"/>
        <v>9.32</v>
      </c>
      <c r="G120" s="3">
        <f>JPY_USD_2019[[#This Row],[Ск.средн]]-($D$5+$D$4*JPY_USD_2019[[#This Row],[Индекс]])</f>
        <v>0.152309234625017</v>
      </c>
      <c r="H120" s="4">
        <f>JPY_USD_2019[[#This Row],[1000 JPY-USD]]-JPY_USD_2019[[#This Row],[Ск.средн]]</f>
        <v>1.9999999999999574E-2</v>
      </c>
      <c r="I120" s="3">
        <f t="shared" si="5"/>
        <v>9.34</v>
      </c>
      <c r="J120" s="3"/>
      <c r="K120" s="3"/>
    </row>
    <row r="121" spans="1:11" x14ac:dyDescent="0.3">
      <c r="A121" s="1">
        <v>43643</v>
      </c>
      <c r="B121">
        <v>9.3100000000000006E-3</v>
      </c>
      <c r="C121">
        <v>114</v>
      </c>
      <c r="D121">
        <v>9.31</v>
      </c>
      <c r="E121" s="3">
        <f t="shared" si="3"/>
        <v>0.99678800856531058</v>
      </c>
      <c r="F121" s="4">
        <f t="shared" si="4"/>
        <v>9.3033333333333328</v>
      </c>
      <c r="G121" s="3">
        <f>JPY_USD_2019[[#This Row],[Ск.средн]]-($D$5+$D$4*JPY_USD_2019[[#This Row],[Индекс]])</f>
        <v>0.13472190527241956</v>
      </c>
      <c r="H121" s="4">
        <f>JPY_USD_2019[[#This Row],[1000 JPY-USD]]-JPY_USD_2019[[#This Row],[Ск.средн]]</f>
        <v>6.6666666666677088E-3</v>
      </c>
      <c r="I121" s="3">
        <f t="shared" si="5"/>
        <v>9.31</v>
      </c>
      <c r="J121" s="3"/>
      <c r="K121" s="3"/>
    </row>
    <row r="122" spans="1:11" x14ac:dyDescent="0.3">
      <c r="A122" s="1">
        <v>43644</v>
      </c>
      <c r="B122">
        <v>9.2599999999999991E-3</v>
      </c>
      <c r="C122">
        <v>115</v>
      </c>
      <c r="D122">
        <v>9.26</v>
      </c>
      <c r="E122" s="3">
        <f t="shared" si="3"/>
        <v>0.99462943071965626</v>
      </c>
      <c r="F122" s="4">
        <f t="shared" si="4"/>
        <v>9.2866666666666671</v>
      </c>
      <c r="G122" s="3">
        <f>JPY_USD_2019[[#This Row],[Ск.средн]]-($D$5+$D$4*JPY_USD_2019[[#This Row],[Индекс]])</f>
        <v>0.11713457591982568</v>
      </c>
      <c r="H122" s="4">
        <f>JPY_USD_2019[[#This Row],[1000 JPY-USD]]-JPY_USD_2019[[#This Row],[Ск.средн]]</f>
        <v>-2.6666666666667282E-2</v>
      </c>
      <c r="I122" s="3">
        <f t="shared" si="5"/>
        <v>9.26</v>
      </c>
      <c r="J122" s="3"/>
      <c r="K122" s="3"/>
    </row>
    <row r="123" spans="1:11" x14ac:dyDescent="0.3">
      <c r="A123" s="1">
        <v>43645</v>
      </c>
      <c r="B123">
        <v>9.2899999999999996E-3</v>
      </c>
      <c r="C123">
        <v>116</v>
      </c>
      <c r="D123">
        <v>9.2899999999999991</v>
      </c>
      <c r="E123" s="3">
        <f t="shared" si="3"/>
        <v>1.0032397408207343</v>
      </c>
      <c r="F123" s="4">
        <f t="shared" si="4"/>
        <v>9.2633333333333336</v>
      </c>
      <c r="G123" s="3">
        <f>JPY_USD_2019[[#This Row],[Ск.средн]]-($D$5+$D$4*JPY_USD_2019[[#This Row],[Индекс]])</f>
        <v>9.288057990056231E-2</v>
      </c>
      <c r="H123" s="4">
        <f>JPY_USD_2019[[#This Row],[1000 JPY-USD]]-JPY_USD_2019[[#This Row],[Ск.средн]]</f>
        <v>2.6666666666665506E-2</v>
      </c>
      <c r="I123" s="3">
        <f t="shared" si="5"/>
        <v>9.2899999999999991</v>
      </c>
      <c r="J123" s="3"/>
      <c r="K123" s="3"/>
    </row>
    <row r="124" spans="1:11" x14ac:dyDescent="0.3">
      <c r="A124" s="1">
        <v>43648</v>
      </c>
      <c r="B124">
        <v>9.2399999999999999E-3</v>
      </c>
      <c r="C124">
        <v>117</v>
      </c>
      <c r="D124">
        <v>9.24</v>
      </c>
      <c r="E124" s="3">
        <f t="shared" si="3"/>
        <v>0.99461786867599578</v>
      </c>
      <c r="F124" s="4">
        <f t="shared" si="4"/>
        <v>9.2566666666666677</v>
      </c>
      <c r="G124" s="3">
        <f>JPY_USD_2019[[#This Row],[Ск.средн]]-($D$5+$D$4*JPY_USD_2019[[#This Row],[Индекс]])</f>
        <v>8.5293250547966437E-2</v>
      </c>
      <c r="H124" s="4">
        <f>JPY_USD_2019[[#This Row],[1000 JPY-USD]]-JPY_USD_2019[[#This Row],[Ск.средн]]</f>
        <v>-1.6666666666667496E-2</v>
      </c>
      <c r="I124" s="3">
        <f t="shared" si="5"/>
        <v>9.24</v>
      </c>
      <c r="J124" s="3"/>
      <c r="K124" s="3"/>
    </row>
    <row r="125" spans="1:11" x14ac:dyDescent="0.3">
      <c r="A125" s="1">
        <v>43649</v>
      </c>
      <c r="B125">
        <v>9.2399999999999999E-3</v>
      </c>
      <c r="C125">
        <v>118</v>
      </c>
      <c r="D125">
        <v>9.24</v>
      </c>
      <c r="E125" s="3">
        <f t="shared" si="3"/>
        <v>1</v>
      </c>
      <c r="F125" s="4">
        <f t="shared" si="4"/>
        <v>9.2533333333333321</v>
      </c>
      <c r="G125" s="3">
        <f>JPY_USD_2019[[#This Row],[Ск.средн]]-($D$5+$D$4*JPY_USD_2019[[#This Row],[Индекс]])</f>
        <v>8.1039254528700866E-2</v>
      </c>
      <c r="H125" s="4">
        <f>JPY_USD_2019[[#This Row],[1000 JPY-USD]]-JPY_USD_2019[[#This Row],[Ск.средн]]</f>
        <v>-1.3333333333331865E-2</v>
      </c>
      <c r="I125" s="3">
        <f t="shared" si="5"/>
        <v>9.24</v>
      </c>
      <c r="J125" s="3"/>
      <c r="K125" s="3"/>
    </row>
    <row r="126" spans="1:11" x14ac:dyDescent="0.3">
      <c r="A126" s="1">
        <v>43650</v>
      </c>
      <c r="B126">
        <v>9.2800000000000001E-3</v>
      </c>
      <c r="C126">
        <v>119</v>
      </c>
      <c r="D126">
        <v>9.2799999999999994</v>
      </c>
      <c r="E126" s="3">
        <f t="shared" si="3"/>
        <v>1.0043290043290043</v>
      </c>
      <c r="F126" s="4">
        <f t="shared" si="4"/>
        <v>9.2666666666666657</v>
      </c>
      <c r="G126" s="3">
        <f>JPY_USD_2019[[#This Row],[Ск.средн]]-($D$5+$D$4*JPY_USD_2019[[#This Row],[Индекс]])</f>
        <v>9.3451925176106343E-2</v>
      </c>
      <c r="H126" s="4">
        <f>JPY_USD_2019[[#This Row],[1000 JPY-USD]]-JPY_USD_2019[[#This Row],[Ск.средн]]</f>
        <v>1.3333333333333641E-2</v>
      </c>
      <c r="I126" s="3">
        <f t="shared" si="5"/>
        <v>9.2799999999999994</v>
      </c>
      <c r="J126" s="3"/>
      <c r="K126" s="3"/>
    </row>
    <row r="127" spans="1:11" x14ac:dyDescent="0.3">
      <c r="A127" s="1">
        <v>43651</v>
      </c>
      <c r="B127">
        <v>9.2800000000000001E-3</v>
      </c>
      <c r="C127">
        <v>120</v>
      </c>
      <c r="D127">
        <v>9.2799999999999994</v>
      </c>
      <c r="E127" s="3">
        <f t="shared" si="3"/>
        <v>1</v>
      </c>
      <c r="F127" s="4">
        <f t="shared" si="4"/>
        <v>9.2733333333333334</v>
      </c>
      <c r="G127" s="3">
        <f>JPY_USD_2019[[#This Row],[Ск.средн]]-($D$5+$D$4*JPY_USD_2019[[#This Row],[Индекс]])</f>
        <v>9.9197929156844111E-2</v>
      </c>
      <c r="H127" s="4">
        <f>JPY_USD_2019[[#This Row],[1000 JPY-USD]]-JPY_USD_2019[[#This Row],[Ск.средн]]</f>
        <v>6.6666666666659324E-3</v>
      </c>
      <c r="I127" s="3">
        <f t="shared" si="5"/>
        <v>9.2799999999999994</v>
      </c>
      <c r="J127" s="3"/>
      <c r="K127" s="3"/>
    </row>
    <row r="128" spans="1:11" x14ac:dyDescent="0.3">
      <c r="A128" s="1">
        <v>43652</v>
      </c>
      <c r="B128">
        <v>9.2599999999999991E-3</v>
      </c>
      <c r="C128">
        <v>121</v>
      </c>
      <c r="D128">
        <v>9.26</v>
      </c>
      <c r="E128" s="3">
        <f t="shared" si="3"/>
        <v>0.99784482758620696</v>
      </c>
      <c r="F128" s="4">
        <f t="shared" si="4"/>
        <v>9.2566666666666659</v>
      </c>
      <c r="G128" s="3">
        <f>JPY_USD_2019[[#This Row],[Ск.средн]]-($D$5+$D$4*JPY_USD_2019[[#This Row],[Индекс]])</f>
        <v>8.1610599804246675E-2</v>
      </c>
      <c r="H128" s="4">
        <f>JPY_USD_2019[[#This Row],[1000 JPY-USD]]-JPY_USD_2019[[#This Row],[Ск.средн]]</f>
        <v>3.3333333333338544E-3</v>
      </c>
      <c r="I128" s="3">
        <f t="shared" si="5"/>
        <v>9.26</v>
      </c>
      <c r="J128" s="3"/>
      <c r="K128" s="3"/>
    </row>
    <row r="129" spans="1:11" x14ac:dyDescent="0.3">
      <c r="A129" s="1">
        <v>43655</v>
      </c>
      <c r="B129">
        <v>9.2300000000000004E-3</v>
      </c>
      <c r="C129">
        <v>122</v>
      </c>
      <c r="D129">
        <v>9.23</v>
      </c>
      <c r="E129" s="3">
        <f t="shared" si="3"/>
        <v>0.9967602591792657</v>
      </c>
      <c r="F129" s="4">
        <f t="shared" si="4"/>
        <v>9.2266666666666666</v>
      </c>
      <c r="G129" s="3">
        <f>JPY_USD_2019[[#This Row],[Ск.средн]]-($D$5+$D$4*JPY_USD_2019[[#This Row],[Индекс]])</f>
        <v>5.0689937118317374E-2</v>
      </c>
      <c r="H129" s="4">
        <f>JPY_USD_2019[[#This Row],[1000 JPY-USD]]-JPY_USD_2019[[#This Row],[Ск.средн]]</f>
        <v>3.3333333333338544E-3</v>
      </c>
      <c r="I129" s="3">
        <f t="shared" si="5"/>
        <v>9.23</v>
      </c>
      <c r="J129" s="3"/>
      <c r="K129" s="3"/>
    </row>
    <row r="130" spans="1:11" x14ac:dyDescent="0.3">
      <c r="A130" s="1">
        <v>43656</v>
      </c>
      <c r="B130">
        <v>9.1900000000000003E-3</v>
      </c>
      <c r="C130">
        <v>123</v>
      </c>
      <c r="D130">
        <v>9.19</v>
      </c>
      <c r="E130" s="3">
        <f t="shared" si="3"/>
        <v>0.99566630552546032</v>
      </c>
      <c r="F130" s="4">
        <f t="shared" si="4"/>
        <v>9.2000000000000011</v>
      </c>
      <c r="G130" s="3">
        <f>JPY_USD_2019[[#This Row],[Ск.средн]]-($D$5+$D$4*JPY_USD_2019[[#This Row],[Индекс]])</f>
        <v>2.3102607765723704E-2</v>
      </c>
      <c r="H130" s="4">
        <f>JPY_USD_2019[[#This Row],[1000 JPY-USD]]-JPY_USD_2019[[#This Row],[Ск.средн]]</f>
        <v>-1.0000000000001563E-2</v>
      </c>
      <c r="I130" s="3">
        <f t="shared" si="5"/>
        <v>9.19</v>
      </c>
      <c r="J130" s="3"/>
      <c r="K130" s="3"/>
    </row>
    <row r="131" spans="1:11" x14ac:dyDescent="0.3">
      <c r="A131" s="1">
        <v>43657</v>
      </c>
      <c r="B131">
        <v>9.1800000000000007E-3</v>
      </c>
      <c r="C131">
        <v>124</v>
      </c>
      <c r="D131">
        <v>9.1800000000000015</v>
      </c>
      <c r="E131" s="3">
        <f t="shared" si="3"/>
        <v>0.99891186071817217</v>
      </c>
      <c r="F131" s="4">
        <f t="shared" si="4"/>
        <v>9.2100000000000009</v>
      </c>
      <c r="G131" s="3">
        <f>JPY_USD_2019[[#This Row],[Ск.средн]]-($D$5+$D$4*JPY_USD_2019[[#This Row],[Индекс]])</f>
        <v>3.218194507979355E-2</v>
      </c>
      <c r="H131" s="4">
        <f>JPY_USD_2019[[#This Row],[1000 JPY-USD]]-JPY_USD_2019[[#This Row],[Ск.средн]]</f>
        <v>-2.9999999999999361E-2</v>
      </c>
      <c r="I131" s="3">
        <f t="shared" si="5"/>
        <v>9.1800000000000015</v>
      </c>
      <c r="J131" s="3"/>
      <c r="K131" s="3"/>
    </row>
    <row r="132" spans="1:11" x14ac:dyDescent="0.3">
      <c r="A132" s="1">
        <v>43658</v>
      </c>
      <c r="B132">
        <v>9.2599999999999991E-3</v>
      </c>
      <c r="C132">
        <v>125</v>
      </c>
      <c r="D132">
        <v>9.26</v>
      </c>
      <c r="E132" s="3">
        <f t="shared" si="3"/>
        <v>1.008714596949891</v>
      </c>
      <c r="F132" s="4">
        <f t="shared" si="4"/>
        <v>9.2233333333333345</v>
      </c>
      <c r="G132" s="3">
        <f>JPY_USD_2019[[#This Row],[Ск.средн]]-($D$5+$D$4*JPY_USD_2019[[#This Row],[Индекс]])</f>
        <v>4.4594615727197251E-2</v>
      </c>
      <c r="H132" s="4">
        <f>JPY_USD_2019[[#This Row],[1000 JPY-USD]]-JPY_USD_2019[[#This Row],[Ск.средн]]</f>
        <v>3.6666666666665293E-2</v>
      </c>
      <c r="I132" s="3">
        <f t="shared" si="5"/>
        <v>9.26</v>
      </c>
      <c r="J132" s="3"/>
      <c r="K132" s="3"/>
    </row>
    <row r="133" spans="1:11" x14ac:dyDescent="0.3">
      <c r="A133" s="1">
        <v>43659</v>
      </c>
      <c r="B133">
        <v>9.2300000000000004E-3</v>
      </c>
      <c r="C133">
        <v>126</v>
      </c>
      <c r="D133">
        <v>9.23</v>
      </c>
      <c r="E133" s="3">
        <f t="shared" si="3"/>
        <v>0.9967602591792657</v>
      </c>
      <c r="F133" s="4">
        <f t="shared" si="4"/>
        <v>9.2533333333333339</v>
      </c>
      <c r="G133" s="3">
        <f>JPY_USD_2019[[#This Row],[Ск.средн]]-($D$5+$D$4*JPY_USD_2019[[#This Row],[Индекс]])</f>
        <v>7.3673953041266671E-2</v>
      </c>
      <c r="H133" s="4">
        <f>JPY_USD_2019[[#This Row],[1000 JPY-USD]]-JPY_USD_2019[[#This Row],[Ск.средн]]</f>
        <v>-2.3333333333333428E-2</v>
      </c>
      <c r="I133" s="3">
        <f t="shared" si="5"/>
        <v>9.23</v>
      </c>
      <c r="J133" s="3"/>
      <c r="K133" s="3"/>
    </row>
    <row r="134" spans="1:11" x14ac:dyDescent="0.3">
      <c r="A134" s="1">
        <v>43662</v>
      </c>
      <c r="B134">
        <v>9.2700000000000005E-3</v>
      </c>
      <c r="C134">
        <v>127</v>
      </c>
      <c r="D134">
        <v>9.27</v>
      </c>
      <c r="E134" s="3">
        <f t="shared" si="3"/>
        <v>1.0043336944745394</v>
      </c>
      <c r="F134" s="4">
        <f t="shared" si="4"/>
        <v>9.2533333333333321</v>
      </c>
      <c r="G134" s="3">
        <f>JPY_USD_2019[[#This Row],[Ск.средн]]-($D$5+$D$4*JPY_USD_2019[[#This Row],[Индекс]])</f>
        <v>7.275329035533673E-2</v>
      </c>
      <c r="H134" s="4">
        <f>JPY_USD_2019[[#This Row],[1000 JPY-USD]]-JPY_USD_2019[[#This Row],[Ск.средн]]</f>
        <v>1.6666666666667496E-2</v>
      </c>
      <c r="I134" s="3">
        <f t="shared" si="5"/>
        <v>9.27</v>
      </c>
      <c r="J134" s="3"/>
      <c r="K134" s="3"/>
    </row>
    <row r="135" spans="1:11" x14ac:dyDescent="0.3">
      <c r="A135" s="1">
        <v>43663</v>
      </c>
      <c r="B135">
        <v>9.2599999999999991E-3</v>
      </c>
      <c r="C135">
        <v>128</v>
      </c>
      <c r="D135">
        <v>9.26</v>
      </c>
      <c r="E135" s="3">
        <f t="shared" si="3"/>
        <v>0.99892125134843579</v>
      </c>
      <c r="F135" s="4">
        <f t="shared" si="4"/>
        <v>9.2566666666666677</v>
      </c>
      <c r="G135" s="3">
        <f>JPY_USD_2019[[#This Row],[Ск.средн]]-($D$5+$D$4*JPY_USD_2019[[#This Row],[Индекс]])</f>
        <v>7.5165961002742421E-2</v>
      </c>
      <c r="H135" s="4">
        <f>JPY_USD_2019[[#This Row],[1000 JPY-USD]]-JPY_USD_2019[[#This Row],[Ск.средн]]</f>
        <v>3.333333333332078E-3</v>
      </c>
      <c r="I135" s="3">
        <f t="shared" si="5"/>
        <v>9.26</v>
      </c>
      <c r="J135" s="3"/>
      <c r="K135" s="3"/>
    </row>
    <row r="136" spans="1:11" x14ac:dyDescent="0.3">
      <c r="A136" s="1">
        <v>43664</v>
      </c>
      <c r="B136">
        <v>9.2399999999999999E-3</v>
      </c>
      <c r="C136">
        <v>129</v>
      </c>
      <c r="D136">
        <v>9.24</v>
      </c>
      <c r="E136" s="3">
        <f t="shared" ref="E136:E199" si="6">(D136/D135)</f>
        <v>0.9978401727861772</v>
      </c>
      <c r="F136" s="4">
        <f t="shared" ref="F136:F199" si="7">AVERAGE(D135:D137)</f>
        <v>9.26</v>
      </c>
      <c r="G136" s="3">
        <f>JPY_USD_2019[[#This Row],[Ск.средн]]-($D$5+$D$4*JPY_USD_2019[[#This Row],[Индекс]])</f>
        <v>7.7578631650144558E-2</v>
      </c>
      <c r="H136" s="4">
        <f>JPY_USD_2019[[#This Row],[1000 JPY-USD]]-JPY_USD_2019[[#This Row],[Ск.средн]]</f>
        <v>-1.9999999999999574E-2</v>
      </c>
      <c r="I136" s="3">
        <f t="shared" ref="I136:I199" si="8">D136</f>
        <v>9.24</v>
      </c>
      <c r="J136" s="3"/>
      <c r="K136" s="3"/>
    </row>
    <row r="137" spans="1:11" x14ac:dyDescent="0.3">
      <c r="A137" s="1">
        <v>43665</v>
      </c>
      <c r="B137">
        <v>9.2800000000000001E-3</v>
      </c>
      <c r="C137">
        <v>130</v>
      </c>
      <c r="D137">
        <v>9.2799999999999994</v>
      </c>
      <c r="E137" s="3">
        <f t="shared" si="6"/>
        <v>1.0043290043290043</v>
      </c>
      <c r="F137" s="4">
        <f t="shared" si="7"/>
        <v>9.27</v>
      </c>
      <c r="G137" s="3">
        <f>JPY_USD_2019[[#This Row],[Ск.средн]]-($D$5+$D$4*JPY_USD_2019[[#This Row],[Индекс]])</f>
        <v>8.6657968964214405E-2</v>
      </c>
      <c r="H137" s="4">
        <f>JPY_USD_2019[[#This Row],[1000 JPY-USD]]-JPY_USD_2019[[#This Row],[Ск.средн]]</f>
        <v>9.9999999999997868E-3</v>
      </c>
      <c r="I137" s="3">
        <f t="shared" si="8"/>
        <v>9.2799999999999994</v>
      </c>
      <c r="J137" s="3"/>
      <c r="K137" s="3"/>
    </row>
    <row r="138" spans="1:11" x14ac:dyDescent="0.3">
      <c r="A138" s="1">
        <v>43666</v>
      </c>
      <c r="B138">
        <v>9.2899999999999996E-3</v>
      </c>
      <c r="C138">
        <v>131</v>
      </c>
      <c r="D138">
        <v>9.2899999999999991</v>
      </c>
      <c r="E138" s="3">
        <f t="shared" si="6"/>
        <v>1.0010775862068966</v>
      </c>
      <c r="F138" s="4">
        <f t="shared" si="7"/>
        <v>9.2799999999999994</v>
      </c>
      <c r="G138" s="3">
        <f>JPY_USD_2019[[#This Row],[Ск.средн]]-($D$5+$D$4*JPY_USD_2019[[#This Row],[Индекс]])</f>
        <v>9.5737306278286027E-2</v>
      </c>
      <c r="H138" s="4">
        <f>JPY_USD_2019[[#This Row],[1000 JPY-USD]]-JPY_USD_2019[[#This Row],[Ск.средн]]</f>
        <v>9.9999999999997868E-3</v>
      </c>
      <c r="I138" s="3">
        <f t="shared" si="8"/>
        <v>9.2899999999999991</v>
      </c>
      <c r="J138" s="3"/>
      <c r="K138" s="3"/>
    </row>
    <row r="139" spans="1:11" x14ac:dyDescent="0.3">
      <c r="A139" s="1">
        <v>43669</v>
      </c>
      <c r="B139">
        <v>9.2700000000000005E-3</v>
      </c>
      <c r="C139">
        <v>132</v>
      </c>
      <c r="D139">
        <v>9.27</v>
      </c>
      <c r="E139" s="3">
        <f t="shared" si="6"/>
        <v>0.99784714747039838</v>
      </c>
      <c r="F139" s="4">
        <f t="shared" si="7"/>
        <v>9.27</v>
      </c>
      <c r="G139" s="3">
        <f>JPY_USD_2019[[#This Row],[Ск.средн]]-($D$5+$D$4*JPY_USD_2019[[#This Row],[Индекс]])</f>
        <v>8.48166435923563E-2</v>
      </c>
      <c r="H139" s="4">
        <f>JPY_USD_2019[[#This Row],[1000 JPY-USD]]-JPY_USD_2019[[#This Row],[Ск.средн]]</f>
        <v>0</v>
      </c>
      <c r="I139" s="3">
        <f t="shared" si="8"/>
        <v>9.27</v>
      </c>
      <c r="J139" s="3"/>
      <c r="K139" s="3"/>
    </row>
    <row r="140" spans="1:11" x14ac:dyDescent="0.3">
      <c r="A140" s="1">
        <v>43670</v>
      </c>
      <c r="B140">
        <v>9.2499999999999995E-3</v>
      </c>
      <c r="C140">
        <v>133</v>
      </c>
      <c r="D140">
        <v>9.25</v>
      </c>
      <c r="E140" s="3">
        <f t="shared" si="6"/>
        <v>0.99784250269687169</v>
      </c>
      <c r="F140" s="4">
        <f t="shared" si="7"/>
        <v>9.26</v>
      </c>
      <c r="G140" s="3">
        <f>JPY_USD_2019[[#This Row],[Ск.средн]]-($D$5+$D$4*JPY_USD_2019[[#This Row],[Индекс]])</f>
        <v>7.3895980906426573E-2</v>
      </c>
      <c r="H140" s="4">
        <f>JPY_USD_2019[[#This Row],[1000 JPY-USD]]-JPY_USD_2019[[#This Row],[Ск.средн]]</f>
        <v>-9.9999999999997868E-3</v>
      </c>
      <c r="I140" s="3">
        <f t="shared" si="8"/>
        <v>9.25</v>
      </c>
      <c r="J140" s="3"/>
      <c r="K140" s="3"/>
    </row>
    <row r="141" spans="1:11" x14ac:dyDescent="0.3">
      <c r="A141" s="1">
        <v>43671</v>
      </c>
      <c r="B141">
        <v>9.2599999999999991E-3</v>
      </c>
      <c r="C141">
        <v>134</v>
      </c>
      <c r="D141">
        <v>9.26</v>
      </c>
      <c r="E141" s="3">
        <f t="shared" si="6"/>
        <v>1.0010810810810811</v>
      </c>
      <c r="F141" s="4">
        <f t="shared" si="7"/>
        <v>9.2533333333333321</v>
      </c>
      <c r="G141" s="3">
        <f>JPY_USD_2019[[#This Row],[Ск.средн]]-($D$5+$D$4*JPY_USD_2019[[#This Row],[Индекс]])</f>
        <v>6.6308651553828923E-2</v>
      </c>
      <c r="H141" s="4">
        <f>JPY_USD_2019[[#This Row],[1000 JPY-USD]]-JPY_USD_2019[[#This Row],[Ск.средн]]</f>
        <v>6.6666666666677088E-3</v>
      </c>
      <c r="I141" s="3">
        <f t="shared" si="8"/>
        <v>9.26</v>
      </c>
      <c r="J141" s="3"/>
      <c r="K141" s="3"/>
    </row>
    <row r="142" spans="1:11" x14ac:dyDescent="0.3">
      <c r="A142" s="1">
        <v>43672</v>
      </c>
      <c r="B142">
        <v>9.2499999999999995E-3</v>
      </c>
      <c r="C142">
        <v>135</v>
      </c>
      <c r="D142">
        <v>9.25</v>
      </c>
      <c r="E142" s="3">
        <f t="shared" si="6"/>
        <v>0.9989200863930886</v>
      </c>
      <c r="F142" s="4">
        <f t="shared" si="7"/>
        <v>9.2366666666666664</v>
      </c>
      <c r="G142" s="3">
        <f>JPY_USD_2019[[#This Row],[Ск.средн]]-($D$5+$D$4*JPY_USD_2019[[#This Row],[Индекс]])</f>
        <v>4.872132220123504E-2</v>
      </c>
      <c r="H142" s="4">
        <f>JPY_USD_2019[[#This Row],[1000 JPY-USD]]-JPY_USD_2019[[#This Row],[Ск.средн]]</f>
        <v>1.3333333333333641E-2</v>
      </c>
      <c r="I142" s="3">
        <f t="shared" si="8"/>
        <v>9.25</v>
      </c>
      <c r="J142" s="3"/>
      <c r="K142" s="3"/>
    </row>
    <row r="143" spans="1:11" x14ac:dyDescent="0.3">
      <c r="A143" s="1">
        <v>43673</v>
      </c>
      <c r="B143">
        <v>9.1999999999999998E-3</v>
      </c>
      <c r="C143">
        <v>136</v>
      </c>
      <c r="D143">
        <v>9.1999999999999993</v>
      </c>
      <c r="E143" s="3">
        <f t="shared" si="6"/>
        <v>0.99459459459459454</v>
      </c>
      <c r="F143" s="4">
        <f t="shared" si="7"/>
        <v>9.2166666666666668</v>
      </c>
      <c r="G143" s="3">
        <f>JPY_USD_2019[[#This Row],[Ск.средн]]-($D$5+$D$4*JPY_USD_2019[[#This Row],[Индекс]])</f>
        <v>2.7800659515305526E-2</v>
      </c>
      <c r="H143" s="4">
        <f>JPY_USD_2019[[#This Row],[1000 JPY-USD]]-JPY_USD_2019[[#This Row],[Ск.средн]]</f>
        <v>-1.6666666666667496E-2</v>
      </c>
      <c r="I143" s="3">
        <f t="shared" si="8"/>
        <v>9.1999999999999993</v>
      </c>
      <c r="J143" s="3"/>
      <c r="K143" s="3"/>
    </row>
    <row r="144" spans="1:11" x14ac:dyDescent="0.3">
      <c r="A144" s="1">
        <v>43676</v>
      </c>
      <c r="B144">
        <v>9.1999999999999998E-3</v>
      </c>
      <c r="C144">
        <v>137</v>
      </c>
      <c r="D144">
        <v>9.1999999999999993</v>
      </c>
      <c r="E144" s="3">
        <f t="shared" si="6"/>
        <v>1</v>
      </c>
      <c r="F144" s="4">
        <f t="shared" si="7"/>
        <v>9.2033333333333331</v>
      </c>
      <c r="G144" s="3">
        <f>JPY_USD_2019[[#This Row],[Ск.средн]]-($D$5+$D$4*JPY_USD_2019[[#This Row],[Индекс]])</f>
        <v>1.3546663496041944E-2</v>
      </c>
      <c r="H144" s="4">
        <f>JPY_USD_2019[[#This Row],[1000 JPY-USD]]-JPY_USD_2019[[#This Row],[Ск.средн]]</f>
        <v>-3.3333333333338544E-3</v>
      </c>
      <c r="I144" s="3">
        <f t="shared" si="8"/>
        <v>9.1999999999999993</v>
      </c>
      <c r="J144" s="3"/>
      <c r="K144" s="3"/>
    </row>
    <row r="145" spans="1:11" x14ac:dyDescent="0.3">
      <c r="A145" s="1">
        <v>43677</v>
      </c>
      <c r="B145">
        <v>9.2099999999999994E-3</v>
      </c>
      <c r="C145">
        <v>138</v>
      </c>
      <c r="D145">
        <v>9.2099999999999991</v>
      </c>
      <c r="E145" s="3">
        <f t="shared" si="6"/>
        <v>1.0010869565217391</v>
      </c>
      <c r="F145" s="4">
        <f t="shared" si="7"/>
        <v>9.2066666666666652</v>
      </c>
      <c r="G145" s="3">
        <f>JPY_USD_2019[[#This Row],[Ск.средн]]-($D$5+$D$4*JPY_USD_2019[[#This Row],[Индекс]])</f>
        <v>1.5959334143444082E-2</v>
      </c>
      <c r="H145" s="4">
        <f>JPY_USD_2019[[#This Row],[1000 JPY-USD]]-JPY_USD_2019[[#This Row],[Ск.средн]]</f>
        <v>3.3333333333338544E-3</v>
      </c>
      <c r="I145" s="3">
        <f t="shared" si="8"/>
        <v>9.2099999999999991</v>
      </c>
      <c r="J145" s="3"/>
      <c r="K145" s="3"/>
    </row>
    <row r="146" spans="1:11" x14ac:dyDescent="0.3">
      <c r="A146" s="1">
        <v>43678</v>
      </c>
      <c r="B146">
        <v>9.2099999999999994E-3</v>
      </c>
      <c r="C146">
        <v>139</v>
      </c>
      <c r="D146">
        <v>9.2099999999999991</v>
      </c>
      <c r="E146" s="3">
        <f t="shared" si="6"/>
        <v>1</v>
      </c>
      <c r="F146" s="4">
        <f t="shared" si="7"/>
        <v>9.1966666666666654</v>
      </c>
      <c r="G146" s="3">
        <f>JPY_USD_2019[[#This Row],[Ск.средн]]-($D$5+$D$4*JPY_USD_2019[[#This Row],[Индекс]])</f>
        <v>5.0386714575161307E-3</v>
      </c>
      <c r="H146" s="4">
        <f>JPY_USD_2019[[#This Row],[1000 JPY-USD]]-JPY_USD_2019[[#This Row],[Ск.средн]]</f>
        <v>1.3333333333333641E-2</v>
      </c>
      <c r="I146" s="3">
        <f t="shared" si="8"/>
        <v>9.2099999999999991</v>
      </c>
      <c r="J146" s="3"/>
      <c r="K146" s="3"/>
    </row>
    <row r="147" spans="1:11" x14ac:dyDescent="0.3">
      <c r="A147" s="1">
        <v>43679</v>
      </c>
      <c r="B147">
        <v>9.1699999999999993E-3</v>
      </c>
      <c r="C147">
        <v>140</v>
      </c>
      <c r="D147">
        <v>9.17</v>
      </c>
      <c r="E147" s="3">
        <f t="shared" si="6"/>
        <v>0.99565689467969609</v>
      </c>
      <c r="F147" s="4">
        <f t="shared" si="7"/>
        <v>9.2433333333333341</v>
      </c>
      <c r="G147" s="3">
        <f>JPY_USD_2019[[#This Row],[Ск.средн]]-($D$5+$D$4*JPY_USD_2019[[#This Row],[Индекс]])</f>
        <v>5.0784675438254823E-2</v>
      </c>
      <c r="H147" s="4">
        <f>JPY_USD_2019[[#This Row],[1000 JPY-USD]]-JPY_USD_2019[[#This Row],[Ск.средн]]</f>
        <v>-7.3333333333334139E-2</v>
      </c>
      <c r="I147" s="3">
        <f t="shared" si="8"/>
        <v>9.17</v>
      </c>
      <c r="J147" s="3"/>
      <c r="K147" s="3"/>
    </row>
    <row r="148" spans="1:11" x14ac:dyDescent="0.3">
      <c r="A148" s="1">
        <v>43680</v>
      </c>
      <c r="B148">
        <v>9.3500000000000007E-3</v>
      </c>
      <c r="C148">
        <v>141</v>
      </c>
      <c r="D148">
        <v>9.3500000000000014</v>
      </c>
      <c r="E148" s="3">
        <f t="shared" si="6"/>
        <v>1.0196292257360962</v>
      </c>
      <c r="F148" s="4">
        <f t="shared" si="7"/>
        <v>9.3200000000000021</v>
      </c>
      <c r="G148" s="3">
        <f>JPY_USD_2019[[#This Row],[Ск.средн]]-($D$5+$D$4*JPY_USD_2019[[#This Row],[Индекс]])</f>
        <v>0.12653067941899288</v>
      </c>
      <c r="H148" s="4">
        <f>JPY_USD_2019[[#This Row],[1000 JPY-USD]]-JPY_USD_2019[[#This Row],[Ск.средн]]</f>
        <v>2.9999999999999361E-2</v>
      </c>
      <c r="I148" s="3">
        <f t="shared" si="8"/>
        <v>9.3500000000000014</v>
      </c>
      <c r="J148" s="3"/>
      <c r="K148" s="3"/>
    </row>
    <row r="149" spans="1:11" x14ac:dyDescent="0.3">
      <c r="A149" s="1">
        <v>43683</v>
      </c>
      <c r="B149">
        <v>9.4400000000000005E-3</v>
      </c>
      <c r="C149">
        <v>142</v>
      </c>
      <c r="D149">
        <v>9.4400000000000013</v>
      </c>
      <c r="E149" s="3">
        <f t="shared" si="6"/>
        <v>1.0096256684491978</v>
      </c>
      <c r="F149" s="4">
        <f t="shared" si="7"/>
        <v>9.3933333333333344</v>
      </c>
      <c r="G149" s="3">
        <f>JPY_USD_2019[[#This Row],[Ск.средн]]-($D$5+$D$4*JPY_USD_2019[[#This Row],[Индекс]])</f>
        <v>0.1989433500663953</v>
      </c>
      <c r="H149" s="4">
        <f>JPY_USD_2019[[#This Row],[1000 JPY-USD]]-JPY_USD_2019[[#This Row],[Ск.средн]]</f>
        <v>4.6666666666666856E-2</v>
      </c>
      <c r="I149" s="3">
        <f t="shared" si="8"/>
        <v>9.4400000000000013</v>
      </c>
      <c r="J149" s="3"/>
      <c r="K149" s="3"/>
    </row>
    <row r="150" spans="1:11" x14ac:dyDescent="0.3">
      <c r="A150" s="1">
        <v>43684</v>
      </c>
      <c r="B150">
        <v>9.3900000000000008E-3</v>
      </c>
      <c r="C150">
        <v>143</v>
      </c>
      <c r="D150">
        <v>9.39</v>
      </c>
      <c r="E150" s="3">
        <f t="shared" si="6"/>
        <v>0.99470338983050843</v>
      </c>
      <c r="F150" s="4">
        <f t="shared" si="7"/>
        <v>9.413333333333334</v>
      </c>
      <c r="G150" s="3">
        <f>JPY_USD_2019[[#This Row],[Ск.средн]]-($D$5+$D$4*JPY_USD_2019[[#This Row],[Индекс]])</f>
        <v>0.21802268738046493</v>
      </c>
      <c r="H150" s="4">
        <f>JPY_USD_2019[[#This Row],[1000 JPY-USD]]-JPY_USD_2019[[#This Row],[Ск.средн]]</f>
        <v>-2.3333333333333428E-2</v>
      </c>
      <c r="I150" s="3">
        <f t="shared" si="8"/>
        <v>9.39</v>
      </c>
      <c r="J150" s="3"/>
      <c r="K150" s="3"/>
    </row>
    <row r="151" spans="1:11" x14ac:dyDescent="0.3">
      <c r="A151" s="1">
        <v>43685</v>
      </c>
      <c r="B151">
        <v>9.41E-3</v>
      </c>
      <c r="C151">
        <v>144</v>
      </c>
      <c r="D151">
        <v>9.41</v>
      </c>
      <c r="E151" s="3">
        <f t="shared" si="6"/>
        <v>1.002129925452609</v>
      </c>
      <c r="F151" s="4">
        <f t="shared" si="7"/>
        <v>9.41</v>
      </c>
      <c r="G151" s="3">
        <f>JPY_USD_2019[[#This Row],[Ск.средн]]-($D$5+$D$4*JPY_USD_2019[[#This Row],[Индекс]])</f>
        <v>0.21376869136120291</v>
      </c>
      <c r="H151" s="4">
        <f>JPY_USD_2019[[#This Row],[1000 JPY-USD]]-JPY_USD_2019[[#This Row],[Ск.средн]]</f>
        <v>0</v>
      </c>
      <c r="I151" s="3">
        <f t="shared" si="8"/>
        <v>9.41</v>
      </c>
      <c r="J151" s="3"/>
      <c r="K151" s="3"/>
    </row>
    <row r="152" spans="1:11" x14ac:dyDescent="0.3">
      <c r="A152" s="1">
        <v>43686</v>
      </c>
      <c r="B152">
        <v>9.4299999999999991E-3</v>
      </c>
      <c r="C152">
        <v>145</v>
      </c>
      <c r="D152">
        <v>9.43</v>
      </c>
      <c r="E152" s="3">
        <f t="shared" si="6"/>
        <v>1.0021253985122209</v>
      </c>
      <c r="F152" s="4">
        <f t="shared" si="7"/>
        <v>9.4266666666666676</v>
      </c>
      <c r="G152" s="3">
        <f>JPY_USD_2019[[#This Row],[Ск.средн]]-($D$5+$D$4*JPY_USD_2019[[#This Row],[Индекс]])</f>
        <v>0.22951469534194047</v>
      </c>
      <c r="H152" s="4">
        <f>JPY_USD_2019[[#This Row],[1000 JPY-USD]]-JPY_USD_2019[[#This Row],[Ск.средн]]</f>
        <v>3.333333333332078E-3</v>
      </c>
      <c r="I152" s="3">
        <f t="shared" si="8"/>
        <v>9.43</v>
      </c>
      <c r="J152" s="3"/>
      <c r="K152" s="3"/>
    </row>
    <row r="153" spans="1:11" x14ac:dyDescent="0.3">
      <c r="A153" s="1">
        <v>43687</v>
      </c>
      <c r="B153">
        <v>9.4400000000000005E-3</v>
      </c>
      <c r="C153">
        <v>146</v>
      </c>
      <c r="D153">
        <v>9.4400000000000013</v>
      </c>
      <c r="E153" s="3">
        <f t="shared" si="6"/>
        <v>1.0010604453870626</v>
      </c>
      <c r="F153" s="4">
        <f t="shared" si="7"/>
        <v>9.456666666666667</v>
      </c>
      <c r="G153" s="3">
        <f>JPY_USD_2019[[#This Row],[Ск.средн]]-($D$5+$D$4*JPY_USD_2019[[#This Row],[Индекс]])</f>
        <v>0.25859403265600989</v>
      </c>
      <c r="H153" s="4">
        <f>JPY_USD_2019[[#This Row],[1000 JPY-USD]]-JPY_USD_2019[[#This Row],[Ск.средн]]</f>
        <v>-1.6666666666665719E-2</v>
      </c>
      <c r="I153" s="3">
        <f t="shared" si="8"/>
        <v>9.4400000000000013</v>
      </c>
      <c r="J153" s="3"/>
      <c r="K153" s="3"/>
    </row>
    <row r="154" spans="1:11" x14ac:dyDescent="0.3">
      <c r="A154" s="1">
        <v>43690</v>
      </c>
      <c r="B154">
        <v>9.4999999999999998E-3</v>
      </c>
      <c r="C154">
        <v>147</v>
      </c>
      <c r="D154">
        <v>9.5</v>
      </c>
      <c r="E154" s="3">
        <f t="shared" si="6"/>
        <v>1.0063559322033897</v>
      </c>
      <c r="F154" s="4">
        <f t="shared" si="7"/>
        <v>9.48</v>
      </c>
      <c r="G154" s="3">
        <f>JPY_USD_2019[[#This Row],[Ск.средн]]-($D$5+$D$4*JPY_USD_2019[[#This Row],[Индекс]])</f>
        <v>0.28100670330341337</v>
      </c>
      <c r="H154" s="4">
        <f>JPY_USD_2019[[#This Row],[1000 JPY-USD]]-JPY_USD_2019[[#This Row],[Ск.средн]]</f>
        <v>1.9999999999999574E-2</v>
      </c>
      <c r="I154" s="3">
        <f t="shared" si="8"/>
        <v>9.5</v>
      </c>
      <c r="J154" s="3"/>
      <c r="K154" s="3"/>
    </row>
    <row r="155" spans="1:11" x14ac:dyDescent="0.3">
      <c r="A155" s="1">
        <v>43691</v>
      </c>
      <c r="B155">
        <v>9.4999999999999998E-3</v>
      </c>
      <c r="C155">
        <v>148</v>
      </c>
      <c r="D155">
        <v>9.5</v>
      </c>
      <c r="E155" s="3">
        <f t="shared" si="6"/>
        <v>1</v>
      </c>
      <c r="F155" s="4">
        <f t="shared" si="7"/>
        <v>9.4666666666666668</v>
      </c>
      <c r="G155" s="3">
        <f>JPY_USD_2019[[#This Row],[Ск.средн]]-($D$5+$D$4*JPY_USD_2019[[#This Row],[Индекс]])</f>
        <v>0.26675270728415157</v>
      </c>
      <c r="H155" s="4">
        <f>JPY_USD_2019[[#This Row],[1000 JPY-USD]]-JPY_USD_2019[[#This Row],[Ск.средн]]</f>
        <v>3.3333333333333215E-2</v>
      </c>
      <c r="I155" s="3">
        <f t="shared" si="8"/>
        <v>9.5</v>
      </c>
      <c r="J155" s="3"/>
      <c r="K155" s="3"/>
    </row>
    <row r="156" spans="1:11" x14ac:dyDescent="0.3">
      <c r="A156" s="1">
        <v>43692</v>
      </c>
      <c r="B156">
        <v>9.4000000000000004E-3</v>
      </c>
      <c r="C156">
        <v>149</v>
      </c>
      <c r="D156">
        <v>9.4</v>
      </c>
      <c r="E156" s="3">
        <f t="shared" si="6"/>
        <v>0.98947368421052639</v>
      </c>
      <c r="F156" s="4">
        <f t="shared" si="7"/>
        <v>9.4366666666666656</v>
      </c>
      <c r="G156" s="3">
        <f>JPY_USD_2019[[#This Row],[Ск.средн]]-($D$5+$D$4*JPY_USD_2019[[#This Row],[Индекс]])</f>
        <v>0.23583204459822049</v>
      </c>
      <c r="H156" s="4">
        <f>JPY_USD_2019[[#This Row],[1000 JPY-USD]]-JPY_USD_2019[[#This Row],[Ск.средн]]</f>
        <v>-3.6666666666665293E-2</v>
      </c>
      <c r="I156" s="3">
        <f t="shared" si="8"/>
        <v>9.4</v>
      </c>
      <c r="J156" s="3"/>
      <c r="K156" s="3"/>
    </row>
    <row r="157" spans="1:11" x14ac:dyDescent="0.3">
      <c r="A157" s="1">
        <v>43693</v>
      </c>
      <c r="B157">
        <v>9.41E-3</v>
      </c>
      <c r="C157">
        <v>150</v>
      </c>
      <c r="D157">
        <v>9.41</v>
      </c>
      <c r="E157" s="3">
        <f t="shared" si="6"/>
        <v>1.0010638297872341</v>
      </c>
      <c r="F157" s="4">
        <f t="shared" si="7"/>
        <v>9.4100000000000019</v>
      </c>
      <c r="G157" s="3">
        <f>JPY_USD_2019[[#This Row],[Ск.средн]]-($D$5+$D$4*JPY_USD_2019[[#This Row],[Индекс]])</f>
        <v>0.20824471524562682</v>
      </c>
      <c r="H157" s="4">
        <f>JPY_USD_2019[[#This Row],[1000 JPY-USD]]-JPY_USD_2019[[#This Row],[Ск.средн]]</f>
        <v>0</v>
      </c>
      <c r="I157" s="3">
        <f t="shared" si="8"/>
        <v>9.41</v>
      </c>
      <c r="J157" s="3"/>
      <c r="K157" s="3"/>
    </row>
    <row r="158" spans="1:11" x14ac:dyDescent="0.3">
      <c r="A158" s="1">
        <v>43694</v>
      </c>
      <c r="B158">
        <v>9.4199999999999996E-3</v>
      </c>
      <c r="C158">
        <v>151</v>
      </c>
      <c r="D158">
        <v>9.42</v>
      </c>
      <c r="E158" s="3">
        <f t="shared" si="6"/>
        <v>1.0010626992561105</v>
      </c>
      <c r="F158" s="4">
        <f t="shared" si="7"/>
        <v>9.4033333333333324</v>
      </c>
      <c r="G158" s="3">
        <f>JPY_USD_2019[[#This Row],[Ск.средн]]-($D$5+$D$4*JPY_USD_2019[[#This Row],[Индекс]])</f>
        <v>0.2006573858930274</v>
      </c>
      <c r="H158" s="4">
        <f>JPY_USD_2019[[#This Row],[1000 JPY-USD]]-JPY_USD_2019[[#This Row],[Ск.средн]]</f>
        <v>1.6666666666667496E-2</v>
      </c>
      <c r="I158" s="3">
        <f t="shared" si="8"/>
        <v>9.42</v>
      </c>
      <c r="J158" s="3"/>
      <c r="K158" s="3"/>
    </row>
    <row r="159" spans="1:11" x14ac:dyDescent="0.3">
      <c r="A159" s="1">
        <v>43697</v>
      </c>
      <c r="B159">
        <v>9.3799999999999994E-3</v>
      </c>
      <c r="C159">
        <v>152</v>
      </c>
      <c r="D159">
        <v>9.379999999999999</v>
      </c>
      <c r="E159" s="3">
        <f t="shared" si="6"/>
        <v>0.99575371549893832</v>
      </c>
      <c r="F159" s="4">
        <f t="shared" si="7"/>
        <v>9.3999999999999986</v>
      </c>
      <c r="G159" s="3">
        <f>JPY_USD_2019[[#This Row],[Ск.средн]]-($D$5+$D$4*JPY_USD_2019[[#This Row],[Индекс]])</f>
        <v>0.19640338987376538</v>
      </c>
      <c r="H159" s="4">
        <f>JPY_USD_2019[[#This Row],[1000 JPY-USD]]-JPY_USD_2019[[#This Row],[Ск.средн]]</f>
        <v>-1.9999999999999574E-2</v>
      </c>
      <c r="I159" s="3">
        <f t="shared" si="8"/>
        <v>9.379999999999999</v>
      </c>
      <c r="J159" s="3"/>
      <c r="K159" s="3"/>
    </row>
    <row r="160" spans="1:11" x14ac:dyDescent="0.3">
      <c r="A160" s="1">
        <v>43698</v>
      </c>
      <c r="B160">
        <v>9.4000000000000004E-3</v>
      </c>
      <c r="C160">
        <v>153</v>
      </c>
      <c r="D160">
        <v>9.4</v>
      </c>
      <c r="E160" s="3">
        <f t="shared" si="6"/>
        <v>1.0021321961620471</v>
      </c>
      <c r="F160" s="4">
        <f t="shared" si="7"/>
        <v>9.39</v>
      </c>
      <c r="G160" s="3">
        <f>JPY_USD_2019[[#This Row],[Ск.средн]]-($D$5+$D$4*JPY_USD_2019[[#This Row],[Индекс]])</f>
        <v>0.18548272718783743</v>
      </c>
      <c r="H160" s="4">
        <f>JPY_USD_2019[[#This Row],[1000 JPY-USD]]-JPY_USD_2019[[#This Row],[Ск.средн]]</f>
        <v>9.9999999999997868E-3</v>
      </c>
      <c r="I160" s="3">
        <f t="shared" si="8"/>
        <v>9.4</v>
      </c>
      <c r="J160" s="3"/>
      <c r="K160" s="3"/>
    </row>
    <row r="161" spans="1:11" x14ac:dyDescent="0.3">
      <c r="A161" s="1">
        <v>43699</v>
      </c>
      <c r="B161">
        <v>9.3900000000000008E-3</v>
      </c>
      <c r="C161">
        <v>154</v>
      </c>
      <c r="D161">
        <v>9.39</v>
      </c>
      <c r="E161" s="3">
        <f t="shared" si="6"/>
        <v>0.99893617021276593</v>
      </c>
      <c r="F161" s="4">
        <f t="shared" si="7"/>
        <v>9.3966666666666665</v>
      </c>
      <c r="G161" s="3">
        <f>JPY_USD_2019[[#This Row],[Ск.средн]]-($D$5+$D$4*JPY_USD_2019[[#This Row],[Индекс]])</f>
        <v>0.19122873116857342</v>
      </c>
      <c r="H161" s="4">
        <f>JPY_USD_2019[[#This Row],[1000 JPY-USD]]-JPY_USD_2019[[#This Row],[Ск.средн]]</f>
        <v>-6.6666666666659324E-3</v>
      </c>
      <c r="I161" s="3">
        <f t="shared" si="8"/>
        <v>9.39</v>
      </c>
      <c r="J161" s="3"/>
      <c r="K161" s="3"/>
    </row>
    <row r="162" spans="1:11" x14ac:dyDescent="0.3">
      <c r="A162" s="1">
        <v>43700</v>
      </c>
      <c r="B162">
        <v>9.4000000000000004E-3</v>
      </c>
      <c r="C162">
        <v>155</v>
      </c>
      <c r="D162">
        <v>9.4</v>
      </c>
      <c r="E162" s="3">
        <f t="shared" si="6"/>
        <v>1.0010649627263046</v>
      </c>
      <c r="F162" s="4">
        <f t="shared" si="7"/>
        <v>9.3899999999999988</v>
      </c>
      <c r="G162" s="3">
        <f>JPY_USD_2019[[#This Row],[Ск.средн]]-($D$5+$D$4*JPY_USD_2019[[#This Row],[Индекс]])</f>
        <v>0.18364140181597577</v>
      </c>
      <c r="H162" s="4">
        <f>JPY_USD_2019[[#This Row],[1000 JPY-USD]]-JPY_USD_2019[[#This Row],[Ск.средн]]</f>
        <v>1.0000000000001563E-2</v>
      </c>
      <c r="I162" s="3">
        <f t="shared" si="8"/>
        <v>9.4</v>
      </c>
      <c r="J162" s="3"/>
      <c r="K162" s="3"/>
    </row>
    <row r="163" spans="1:11" x14ac:dyDescent="0.3">
      <c r="A163" s="1">
        <v>43701</v>
      </c>
      <c r="B163">
        <v>9.3799999999999994E-3</v>
      </c>
      <c r="C163">
        <v>156</v>
      </c>
      <c r="D163">
        <v>9.379999999999999</v>
      </c>
      <c r="E163" s="3">
        <f t="shared" si="6"/>
        <v>0.99787234042553175</v>
      </c>
      <c r="F163" s="4">
        <f t="shared" si="7"/>
        <v>9.41</v>
      </c>
      <c r="G163" s="3">
        <f>JPY_USD_2019[[#This Row],[Ск.средн]]-($D$5+$D$4*JPY_USD_2019[[#This Row],[Индекс]])</f>
        <v>0.20272073913004895</v>
      </c>
      <c r="H163" s="4">
        <f>JPY_USD_2019[[#This Row],[1000 JPY-USD]]-JPY_USD_2019[[#This Row],[Ск.средн]]</f>
        <v>-3.0000000000001137E-2</v>
      </c>
      <c r="I163" s="3">
        <f t="shared" si="8"/>
        <v>9.379999999999999</v>
      </c>
      <c r="J163" s="3"/>
      <c r="K163" s="3"/>
    </row>
    <row r="164" spans="1:11" x14ac:dyDescent="0.3">
      <c r="A164" s="1">
        <v>43704</v>
      </c>
      <c r="B164">
        <v>9.4500000000000001E-3</v>
      </c>
      <c r="C164">
        <v>157</v>
      </c>
      <c r="D164">
        <v>9.4499999999999993</v>
      </c>
      <c r="E164" s="3">
        <f t="shared" si="6"/>
        <v>1.0074626865671643</v>
      </c>
      <c r="F164" s="4">
        <f t="shared" si="7"/>
        <v>9.4266666666666659</v>
      </c>
      <c r="G164" s="3">
        <f>JPY_USD_2019[[#This Row],[Ск.средн]]-($D$5+$D$4*JPY_USD_2019[[#This Row],[Индекс]])</f>
        <v>0.21846674311078473</v>
      </c>
      <c r="H164" s="4">
        <f>JPY_USD_2019[[#This Row],[1000 JPY-USD]]-JPY_USD_2019[[#This Row],[Ск.средн]]</f>
        <v>2.3333333333333428E-2</v>
      </c>
      <c r="I164" s="3">
        <f t="shared" si="8"/>
        <v>9.4499999999999993</v>
      </c>
      <c r="J164" s="3"/>
      <c r="K164" s="3"/>
    </row>
    <row r="165" spans="1:11" x14ac:dyDescent="0.3">
      <c r="A165" s="1">
        <v>43705</v>
      </c>
      <c r="B165">
        <v>9.4500000000000001E-3</v>
      </c>
      <c r="C165">
        <v>158</v>
      </c>
      <c r="D165">
        <v>9.4499999999999993</v>
      </c>
      <c r="E165" s="3">
        <f t="shared" si="6"/>
        <v>1</v>
      </c>
      <c r="F165" s="4">
        <f t="shared" si="7"/>
        <v>9.4499999999999993</v>
      </c>
      <c r="G165" s="3">
        <f>JPY_USD_2019[[#This Row],[Ск.средн]]-($D$5+$D$4*JPY_USD_2019[[#This Row],[Индекс]])</f>
        <v>0.24087941375818822</v>
      </c>
      <c r="H165" s="4">
        <f>JPY_USD_2019[[#This Row],[1000 JPY-USD]]-JPY_USD_2019[[#This Row],[Ск.средн]]</f>
        <v>0</v>
      </c>
      <c r="I165" s="3">
        <f t="shared" si="8"/>
        <v>9.4499999999999993</v>
      </c>
      <c r="J165" s="3"/>
      <c r="K165" s="3"/>
    </row>
    <row r="166" spans="1:11" x14ac:dyDescent="0.3">
      <c r="A166" s="1">
        <v>43706</v>
      </c>
      <c r="B166">
        <v>9.4500000000000001E-3</v>
      </c>
      <c r="C166">
        <v>159</v>
      </c>
      <c r="D166">
        <v>9.4499999999999993</v>
      </c>
      <c r="E166" s="3">
        <f t="shared" si="6"/>
        <v>1</v>
      </c>
      <c r="F166" s="4">
        <f t="shared" si="7"/>
        <v>9.44</v>
      </c>
      <c r="G166" s="3">
        <f>JPY_USD_2019[[#This Row],[Ск.средн]]-($D$5+$D$4*JPY_USD_2019[[#This Row],[Индекс]])</f>
        <v>0.22995875107225849</v>
      </c>
      <c r="H166" s="4">
        <f>JPY_USD_2019[[#This Row],[1000 JPY-USD]]-JPY_USD_2019[[#This Row],[Ск.средн]]</f>
        <v>9.9999999999997868E-3</v>
      </c>
      <c r="I166" s="3">
        <f t="shared" si="8"/>
        <v>9.4499999999999993</v>
      </c>
      <c r="J166" s="3"/>
      <c r="K166" s="3"/>
    </row>
    <row r="167" spans="1:11" x14ac:dyDescent="0.3">
      <c r="A167" s="1">
        <v>43707</v>
      </c>
      <c r="B167">
        <v>9.4199999999999996E-3</v>
      </c>
      <c r="C167">
        <v>160</v>
      </c>
      <c r="D167">
        <v>9.42</v>
      </c>
      <c r="E167" s="3">
        <f t="shared" si="6"/>
        <v>0.99682539682539695</v>
      </c>
      <c r="F167" s="4">
        <f t="shared" si="7"/>
        <v>9.423333333333332</v>
      </c>
      <c r="G167" s="3">
        <f>JPY_USD_2019[[#This Row],[Ск.средн]]-($D$5+$D$4*JPY_USD_2019[[#This Row],[Индекс]])</f>
        <v>0.21237142171966283</v>
      </c>
      <c r="H167" s="4">
        <f>JPY_USD_2019[[#This Row],[1000 JPY-USD]]-JPY_USD_2019[[#This Row],[Ск.средн]]</f>
        <v>-3.333333333332078E-3</v>
      </c>
      <c r="I167" s="3">
        <f t="shared" si="8"/>
        <v>9.42</v>
      </c>
      <c r="J167" s="3"/>
      <c r="K167" s="3"/>
    </row>
    <row r="168" spans="1:11" x14ac:dyDescent="0.3">
      <c r="A168" s="1">
        <v>43708</v>
      </c>
      <c r="B168">
        <v>9.4000000000000004E-3</v>
      </c>
      <c r="C168">
        <v>161</v>
      </c>
      <c r="D168">
        <v>9.4</v>
      </c>
      <c r="E168" s="3">
        <f t="shared" si="6"/>
        <v>0.99787685774946921</v>
      </c>
      <c r="F168" s="4">
        <f t="shared" si="7"/>
        <v>9.41</v>
      </c>
      <c r="G168" s="3">
        <f>JPY_USD_2019[[#This Row],[Ск.средн]]-($D$5+$D$4*JPY_USD_2019[[#This Row],[Индекс]])</f>
        <v>0.19811742570040103</v>
      </c>
      <c r="H168" s="4">
        <f>JPY_USD_2019[[#This Row],[1000 JPY-USD]]-JPY_USD_2019[[#This Row],[Ск.средн]]</f>
        <v>-9.9999999999997868E-3</v>
      </c>
      <c r="I168" s="3">
        <f t="shared" si="8"/>
        <v>9.4</v>
      </c>
      <c r="J168" s="3"/>
      <c r="K168" s="3"/>
    </row>
    <row r="169" spans="1:11" x14ac:dyDescent="0.3">
      <c r="A169" s="1">
        <v>43711</v>
      </c>
      <c r="B169">
        <v>9.41E-3</v>
      </c>
      <c r="C169">
        <v>162</v>
      </c>
      <c r="D169">
        <v>9.41</v>
      </c>
      <c r="E169" s="3">
        <f t="shared" si="6"/>
        <v>1.0010638297872341</v>
      </c>
      <c r="F169" s="4">
        <f t="shared" si="7"/>
        <v>9.413333333333334</v>
      </c>
      <c r="G169" s="3">
        <f>JPY_USD_2019[[#This Row],[Ск.средн]]-($D$5+$D$4*JPY_USD_2019[[#This Row],[Индекс]])</f>
        <v>0.20053009634780494</v>
      </c>
      <c r="H169" s="4">
        <f>JPY_USD_2019[[#This Row],[1000 JPY-USD]]-JPY_USD_2019[[#This Row],[Ск.средн]]</f>
        <v>-3.3333333333338544E-3</v>
      </c>
      <c r="I169" s="3">
        <f t="shared" si="8"/>
        <v>9.41</v>
      </c>
      <c r="J169" s="3"/>
      <c r="K169" s="3"/>
    </row>
    <row r="170" spans="1:11" x14ac:dyDescent="0.3">
      <c r="A170" s="1">
        <v>43712</v>
      </c>
      <c r="B170">
        <v>9.4299999999999991E-3</v>
      </c>
      <c r="C170">
        <v>163</v>
      </c>
      <c r="D170">
        <v>9.43</v>
      </c>
      <c r="E170" s="3">
        <f t="shared" si="6"/>
        <v>1.0021253985122209</v>
      </c>
      <c r="F170" s="4">
        <f t="shared" si="7"/>
        <v>9.4166666666666661</v>
      </c>
      <c r="G170" s="3">
        <f>JPY_USD_2019[[#This Row],[Ск.средн]]-($D$5+$D$4*JPY_USD_2019[[#This Row],[Индекс]])</f>
        <v>0.20294276699520708</v>
      </c>
      <c r="H170" s="4">
        <f>JPY_USD_2019[[#This Row],[1000 JPY-USD]]-JPY_USD_2019[[#This Row],[Ск.средн]]</f>
        <v>1.3333333333333641E-2</v>
      </c>
      <c r="I170" s="3">
        <f t="shared" si="8"/>
        <v>9.43</v>
      </c>
      <c r="J170" s="3"/>
      <c r="K170" s="3"/>
    </row>
    <row r="171" spans="1:11" x14ac:dyDescent="0.3">
      <c r="A171" s="1">
        <v>43713</v>
      </c>
      <c r="B171">
        <v>9.41E-3</v>
      </c>
      <c r="C171">
        <v>164</v>
      </c>
      <c r="D171">
        <v>9.41</v>
      </c>
      <c r="E171" s="3">
        <f t="shared" si="6"/>
        <v>0.99787910922587486</v>
      </c>
      <c r="F171" s="4">
        <f t="shared" si="7"/>
        <v>9.41</v>
      </c>
      <c r="G171" s="3">
        <f>JPY_USD_2019[[#This Row],[Ск.средн]]-($D$5+$D$4*JPY_USD_2019[[#This Row],[Индекс]])</f>
        <v>0.19535543764261298</v>
      </c>
      <c r="H171" s="4">
        <f>JPY_USD_2019[[#This Row],[1000 JPY-USD]]-JPY_USD_2019[[#This Row],[Ск.средн]]</f>
        <v>0</v>
      </c>
      <c r="I171" s="3">
        <f t="shared" si="8"/>
        <v>9.41</v>
      </c>
      <c r="J171" s="3"/>
      <c r="K171" s="3"/>
    </row>
    <row r="172" spans="1:11" x14ac:dyDescent="0.3">
      <c r="A172" s="1">
        <v>43714</v>
      </c>
      <c r="B172">
        <v>9.3900000000000008E-3</v>
      </c>
      <c r="C172">
        <v>165</v>
      </c>
      <c r="D172">
        <v>9.39</v>
      </c>
      <c r="E172" s="3">
        <f t="shared" si="6"/>
        <v>0.99787460148777896</v>
      </c>
      <c r="F172" s="4">
        <f t="shared" si="7"/>
        <v>9.3800000000000008</v>
      </c>
      <c r="G172" s="3">
        <f>JPY_USD_2019[[#This Row],[Ск.средн]]-($D$5+$D$4*JPY_USD_2019[[#This Row],[Индекс]])</f>
        <v>0.16443477495668368</v>
      </c>
      <c r="H172" s="4">
        <f>JPY_USD_2019[[#This Row],[1000 JPY-USD]]-JPY_USD_2019[[#This Row],[Ск.средн]]</f>
        <v>9.9999999999997868E-3</v>
      </c>
      <c r="I172" s="3">
        <f t="shared" si="8"/>
        <v>9.39</v>
      </c>
      <c r="J172" s="3"/>
      <c r="K172" s="3"/>
    </row>
    <row r="173" spans="1:11" x14ac:dyDescent="0.3">
      <c r="A173" s="1">
        <v>43715</v>
      </c>
      <c r="B173">
        <v>9.3399999999999993E-3</v>
      </c>
      <c r="C173">
        <v>166</v>
      </c>
      <c r="D173">
        <v>9.34</v>
      </c>
      <c r="E173" s="3">
        <f t="shared" si="6"/>
        <v>0.99467518636847707</v>
      </c>
      <c r="F173" s="4">
        <f t="shared" si="7"/>
        <v>9.3600000000000012</v>
      </c>
      <c r="G173" s="3">
        <f>JPY_USD_2019[[#This Row],[Ск.средн]]-($D$5+$D$4*JPY_USD_2019[[#This Row],[Индекс]])</f>
        <v>0.14351411227075417</v>
      </c>
      <c r="H173" s="4">
        <f>JPY_USD_2019[[#This Row],[1000 JPY-USD]]-JPY_USD_2019[[#This Row],[Ск.средн]]</f>
        <v>-2.000000000000135E-2</v>
      </c>
      <c r="I173" s="3">
        <f t="shared" si="8"/>
        <v>9.34</v>
      </c>
      <c r="J173" s="3"/>
      <c r="K173" s="3"/>
    </row>
    <row r="174" spans="1:11" x14ac:dyDescent="0.3">
      <c r="A174" s="1">
        <v>43718</v>
      </c>
      <c r="B174">
        <v>9.3500000000000007E-3</v>
      </c>
      <c r="C174">
        <v>167</v>
      </c>
      <c r="D174">
        <v>9.3500000000000014</v>
      </c>
      <c r="E174" s="3">
        <f t="shared" si="6"/>
        <v>1.0010706638115634</v>
      </c>
      <c r="F174" s="4">
        <f t="shared" si="7"/>
        <v>9.3366666666666678</v>
      </c>
      <c r="G174" s="3">
        <f>JPY_USD_2019[[#This Row],[Ск.средн]]-($D$5+$D$4*JPY_USD_2019[[#This Row],[Индекс]])</f>
        <v>0.1192601162514908</v>
      </c>
      <c r="H174" s="4">
        <f>JPY_USD_2019[[#This Row],[1000 JPY-USD]]-JPY_USD_2019[[#This Row],[Ск.средн]]</f>
        <v>1.3333333333333641E-2</v>
      </c>
      <c r="I174" s="3">
        <f t="shared" si="8"/>
        <v>9.3500000000000014</v>
      </c>
      <c r="J174" s="3"/>
      <c r="K174" s="3"/>
    </row>
    <row r="175" spans="1:11" x14ac:dyDescent="0.3">
      <c r="A175" s="1">
        <v>43719</v>
      </c>
      <c r="B175">
        <v>9.3200000000000002E-3</v>
      </c>
      <c r="C175">
        <v>168</v>
      </c>
      <c r="D175">
        <v>9.32</v>
      </c>
      <c r="E175" s="3">
        <f t="shared" si="6"/>
        <v>0.9967914438502673</v>
      </c>
      <c r="F175" s="4">
        <f t="shared" si="7"/>
        <v>9.3166666666666682</v>
      </c>
      <c r="G175" s="3">
        <f>JPY_USD_2019[[#This Row],[Ск.средн]]-($D$5+$D$4*JPY_USD_2019[[#This Row],[Индекс]])</f>
        <v>9.8339453565563062E-2</v>
      </c>
      <c r="H175" s="4">
        <f>JPY_USD_2019[[#This Row],[1000 JPY-USD]]-JPY_USD_2019[[#This Row],[Ск.средн]]</f>
        <v>3.333333333332078E-3</v>
      </c>
      <c r="I175" s="3">
        <f t="shared" si="8"/>
        <v>9.32</v>
      </c>
      <c r="J175" s="3"/>
      <c r="K175" s="3"/>
    </row>
    <row r="176" spans="1:11" x14ac:dyDescent="0.3">
      <c r="A176" s="1">
        <v>43720</v>
      </c>
      <c r="B176">
        <v>9.2800000000000001E-3</v>
      </c>
      <c r="C176">
        <v>169</v>
      </c>
      <c r="D176">
        <v>9.2799999999999994</v>
      </c>
      <c r="E176" s="3">
        <f t="shared" si="6"/>
        <v>0.99570815450643768</v>
      </c>
      <c r="F176" s="4">
        <f t="shared" si="7"/>
        <v>9.2900000000000009</v>
      </c>
      <c r="G176" s="3">
        <f>JPY_USD_2019[[#This Row],[Ск.средн]]-($D$5+$D$4*JPY_USD_2019[[#This Row],[Индекс]])</f>
        <v>7.0752124212965839E-2</v>
      </c>
      <c r="H176" s="4">
        <f>JPY_USD_2019[[#This Row],[1000 JPY-USD]]-JPY_USD_2019[[#This Row],[Ск.средн]]</f>
        <v>-1.0000000000001563E-2</v>
      </c>
      <c r="I176" s="3">
        <f t="shared" si="8"/>
        <v>9.2799999999999994</v>
      </c>
      <c r="J176" s="3"/>
      <c r="K176" s="3"/>
    </row>
    <row r="177" spans="1:11" x14ac:dyDescent="0.3">
      <c r="A177" s="1">
        <v>43721</v>
      </c>
      <c r="B177">
        <v>9.2700000000000005E-3</v>
      </c>
      <c r="C177">
        <v>170</v>
      </c>
      <c r="D177">
        <v>9.27</v>
      </c>
      <c r="E177" s="3">
        <f t="shared" si="6"/>
        <v>0.99892241379310343</v>
      </c>
      <c r="F177" s="4">
        <f t="shared" si="7"/>
        <v>9.2699999999999978</v>
      </c>
      <c r="G177" s="3">
        <f>JPY_USD_2019[[#This Row],[Ск.средн]]-($D$5+$D$4*JPY_USD_2019[[#This Row],[Индекс]])</f>
        <v>4.9831461527032772E-2</v>
      </c>
      <c r="H177" s="4">
        <f>JPY_USD_2019[[#This Row],[1000 JPY-USD]]-JPY_USD_2019[[#This Row],[Ск.средн]]</f>
        <v>0</v>
      </c>
      <c r="I177" s="3">
        <f t="shared" si="8"/>
        <v>9.27</v>
      </c>
      <c r="J177" s="3"/>
      <c r="K177" s="3"/>
    </row>
    <row r="178" spans="1:11" x14ac:dyDescent="0.3">
      <c r="A178" s="1">
        <v>43722</v>
      </c>
      <c r="B178">
        <v>9.2599999999999991E-3</v>
      </c>
      <c r="C178">
        <v>171</v>
      </c>
      <c r="D178">
        <v>9.26</v>
      </c>
      <c r="E178" s="3">
        <f t="shared" si="6"/>
        <v>0.99892125134843579</v>
      </c>
      <c r="F178" s="4">
        <f t="shared" si="7"/>
        <v>9.2666666666666675</v>
      </c>
      <c r="G178" s="3">
        <f>JPY_USD_2019[[#This Row],[Ск.средн]]-($D$5+$D$4*JPY_USD_2019[[#This Row],[Индекс]])</f>
        <v>4.557746550777253E-2</v>
      </c>
      <c r="H178" s="4">
        <f>JPY_USD_2019[[#This Row],[1000 JPY-USD]]-JPY_USD_2019[[#This Row],[Ск.средн]]</f>
        <v>-6.6666666666677088E-3</v>
      </c>
      <c r="I178" s="3">
        <f t="shared" si="8"/>
        <v>9.26</v>
      </c>
      <c r="J178" s="3"/>
      <c r="K178" s="3"/>
    </row>
    <row r="179" spans="1:11" x14ac:dyDescent="0.3">
      <c r="A179" s="1">
        <v>43725</v>
      </c>
      <c r="B179">
        <v>9.2700000000000005E-3</v>
      </c>
      <c r="C179">
        <v>172</v>
      </c>
      <c r="D179">
        <v>9.27</v>
      </c>
      <c r="E179" s="3">
        <f t="shared" si="6"/>
        <v>1.0010799136069115</v>
      </c>
      <c r="F179" s="4">
        <f t="shared" si="7"/>
        <v>9.2566666666666677</v>
      </c>
      <c r="G179" s="3">
        <f>JPY_USD_2019[[#This Row],[Ск.средн]]-($D$5+$D$4*JPY_USD_2019[[#This Row],[Индекс]])</f>
        <v>3.4656802821842803E-2</v>
      </c>
      <c r="H179" s="4">
        <f>JPY_USD_2019[[#This Row],[1000 JPY-USD]]-JPY_USD_2019[[#This Row],[Ск.средн]]</f>
        <v>1.3333333333331865E-2</v>
      </c>
      <c r="I179" s="3">
        <f t="shared" si="8"/>
        <v>9.27</v>
      </c>
      <c r="J179" s="3"/>
      <c r="K179" s="3"/>
    </row>
    <row r="180" spans="1:11" x14ac:dyDescent="0.3">
      <c r="A180" s="1">
        <v>43726</v>
      </c>
      <c r="B180">
        <v>9.2399999999999999E-3</v>
      </c>
      <c r="C180">
        <v>173</v>
      </c>
      <c r="D180">
        <v>9.24</v>
      </c>
      <c r="E180" s="3">
        <f t="shared" si="6"/>
        <v>0.99676375404530748</v>
      </c>
      <c r="F180" s="4">
        <f t="shared" si="7"/>
        <v>9.25</v>
      </c>
      <c r="G180" s="3">
        <f>JPY_USD_2019[[#This Row],[Ск.средн]]-($D$5+$D$4*JPY_USD_2019[[#This Row],[Индекс]])</f>
        <v>2.706947346924693E-2</v>
      </c>
      <c r="H180" s="4">
        <f>JPY_USD_2019[[#This Row],[1000 JPY-USD]]-JPY_USD_2019[[#This Row],[Ск.средн]]</f>
        <v>-9.9999999999997868E-3</v>
      </c>
      <c r="I180" s="3">
        <f t="shared" si="8"/>
        <v>9.24</v>
      </c>
      <c r="J180" s="3"/>
      <c r="K180" s="3"/>
    </row>
    <row r="181" spans="1:11" x14ac:dyDescent="0.3">
      <c r="A181" s="1">
        <v>43727</v>
      </c>
      <c r="B181">
        <v>9.2399999999999999E-3</v>
      </c>
      <c r="C181">
        <v>174</v>
      </c>
      <c r="D181">
        <v>9.24</v>
      </c>
      <c r="E181" s="3">
        <f t="shared" si="6"/>
        <v>1</v>
      </c>
      <c r="F181" s="4">
        <f t="shared" si="7"/>
        <v>9.2466666666666679</v>
      </c>
      <c r="G181" s="3">
        <f>JPY_USD_2019[[#This Row],[Ск.средн]]-($D$5+$D$4*JPY_USD_2019[[#This Row],[Индекс]])</f>
        <v>2.2815477449984911E-2</v>
      </c>
      <c r="H181" s="4">
        <f>JPY_USD_2019[[#This Row],[1000 JPY-USD]]-JPY_USD_2019[[#This Row],[Ск.средн]]</f>
        <v>-6.6666666666677088E-3</v>
      </c>
      <c r="I181" s="3">
        <f t="shared" si="8"/>
        <v>9.24</v>
      </c>
      <c r="J181" s="3"/>
      <c r="K181" s="3"/>
    </row>
    <row r="182" spans="1:11" x14ac:dyDescent="0.3">
      <c r="A182" s="1">
        <v>43728</v>
      </c>
      <c r="B182">
        <v>9.2599999999999991E-3</v>
      </c>
      <c r="C182">
        <v>175</v>
      </c>
      <c r="D182">
        <v>9.26</v>
      </c>
      <c r="E182" s="3">
        <f t="shared" si="6"/>
        <v>1.002164502164502</v>
      </c>
      <c r="F182" s="4">
        <f t="shared" si="7"/>
        <v>9.2533333333333321</v>
      </c>
      <c r="G182" s="3">
        <f>JPY_USD_2019[[#This Row],[Ск.средн]]-($D$5+$D$4*JPY_USD_2019[[#This Row],[Индекс]])</f>
        <v>2.8561481430719127E-2</v>
      </c>
      <c r="H182" s="4">
        <f>JPY_USD_2019[[#This Row],[1000 JPY-USD]]-JPY_USD_2019[[#This Row],[Ск.средн]]</f>
        <v>6.6666666666677088E-3</v>
      </c>
      <c r="I182" s="3">
        <f t="shared" si="8"/>
        <v>9.26</v>
      </c>
      <c r="J182" s="3"/>
      <c r="K182" s="3"/>
    </row>
    <row r="183" spans="1:11" x14ac:dyDescent="0.3">
      <c r="A183" s="1">
        <v>43729</v>
      </c>
      <c r="B183">
        <v>9.2599999999999991E-3</v>
      </c>
      <c r="C183">
        <v>176</v>
      </c>
      <c r="D183">
        <v>9.26</v>
      </c>
      <c r="E183" s="3">
        <f t="shared" si="6"/>
        <v>1</v>
      </c>
      <c r="F183" s="4">
        <f t="shared" si="7"/>
        <v>9.2733333333333334</v>
      </c>
      <c r="G183" s="3">
        <f>JPY_USD_2019[[#This Row],[Ск.средн]]-($D$5+$D$4*JPY_USD_2019[[#This Row],[Индекс]])</f>
        <v>4.7640818744790536E-2</v>
      </c>
      <c r="H183" s="4">
        <f>JPY_USD_2019[[#This Row],[1000 JPY-USD]]-JPY_USD_2019[[#This Row],[Ск.средн]]</f>
        <v>-1.3333333333333641E-2</v>
      </c>
      <c r="I183" s="3">
        <f t="shared" si="8"/>
        <v>9.26</v>
      </c>
      <c r="J183" s="3"/>
      <c r="K183" s="3"/>
    </row>
    <row r="184" spans="1:11" x14ac:dyDescent="0.3">
      <c r="A184" s="1">
        <v>43732</v>
      </c>
      <c r="B184">
        <v>9.2999999999999992E-3</v>
      </c>
      <c r="C184">
        <v>177</v>
      </c>
      <c r="D184">
        <v>9.2999999999999989</v>
      </c>
      <c r="E184" s="3">
        <f t="shared" si="6"/>
        <v>1.0043196544276456</v>
      </c>
      <c r="F184" s="4">
        <f t="shared" si="7"/>
        <v>9.2833333333333332</v>
      </c>
      <c r="G184" s="3">
        <f>JPY_USD_2019[[#This Row],[Ск.средн]]-($D$5+$D$4*JPY_USD_2019[[#This Row],[Индекс]])</f>
        <v>5.6720156058862159E-2</v>
      </c>
      <c r="H184" s="4">
        <f>JPY_USD_2019[[#This Row],[1000 JPY-USD]]-JPY_USD_2019[[#This Row],[Ск.средн]]</f>
        <v>1.6666666666665719E-2</v>
      </c>
      <c r="I184" s="3">
        <f t="shared" si="8"/>
        <v>9.2999999999999989</v>
      </c>
      <c r="J184" s="3"/>
      <c r="K184" s="3"/>
    </row>
    <row r="185" spans="1:11" x14ac:dyDescent="0.3">
      <c r="A185" s="1">
        <v>43733</v>
      </c>
      <c r="B185">
        <v>9.2899999999999996E-3</v>
      </c>
      <c r="C185">
        <v>178</v>
      </c>
      <c r="D185">
        <v>9.2899999999999991</v>
      </c>
      <c r="E185" s="3">
        <f t="shared" si="6"/>
        <v>0.99892473118279568</v>
      </c>
      <c r="F185" s="4">
        <f t="shared" si="7"/>
        <v>9.3033333333333328</v>
      </c>
      <c r="G185" s="3">
        <f>JPY_USD_2019[[#This Row],[Ск.средн]]-($D$5+$D$4*JPY_USD_2019[[#This Row],[Индекс]])</f>
        <v>7.5799493372931792E-2</v>
      </c>
      <c r="H185" s="4">
        <f>JPY_USD_2019[[#This Row],[1000 JPY-USD]]-JPY_USD_2019[[#This Row],[Ск.средн]]</f>
        <v>-1.3333333333333641E-2</v>
      </c>
      <c r="I185" s="3">
        <f t="shared" si="8"/>
        <v>9.2899999999999991</v>
      </c>
      <c r="J185" s="3"/>
      <c r="K185" s="3"/>
    </row>
    <row r="186" spans="1:11" x14ac:dyDescent="0.3">
      <c r="A186" s="1">
        <v>43734</v>
      </c>
      <c r="B186">
        <v>9.3200000000000002E-3</v>
      </c>
      <c r="C186">
        <v>179</v>
      </c>
      <c r="D186">
        <v>9.32</v>
      </c>
      <c r="E186" s="3">
        <f t="shared" si="6"/>
        <v>1.0032292787944026</v>
      </c>
      <c r="F186" s="4">
        <f t="shared" si="7"/>
        <v>9.2999999999999989</v>
      </c>
      <c r="G186" s="3">
        <f>JPY_USD_2019[[#This Row],[Ск.средн]]-($D$5+$D$4*JPY_USD_2019[[#This Row],[Индекс]])</f>
        <v>7.1545497353667997E-2</v>
      </c>
      <c r="H186" s="4">
        <f>JPY_USD_2019[[#This Row],[1000 JPY-USD]]-JPY_USD_2019[[#This Row],[Ск.средн]]</f>
        <v>2.000000000000135E-2</v>
      </c>
      <c r="I186" s="3">
        <f t="shared" si="8"/>
        <v>9.32</v>
      </c>
      <c r="J186" s="3"/>
      <c r="K186" s="3"/>
    </row>
    <row r="187" spans="1:11" x14ac:dyDescent="0.3">
      <c r="A187" s="1">
        <v>43735</v>
      </c>
      <c r="B187">
        <v>9.2899999999999996E-3</v>
      </c>
      <c r="C187">
        <v>180</v>
      </c>
      <c r="D187">
        <v>9.2899999999999991</v>
      </c>
      <c r="E187" s="3">
        <f t="shared" si="6"/>
        <v>0.99678111587982821</v>
      </c>
      <c r="F187" s="4">
        <f t="shared" si="7"/>
        <v>9.293333333333333</v>
      </c>
      <c r="G187" s="3">
        <f>JPY_USD_2019[[#This Row],[Ск.средн]]-($D$5+$D$4*JPY_USD_2019[[#This Row],[Индекс]])</f>
        <v>6.3958168001072124E-2</v>
      </c>
      <c r="H187" s="4">
        <f>JPY_USD_2019[[#This Row],[1000 JPY-USD]]-JPY_USD_2019[[#This Row],[Ск.средн]]</f>
        <v>-3.3333333333338544E-3</v>
      </c>
      <c r="I187" s="3">
        <f t="shared" si="8"/>
        <v>9.2899999999999991</v>
      </c>
      <c r="J187" s="3"/>
      <c r="K187" s="3"/>
    </row>
    <row r="188" spans="1:11" x14ac:dyDescent="0.3">
      <c r="A188" s="1">
        <v>43736</v>
      </c>
      <c r="B188">
        <v>9.2700000000000005E-3</v>
      </c>
      <c r="C188">
        <v>181</v>
      </c>
      <c r="D188">
        <v>9.27</v>
      </c>
      <c r="E188" s="3">
        <f t="shared" si="6"/>
        <v>0.99784714747039838</v>
      </c>
      <c r="F188" s="4">
        <f t="shared" si="7"/>
        <v>9.2766666666666655</v>
      </c>
      <c r="G188" s="3">
        <f>JPY_USD_2019[[#This Row],[Ск.средн]]-($D$5+$D$4*JPY_USD_2019[[#This Row],[Индекс]])</f>
        <v>4.6370838648476465E-2</v>
      </c>
      <c r="H188" s="4">
        <f>JPY_USD_2019[[#This Row],[1000 JPY-USD]]-JPY_USD_2019[[#This Row],[Ск.средн]]</f>
        <v>-6.6666666666659324E-3</v>
      </c>
      <c r="I188" s="3">
        <f t="shared" si="8"/>
        <v>9.27</v>
      </c>
      <c r="J188" s="3"/>
      <c r="K188" s="3"/>
    </row>
    <row r="189" spans="1:11" x14ac:dyDescent="0.3">
      <c r="A189" s="1">
        <v>43739</v>
      </c>
      <c r="B189">
        <v>9.2700000000000005E-3</v>
      </c>
      <c r="C189">
        <v>182</v>
      </c>
      <c r="D189">
        <v>9.27</v>
      </c>
      <c r="E189" s="3">
        <f t="shared" si="6"/>
        <v>1</v>
      </c>
      <c r="F189" s="4">
        <f t="shared" si="7"/>
        <v>9.2566666666666659</v>
      </c>
      <c r="G189" s="3">
        <f>JPY_USD_2019[[#This Row],[Ск.средн]]-($D$5+$D$4*JPY_USD_2019[[#This Row],[Индекс]])</f>
        <v>2.545017596254695E-2</v>
      </c>
      <c r="H189" s="4">
        <f>JPY_USD_2019[[#This Row],[1000 JPY-USD]]-JPY_USD_2019[[#This Row],[Ск.средн]]</f>
        <v>1.3333333333333641E-2</v>
      </c>
      <c r="I189" s="3">
        <f t="shared" si="8"/>
        <v>9.27</v>
      </c>
      <c r="J189" s="3"/>
      <c r="K189" s="3"/>
    </row>
    <row r="190" spans="1:11" x14ac:dyDescent="0.3">
      <c r="A190" s="1">
        <v>43740</v>
      </c>
      <c r="B190">
        <v>9.2300000000000004E-3</v>
      </c>
      <c r="C190">
        <v>183</v>
      </c>
      <c r="D190">
        <v>9.23</v>
      </c>
      <c r="E190" s="3">
        <f t="shared" si="6"/>
        <v>0.99568500539374338</v>
      </c>
      <c r="F190" s="4">
        <f t="shared" si="7"/>
        <v>9.2633333333333336</v>
      </c>
      <c r="G190" s="3">
        <f>JPY_USD_2019[[#This Row],[Ск.средн]]-($D$5+$D$4*JPY_USD_2019[[#This Row],[Индекс]])</f>
        <v>3.1196179943284719E-2</v>
      </c>
      <c r="H190" s="4">
        <f>JPY_USD_2019[[#This Row],[1000 JPY-USD]]-JPY_USD_2019[[#This Row],[Ск.средн]]</f>
        <v>-3.3333333333333215E-2</v>
      </c>
      <c r="I190" s="3">
        <f t="shared" si="8"/>
        <v>9.23</v>
      </c>
      <c r="J190" s="3"/>
      <c r="K190" s="3"/>
    </row>
    <row r="191" spans="1:11" x14ac:dyDescent="0.3">
      <c r="A191" s="1">
        <v>43741</v>
      </c>
      <c r="B191">
        <v>9.2899999999999996E-3</v>
      </c>
      <c r="C191">
        <v>184</v>
      </c>
      <c r="D191">
        <v>9.2899999999999991</v>
      </c>
      <c r="E191" s="3">
        <f t="shared" si="6"/>
        <v>1.0065005417118091</v>
      </c>
      <c r="F191" s="4">
        <f t="shared" si="7"/>
        <v>9.2833333333333332</v>
      </c>
      <c r="G191" s="3">
        <f>JPY_USD_2019[[#This Row],[Ск.средн]]-($D$5+$D$4*JPY_USD_2019[[#This Row],[Индекс]])</f>
        <v>5.0275517257354352E-2</v>
      </c>
      <c r="H191" s="4">
        <f>JPY_USD_2019[[#This Row],[1000 JPY-USD]]-JPY_USD_2019[[#This Row],[Ск.средн]]</f>
        <v>6.6666666666659324E-3</v>
      </c>
      <c r="I191" s="3">
        <f t="shared" si="8"/>
        <v>9.2899999999999991</v>
      </c>
      <c r="J191" s="3"/>
      <c r="K191" s="3"/>
    </row>
    <row r="192" spans="1:11" x14ac:dyDescent="0.3">
      <c r="A192" s="1">
        <v>43742</v>
      </c>
      <c r="B192">
        <v>9.3299999999999998E-3</v>
      </c>
      <c r="C192">
        <v>185</v>
      </c>
      <c r="D192">
        <v>9.33</v>
      </c>
      <c r="E192" s="3">
        <f t="shared" si="6"/>
        <v>1.0043057050592035</v>
      </c>
      <c r="F192" s="4">
        <f t="shared" si="7"/>
        <v>9.3266666666666662</v>
      </c>
      <c r="G192" s="3">
        <f>JPY_USD_2019[[#This Row],[Ск.средн]]-($D$5+$D$4*JPY_USD_2019[[#This Row],[Индекс]])</f>
        <v>9.2688187904759189E-2</v>
      </c>
      <c r="H192" s="4">
        <f>JPY_USD_2019[[#This Row],[1000 JPY-USD]]-JPY_USD_2019[[#This Row],[Ск.средн]]</f>
        <v>3.3333333333338544E-3</v>
      </c>
      <c r="I192" s="3">
        <f t="shared" si="8"/>
        <v>9.33</v>
      </c>
      <c r="J192" s="3"/>
      <c r="K192" s="3"/>
    </row>
    <row r="193" spans="1:11" x14ac:dyDescent="0.3">
      <c r="A193" s="1">
        <v>43743</v>
      </c>
      <c r="B193">
        <v>9.3600000000000003E-3</v>
      </c>
      <c r="C193">
        <v>186</v>
      </c>
      <c r="D193">
        <v>9.36</v>
      </c>
      <c r="E193" s="3">
        <f t="shared" si="6"/>
        <v>1.0032154340836013</v>
      </c>
      <c r="F193" s="4">
        <f t="shared" si="7"/>
        <v>9.35</v>
      </c>
      <c r="G193" s="3">
        <f>JPY_USD_2019[[#This Row],[Ск.средн]]-($D$5+$D$4*JPY_USD_2019[[#This Row],[Индекс]])</f>
        <v>0.11510085855216268</v>
      </c>
      <c r="H193" s="4">
        <f>JPY_USD_2019[[#This Row],[1000 JPY-USD]]-JPY_USD_2019[[#This Row],[Ск.средн]]</f>
        <v>9.9999999999997868E-3</v>
      </c>
      <c r="I193" s="3">
        <f t="shared" si="8"/>
        <v>9.36</v>
      </c>
      <c r="J193" s="3"/>
      <c r="K193" s="3"/>
    </row>
    <row r="194" spans="1:11" x14ac:dyDescent="0.3">
      <c r="A194" s="1">
        <v>43746</v>
      </c>
      <c r="B194">
        <v>9.3600000000000003E-3</v>
      </c>
      <c r="C194">
        <v>187</v>
      </c>
      <c r="D194">
        <v>9.36</v>
      </c>
      <c r="E194" s="3">
        <f t="shared" si="6"/>
        <v>1</v>
      </c>
      <c r="F194" s="4">
        <f t="shared" si="7"/>
        <v>9.35</v>
      </c>
      <c r="G194" s="3">
        <f>JPY_USD_2019[[#This Row],[Ск.средн]]-($D$5+$D$4*JPY_USD_2019[[#This Row],[Индекс]])</f>
        <v>0.11418019586623274</v>
      </c>
      <c r="H194" s="4">
        <f>JPY_USD_2019[[#This Row],[1000 JPY-USD]]-JPY_USD_2019[[#This Row],[Ск.средн]]</f>
        <v>9.9999999999997868E-3</v>
      </c>
      <c r="I194" s="3">
        <f t="shared" si="8"/>
        <v>9.36</v>
      </c>
      <c r="J194" s="3"/>
      <c r="K194" s="3"/>
    </row>
    <row r="195" spans="1:11" x14ac:dyDescent="0.3">
      <c r="A195" s="1">
        <v>43747</v>
      </c>
      <c r="B195">
        <v>9.3299999999999998E-3</v>
      </c>
      <c r="C195">
        <v>188</v>
      </c>
      <c r="D195">
        <v>9.33</v>
      </c>
      <c r="E195" s="3">
        <f t="shared" si="6"/>
        <v>0.99679487179487192</v>
      </c>
      <c r="F195" s="4">
        <f t="shared" si="7"/>
        <v>9.336666666666666</v>
      </c>
      <c r="G195" s="3">
        <f>JPY_USD_2019[[#This Row],[Ск.средн]]-($D$5+$D$4*JPY_USD_2019[[#This Row],[Индекс]])</f>
        <v>9.9926199846969155E-2</v>
      </c>
      <c r="H195" s="4">
        <f>JPY_USD_2019[[#This Row],[1000 JPY-USD]]-JPY_USD_2019[[#This Row],[Ск.средн]]</f>
        <v>-6.6666666666659324E-3</v>
      </c>
      <c r="I195" s="3">
        <f t="shared" si="8"/>
        <v>9.33</v>
      </c>
      <c r="J195" s="3"/>
      <c r="K195" s="3"/>
    </row>
    <row r="196" spans="1:11" x14ac:dyDescent="0.3">
      <c r="A196" s="1">
        <v>43748</v>
      </c>
      <c r="B196">
        <v>9.3200000000000002E-3</v>
      </c>
      <c r="C196">
        <v>189</v>
      </c>
      <c r="D196">
        <v>9.32</v>
      </c>
      <c r="E196" s="3">
        <f t="shared" si="6"/>
        <v>0.99892818863879962</v>
      </c>
      <c r="F196" s="4">
        <f t="shared" si="7"/>
        <v>9.32</v>
      </c>
      <c r="G196" s="3">
        <f>JPY_USD_2019[[#This Row],[Ск.средн]]-($D$5+$D$4*JPY_USD_2019[[#This Row],[Индекс]])</f>
        <v>8.2338870494375271E-2</v>
      </c>
      <c r="H196" s="4">
        <f>JPY_USD_2019[[#This Row],[1000 JPY-USD]]-JPY_USD_2019[[#This Row],[Ск.средн]]</f>
        <v>0</v>
      </c>
      <c r="I196" s="3">
        <f t="shared" si="8"/>
        <v>9.32</v>
      </c>
      <c r="J196" s="3"/>
      <c r="K196" s="3"/>
    </row>
    <row r="197" spans="1:11" x14ac:dyDescent="0.3">
      <c r="A197" s="1">
        <v>43749</v>
      </c>
      <c r="B197">
        <v>9.3100000000000006E-3</v>
      </c>
      <c r="C197">
        <v>190</v>
      </c>
      <c r="D197">
        <v>9.31</v>
      </c>
      <c r="E197" s="3">
        <f t="shared" si="6"/>
        <v>0.99892703862660948</v>
      </c>
      <c r="F197" s="4">
        <f t="shared" si="7"/>
        <v>9.2966666666666669</v>
      </c>
      <c r="G197" s="3">
        <f>JPY_USD_2019[[#This Row],[Ск.средн]]-($D$5+$D$4*JPY_USD_2019[[#This Row],[Индекс]])</f>
        <v>5.8084874475111903E-2</v>
      </c>
      <c r="H197" s="4">
        <f>JPY_USD_2019[[#This Row],[1000 JPY-USD]]-JPY_USD_2019[[#This Row],[Ск.средн]]</f>
        <v>1.3333333333333641E-2</v>
      </c>
      <c r="I197" s="3">
        <f t="shared" si="8"/>
        <v>9.31</v>
      </c>
      <c r="J197" s="3"/>
      <c r="K197" s="3"/>
    </row>
    <row r="198" spans="1:11" x14ac:dyDescent="0.3">
      <c r="A198" s="1">
        <v>43750</v>
      </c>
      <c r="B198">
        <v>9.2599999999999991E-3</v>
      </c>
      <c r="C198">
        <v>191</v>
      </c>
      <c r="D198">
        <v>9.26</v>
      </c>
      <c r="E198" s="3">
        <f t="shared" si="6"/>
        <v>0.99462943071965626</v>
      </c>
      <c r="F198" s="4">
        <f t="shared" si="7"/>
        <v>9.2700000000000014</v>
      </c>
      <c r="G198" s="3">
        <f>JPY_USD_2019[[#This Row],[Ск.средн]]-($D$5+$D$4*JPY_USD_2019[[#This Row],[Индекс]])</f>
        <v>3.0497545122516456E-2</v>
      </c>
      <c r="H198" s="4">
        <f>JPY_USD_2019[[#This Row],[1000 JPY-USD]]-JPY_USD_2019[[#This Row],[Ск.средн]]</f>
        <v>-1.0000000000001563E-2</v>
      </c>
      <c r="I198" s="3">
        <f t="shared" si="8"/>
        <v>9.26</v>
      </c>
      <c r="J198" s="3"/>
      <c r="K198" s="3"/>
    </row>
    <row r="199" spans="1:11" x14ac:dyDescent="0.3">
      <c r="A199" s="1">
        <v>43753</v>
      </c>
      <c r="B199">
        <v>9.2399999999999999E-3</v>
      </c>
      <c r="C199">
        <v>192</v>
      </c>
      <c r="D199">
        <v>9.24</v>
      </c>
      <c r="E199" s="3">
        <f t="shared" si="6"/>
        <v>0.9978401727861772</v>
      </c>
      <c r="F199" s="4">
        <f t="shared" si="7"/>
        <v>9.2433333333333341</v>
      </c>
      <c r="G199" s="3">
        <f>JPY_USD_2019[[#This Row],[Ск.средн]]-($D$5+$D$4*JPY_USD_2019[[#This Row],[Индекс]])</f>
        <v>2.9102157699192333E-3</v>
      </c>
      <c r="H199" s="4">
        <f>JPY_USD_2019[[#This Row],[1000 JPY-USD]]-JPY_USD_2019[[#This Row],[Ск.средн]]</f>
        <v>-3.3333333333338544E-3</v>
      </c>
      <c r="I199" s="3">
        <f t="shared" si="8"/>
        <v>9.24</v>
      </c>
      <c r="J199" s="3"/>
      <c r="K199" s="3"/>
    </row>
    <row r="200" spans="1:11" x14ac:dyDescent="0.3">
      <c r="A200" s="1">
        <v>43754</v>
      </c>
      <c r="B200">
        <v>9.2300000000000004E-3</v>
      </c>
      <c r="C200">
        <v>193</v>
      </c>
      <c r="D200">
        <v>9.23</v>
      </c>
      <c r="E200" s="3">
        <f t="shared" ref="E200:E253" si="9">(D200/D199)</f>
        <v>0.99891774891774898</v>
      </c>
      <c r="F200" s="4">
        <f t="shared" ref="F200:F253" si="10">AVERAGE(D199:D201)</f>
        <v>9.2233333333333327</v>
      </c>
      <c r="G200" s="3">
        <f>JPY_USD_2019[[#This Row],[Ск.средн]]-($D$5+$D$4*JPY_USD_2019[[#This Row],[Индекс]])</f>
        <v>-1.8010446916010281E-2</v>
      </c>
      <c r="H200" s="4">
        <f>JPY_USD_2019[[#This Row],[1000 JPY-USD]]-JPY_USD_2019[[#This Row],[Ск.средн]]</f>
        <v>6.6666666666677088E-3</v>
      </c>
      <c r="I200" s="3">
        <f t="shared" ref="I200:I253" si="11">D200</f>
        <v>9.23</v>
      </c>
      <c r="J200" s="3"/>
      <c r="K200" s="3"/>
    </row>
    <row r="201" spans="1:11" x14ac:dyDescent="0.3">
      <c r="A201" s="1">
        <v>43755</v>
      </c>
      <c r="B201">
        <v>9.1999999999999998E-3</v>
      </c>
      <c r="C201">
        <v>194</v>
      </c>
      <c r="D201">
        <v>9.1999999999999993</v>
      </c>
      <c r="E201" s="3">
        <f t="shared" si="9"/>
        <v>0.99674972914409521</v>
      </c>
      <c r="F201" s="4">
        <f t="shared" si="10"/>
        <v>9.2066666666666652</v>
      </c>
      <c r="G201" s="3">
        <f>JPY_USD_2019[[#This Row],[Ск.средн]]-($D$5+$D$4*JPY_USD_2019[[#This Row],[Индекс]])</f>
        <v>-3.5597776268607717E-2</v>
      </c>
      <c r="H201" s="4">
        <f>JPY_USD_2019[[#This Row],[1000 JPY-USD]]-JPY_USD_2019[[#This Row],[Ск.средн]]</f>
        <v>-6.6666666666659324E-3</v>
      </c>
      <c r="I201" s="3">
        <f t="shared" si="11"/>
        <v>9.1999999999999993</v>
      </c>
      <c r="J201" s="3"/>
      <c r="K201" s="3"/>
    </row>
    <row r="202" spans="1:11" x14ac:dyDescent="0.3">
      <c r="A202" s="1">
        <v>43756</v>
      </c>
      <c r="B202">
        <v>9.1900000000000003E-3</v>
      </c>
      <c r="C202">
        <v>195</v>
      </c>
      <c r="D202">
        <v>9.19</v>
      </c>
      <c r="E202" s="3">
        <f t="shared" si="9"/>
        <v>0.99891304347826093</v>
      </c>
      <c r="F202" s="4">
        <f t="shared" si="10"/>
        <v>9.1966666666666672</v>
      </c>
      <c r="G202" s="3">
        <f>JPY_USD_2019[[#This Row],[Ск.средн]]-($D$5+$D$4*JPY_USD_2019[[#This Row],[Индекс]])</f>
        <v>-4.6518438954535668E-2</v>
      </c>
      <c r="H202" s="4">
        <f>JPY_USD_2019[[#This Row],[1000 JPY-USD]]-JPY_USD_2019[[#This Row],[Ск.средн]]</f>
        <v>-6.6666666666677088E-3</v>
      </c>
      <c r="I202" s="3">
        <f t="shared" si="11"/>
        <v>9.19</v>
      </c>
      <c r="J202" s="3"/>
      <c r="K202" s="3"/>
    </row>
    <row r="203" spans="1:11" x14ac:dyDescent="0.3">
      <c r="A203" s="1">
        <v>43757</v>
      </c>
      <c r="B203">
        <v>9.1999999999999998E-3</v>
      </c>
      <c r="C203">
        <v>196</v>
      </c>
      <c r="D203">
        <v>9.1999999999999993</v>
      </c>
      <c r="E203" s="3">
        <f t="shared" si="9"/>
        <v>1.001088139281828</v>
      </c>
      <c r="F203" s="4">
        <f t="shared" si="10"/>
        <v>9.1966666666666672</v>
      </c>
      <c r="G203" s="3">
        <f>JPY_USD_2019[[#This Row],[Ск.средн]]-($D$5+$D$4*JPY_USD_2019[[#This Row],[Индекс]])</f>
        <v>-4.7439101640465609E-2</v>
      </c>
      <c r="H203" s="4">
        <f>JPY_USD_2019[[#This Row],[1000 JPY-USD]]-JPY_USD_2019[[#This Row],[Ск.средн]]</f>
        <v>3.333333333332078E-3</v>
      </c>
      <c r="I203" s="3">
        <f t="shared" si="11"/>
        <v>9.1999999999999993</v>
      </c>
      <c r="J203" s="3"/>
      <c r="K203" s="3"/>
    </row>
    <row r="204" spans="1:11" x14ac:dyDescent="0.3">
      <c r="A204" s="1">
        <v>43760</v>
      </c>
      <c r="B204">
        <v>9.1999999999999998E-3</v>
      </c>
      <c r="C204">
        <v>197</v>
      </c>
      <c r="D204">
        <v>9.1999999999999993</v>
      </c>
      <c r="E204" s="3">
        <f t="shared" si="9"/>
        <v>1</v>
      </c>
      <c r="F204" s="4">
        <f t="shared" si="10"/>
        <v>9.2066666666666652</v>
      </c>
      <c r="G204" s="3">
        <f>JPY_USD_2019[[#This Row],[Ск.средн]]-($D$5+$D$4*JPY_USD_2019[[#This Row],[Индекс]])</f>
        <v>-3.8359764326395762E-2</v>
      </c>
      <c r="H204" s="4">
        <f>JPY_USD_2019[[#This Row],[1000 JPY-USD]]-JPY_USD_2019[[#This Row],[Ск.средн]]</f>
        <v>-6.6666666666659324E-3</v>
      </c>
      <c r="I204" s="3">
        <f t="shared" si="11"/>
        <v>9.1999999999999993</v>
      </c>
      <c r="J204" s="3"/>
      <c r="K204" s="3"/>
    </row>
    <row r="205" spans="1:11" x14ac:dyDescent="0.3">
      <c r="A205" s="1">
        <v>43761</v>
      </c>
      <c r="B205">
        <v>9.2200000000000008E-3</v>
      </c>
      <c r="C205">
        <v>198</v>
      </c>
      <c r="D205">
        <v>9.2200000000000006</v>
      </c>
      <c r="E205" s="3">
        <f t="shared" si="9"/>
        <v>1.0021739130434784</v>
      </c>
      <c r="F205" s="4">
        <f t="shared" si="10"/>
        <v>9.2166666666666668</v>
      </c>
      <c r="G205" s="3">
        <f>JPY_USD_2019[[#This Row],[Ск.средн]]-($D$5+$D$4*JPY_USD_2019[[#This Row],[Индекс]])</f>
        <v>-2.9280427012324139E-2</v>
      </c>
      <c r="H205" s="4">
        <f>JPY_USD_2019[[#This Row],[1000 JPY-USD]]-JPY_USD_2019[[#This Row],[Ск.средн]]</f>
        <v>3.3333333333338544E-3</v>
      </c>
      <c r="I205" s="3">
        <f t="shared" si="11"/>
        <v>9.2200000000000006</v>
      </c>
      <c r="J205" s="3"/>
      <c r="K205" s="3"/>
    </row>
    <row r="206" spans="1:11" x14ac:dyDescent="0.3">
      <c r="A206" s="1">
        <v>43762</v>
      </c>
      <c r="B206">
        <v>9.2300000000000004E-3</v>
      </c>
      <c r="C206">
        <v>199</v>
      </c>
      <c r="D206">
        <v>9.23</v>
      </c>
      <c r="E206" s="3">
        <f t="shared" si="9"/>
        <v>1.0010845986984815</v>
      </c>
      <c r="F206" s="4">
        <f t="shared" si="10"/>
        <v>9.2166666666666668</v>
      </c>
      <c r="G206" s="3">
        <f>JPY_USD_2019[[#This Row],[Ск.средн]]-($D$5+$D$4*JPY_USD_2019[[#This Row],[Индекс]])</f>
        <v>-3.020108969825408E-2</v>
      </c>
      <c r="H206" s="4">
        <f>JPY_USD_2019[[#This Row],[1000 JPY-USD]]-JPY_USD_2019[[#This Row],[Ск.средн]]</f>
        <v>1.3333333333333641E-2</v>
      </c>
      <c r="I206" s="3">
        <f t="shared" si="11"/>
        <v>9.23</v>
      </c>
      <c r="J206" s="3"/>
      <c r="K206" s="3"/>
    </row>
    <row r="207" spans="1:11" x14ac:dyDescent="0.3">
      <c r="A207" s="1">
        <v>43763</v>
      </c>
      <c r="B207">
        <v>9.1999999999999998E-3</v>
      </c>
      <c r="C207">
        <v>200</v>
      </c>
      <c r="D207">
        <v>9.1999999999999993</v>
      </c>
      <c r="E207" s="3">
        <f t="shared" si="9"/>
        <v>0.99674972914409521</v>
      </c>
      <c r="F207" s="4">
        <f t="shared" si="10"/>
        <v>9.2133333333333329</v>
      </c>
      <c r="G207" s="3">
        <f>JPY_USD_2019[[#This Row],[Ск.средн]]-($D$5+$D$4*JPY_USD_2019[[#This Row],[Индекс]])</f>
        <v>-3.4455085717517875E-2</v>
      </c>
      <c r="H207" s="4">
        <f>JPY_USD_2019[[#This Row],[1000 JPY-USD]]-JPY_USD_2019[[#This Row],[Ск.средн]]</f>
        <v>-1.3333333333333641E-2</v>
      </c>
      <c r="I207" s="3">
        <f t="shared" si="11"/>
        <v>9.1999999999999993</v>
      </c>
      <c r="J207" s="3"/>
      <c r="K207" s="3"/>
    </row>
    <row r="208" spans="1:11" x14ac:dyDescent="0.3">
      <c r="A208" s="1">
        <v>43764</v>
      </c>
      <c r="B208">
        <v>9.2099999999999994E-3</v>
      </c>
      <c r="C208">
        <v>201</v>
      </c>
      <c r="D208">
        <v>9.2099999999999991</v>
      </c>
      <c r="E208" s="3">
        <f t="shared" si="9"/>
        <v>1.0010869565217391</v>
      </c>
      <c r="F208" s="4">
        <f t="shared" si="10"/>
        <v>9.2033333333333314</v>
      </c>
      <c r="G208" s="3">
        <f>JPY_USD_2019[[#This Row],[Ск.средн]]-($D$5+$D$4*JPY_USD_2019[[#This Row],[Индекс]])</f>
        <v>-4.5375748403449379E-2</v>
      </c>
      <c r="H208" s="4">
        <f>JPY_USD_2019[[#This Row],[1000 JPY-USD]]-JPY_USD_2019[[#This Row],[Ск.средн]]</f>
        <v>6.6666666666677088E-3</v>
      </c>
      <c r="I208" s="3">
        <f t="shared" si="11"/>
        <v>9.2099999999999991</v>
      </c>
      <c r="J208" s="3"/>
      <c r="K208" s="3"/>
    </row>
    <row r="209" spans="1:11" x14ac:dyDescent="0.3">
      <c r="A209" s="1">
        <v>43767</v>
      </c>
      <c r="B209">
        <v>9.1999999999999998E-3</v>
      </c>
      <c r="C209">
        <v>202</v>
      </c>
      <c r="D209">
        <v>9.1999999999999993</v>
      </c>
      <c r="E209" s="3">
        <f t="shared" si="9"/>
        <v>0.998914223669924</v>
      </c>
      <c r="F209" s="4">
        <f t="shared" si="10"/>
        <v>9.1999999999999975</v>
      </c>
      <c r="G209" s="3">
        <f>JPY_USD_2019[[#This Row],[Ск.средн]]-($D$5+$D$4*JPY_USD_2019[[#This Row],[Индекс]])</f>
        <v>-4.9629744422711397E-2</v>
      </c>
      <c r="H209" s="4">
        <f>JPY_USD_2019[[#This Row],[1000 JPY-USD]]-JPY_USD_2019[[#This Row],[Ск.средн]]</f>
        <v>0</v>
      </c>
      <c r="I209" s="3">
        <f t="shared" si="11"/>
        <v>9.1999999999999993</v>
      </c>
      <c r="J209" s="3"/>
      <c r="K209" s="3"/>
    </row>
    <row r="210" spans="1:11" x14ac:dyDescent="0.3">
      <c r="A210" s="1">
        <v>43768</v>
      </c>
      <c r="B210">
        <v>9.1900000000000003E-3</v>
      </c>
      <c r="C210">
        <v>203</v>
      </c>
      <c r="D210">
        <v>9.19</v>
      </c>
      <c r="E210" s="3">
        <f t="shared" si="9"/>
        <v>0.99891304347826093</v>
      </c>
      <c r="F210" s="4">
        <f t="shared" si="10"/>
        <v>9.1933333333333334</v>
      </c>
      <c r="G210" s="3">
        <f>JPY_USD_2019[[#This Row],[Ск.средн]]-($D$5+$D$4*JPY_USD_2019[[#This Row],[Индекс]])</f>
        <v>-5.7217073775305494E-2</v>
      </c>
      <c r="H210" s="4">
        <f>JPY_USD_2019[[#This Row],[1000 JPY-USD]]-JPY_USD_2019[[#This Row],[Ск.средн]]</f>
        <v>-3.3333333333338544E-3</v>
      </c>
      <c r="I210" s="3">
        <f t="shared" si="11"/>
        <v>9.19</v>
      </c>
      <c r="J210" s="3"/>
      <c r="K210" s="3"/>
    </row>
    <row r="211" spans="1:11" x14ac:dyDescent="0.3">
      <c r="A211" s="1">
        <v>43769</v>
      </c>
      <c r="B211">
        <v>9.1900000000000003E-3</v>
      </c>
      <c r="C211">
        <v>204</v>
      </c>
      <c r="D211">
        <v>9.19</v>
      </c>
      <c r="E211" s="3">
        <f t="shared" si="9"/>
        <v>1</v>
      </c>
      <c r="F211" s="4">
        <f t="shared" si="10"/>
        <v>9.1966666666666654</v>
      </c>
      <c r="G211" s="3">
        <f>JPY_USD_2019[[#This Row],[Ск.средн]]-($D$5+$D$4*JPY_USD_2019[[#This Row],[Индекс]])</f>
        <v>-5.4804403127903356E-2</v>
      </c>
      <c r="H211" s="4">
        <f>JPY_USD_2019[[#This Row],[1000 JPY-USD]]-JPY_USD_2019[[#This Row],[Ск.средн]]</f>
        <v>-6.6666666666659324E-3</v>
      </c>
      <c r="I211" s="3">
        <f t="shared" si="11"/>
        <v>9.19</v>
      </c>
      <c r="J211" s="3"/>
      <c r="K211" s="3"/>
    </row>
    <row r="212" spans="1:11" x14ac:dyDescent="0.3">
      <c r="A212" s="1">
        <v>43770</v>
      </c>
      <c r="B212">
        <v>9.2099999999999994E-3</v>
      </c>
      <c r="C212">
        <v>205</v>
      </c>
      <c r="D212">
        <v>9.2099999999999991</v>
      </c>
      <c r="E212" s="3">
        <f t="shared" si="9"/>
        <v>1.0021762785636561</v>
      </c>
      <c r="F212" s="4">
        <f t="shared" si="10"/>
        <v>9.2199999999999989</v>
      </c>
      <c r="G212" s="3">
        <f>JPY_USD_2019[[#This Row],[Ск.средн]]-($D$5+$D$4*JPY_USD_2019[[#This Row],[Индекс]])</f>
        <v>-3.2391732480499869E-2</v>
      </c>
      <c r="H212" s="4">
        <f>JPY_USD_2019[[#This Row],[1000 JPY-USD]]-JPY_USD_2019[[#This Row],[Ск.средн]]</f>
        <v>-9.9999999999997868E-3</v>
      </c>
      <c r="I212" s="3">
        <f t="shared" si="11"/>
        <v>9.2099999999999991</v>
      </c>
      <c r="J212" s="3"/>
      <c r="K212" s="3"/>
    </row>
    <row r="213" spans="1:11" x14ac:dyDescent="0.3">
      <c r="A213" s="1">
        <v>43771</v>
      </c>
      <c r="B213">
        <v>9.2599999999999991E-3</v>
      </c>
      <c r="C213">
        <v>206</v>
      </c>
      <c r="D213">
        <v>9.26</v>
      </c>
      <c r="E213" s="3">
        <f t="shared" si="9"/>
        <v>1.00542888165038</v>
      </c>
      <c r="F213" s="4">
        <f t="shared" si="10"/>
        <v>9.2199999999999989</v>
      </c>
      <c r="G213" s="3">
        <f>JPY_USD_2019[[#This Row],[Ск.средн]]-($D$5+$D$4*JPY_USD_2019[[#This Row],[Индекс]])</f>
        <v>-3.3312395166428033E-2</v>
      </c>
      <c r="H213" s="4">
        <f>JPY_USD_2019[[#This Row],[1000 JPY-USD]]-JPY_USD_2019[[#This Row],[Ск.средн]]</f>
        <v>4.0000000000000924E-2</v>
      </c>
      <c r="I213" s="3">
        <f t="shared" si="11"/>
        <v>9.26</v>
      </c>
      <c r="J213" s="3"/>
      <c r="K213" s="3"/>
    </row>
    <row r="214" spans="1:11" x14ac:dyDescent="0.3">
      <c r="A214" s="1">
        <v>43775</v>
      </c>
      <c r="B214">
        <v>9.1900000000000003E-3</v>
      </c>
      <c r="C214">
        <v>207</v>
      </c>
      <c r="D214">
        <v>9.19</v>
      </c>
      <c r="E214" s="3">
        <f t="shared" si="9"/>
        <v>0.99244060475161988</v>
      </c>
      <c r="F214" s="4">
        <f t="shared" si="10"/>
        <v>9.2066666666666652</v>
      </c>
      <c r="G214" s="3">
        <f>JPY_USD_2019[[#This Row],[Ск.средн]]-($D$5+$D$4*JPY_USD_2019[[#This Row],[Индекс]])</f>
        <v>-4.7566391185691614E-2</v>
      </c>
      <c r="H214" s="4">
        <f>JPY_USD_2019[[#This Row],[1000 JPY-USD]]-JPY_USD_2019[[#This Row],[Ск.средн]]</f>
        <v>-1.6666666666665719E-2</v>
      </c>
      <c r="I214" s="3">
        <f t="shared" si="11"/>
        <v>9.19</v>
      </c>
      <c r="J214" s="3"/>
      <c r="K214" s="3"/>
    </row>
    <row r="215" spans="1:11" x14ac:dyDescent="0.3">
      <c r="A215" s="1">
        <v>43776</v>
      </c>
      <c r="B215">
        <v>9.1699999999999993E-3</v>
      </c>
      <c r="C215">
        <v>208</v>
      </c>
      <c r="D215">
        <v>9.17</v>
      </c>
      <c r="E215" s="3">
        <f t="shared" si="9"/>
        <v>0.9978237214363439</v>
      </c>
      <c r="F215" s="4">
        <f t="shared" si="10"/>
        <v>9.18</v>
      </c>
      <c r="G215" s="3">
        <f>JPY_USD_2019[[#This Row],[Ск.средн]]-($D$5+$D$4*JPY_USD_2019[[#This Row],[Индекс]])</f>
        <v>-7.5153720538287061E-2</v>
      </c>
      <c r="H215" s="4">
        <f>JPY_USD_2019[[#This Row],[1000 JPY-USD]]-JPY_USD_2019[[#This Row],[Ск.средн]]</f>
        <v>-9.9999999999997868E-3</v>
      </c>
      <c r="I215" s="3">
        <f t="shared" si="11"/>
        <v>9.17</v>
      </c>
      <c r="J215" s="3"/>
      <c r="K215" s="3"/>
    </row>
    <row r="216" spans="1:11" x14ac:dyDescent="0.3">
      <c r="A216" s="1">
        <v>43777</v>
      </c>
      <c r="B216">
        <v>9.1800000000000007E-3</v>
      </c>
      <c r="C216">
        <v>209</v>
      </c>
      <c r="D216">
        <v>9.1800000000000015</v>
      </c>
      <c r="E216" s="3">
        <f t="shared" si="9"/>
        <v>1.0010905125408944</v>
      </c>
      <c r="F216" s="4">
        <f t="shared" si="10"/>
        <v>9.1666666666666661</v>
      </c>
      <c r="G216" s="3">
        <f>JPY_USD_2019[[#This Row],[Ск.средн]]-($D$5+$D$4*JPY_USD_2019[[#This Row],[Индекс]])</f>
        <v>-8.9407716557550643E-2</v>
      </c>
      <c r="H216" s="4">
        <f>JPY_USD_2019[[#This Row],[1000 JPY-USD]]-JPY_USD_2019[[#This Row],[Ск.средн]]</f>
        <v>1.3333333333335418E-2</v>
      </c>
      <c r="I216" s="3">
        <f t="shared" si="11"/>
        <v>9.1800000000000015</v>
      </c>
      <c r="J216" s="3"/>
      <c r="K216" s="3"/>
    </row>
    <row r="217" spans="1:11" x14ac:dyDescent="0.3">
      <c r="A217" s="1">
        <v>43778</v>
      </c>
      <c r="B217">
        <v>9.1500000000000001E-3</v>
      </c>
      <c r="C217">
        <v>210</v>
      </c>
      <c r="D217">
        <v>9.15</v>
      </c>
      <c r="E217" s="3">
        <f t="shared" si="9"/>
        <v>0.99673202614379075</v>
      </c>
      <c r="F217" s="4">
        <f t="shared" si="10"/>
        <v>9.1666666666666661</v>
      </c>
      <c r="G217" s="3">
        <f>JPY_USD_2019[[#This Row],[Ск.средн]]-($D$5+$D$4*JPY_USD_2019[[#This Row],[Индекс]])</f>
        <v>-9.0328379243478807E-2</v>
      </c>
      <c r="H217" s="4">
        <f>JPY_USD_2019[[#This Row],[1000 JPY-USD]]-JPY_USD_2019[[#This Row],[Ск.средн]]</f>
        <v>-1.6666666666665719E-2</v>
      </c>
      <c r="I217" s="3">
        <f t="shared" si="11"/>
        <v>9.15</v>
      </c>
      <c r="J217" s="3"/>
      <c r="K217" s="3"/>
    </row>
    <row r="218" spans="1:11" x14ac:dyDescent="0.3">
      <c r="A218" s="1">
        <v>43781</v>
      </c>
      <c r="B218">
        <v>9.1699999999999993E-3</v>
      </c>
      <c r="C218">
        <v>211</v>
      </c>
      <c r="D218">
        <v>9.17</v>
      </c>
      <c r="E218" s="3">
        <f t="shared" si="9"/>
        <v>1.0021857923497268</v>
      </c>
      <c r="F218" s="4">
        <f t="shared" si="10"/>
        <v>9.1566666666666663</v>
      </c>
      <c r="G218" s="3">
        <f>JPY_USD_2019[[#This Row],[Ск.средн]]-($D$5+$D$4*JPY_USD_2019[[#This Row],[Индекс]])</f>
        <v>-0.10124904192940853</v>
      </c>
      <c r="H218" s="4">
        <f>JPY_USD_2019[[#This Row],[1000 JPY-USD]]-JPY_USD_2019[[#This Row],[Ск.средн]]</f>
        <v>1.3333333333333641E-2</v>
      </c>
      <c r="I218" s="3">
        <f t="shared" si="11"/>
        <v>9.17</v>
      </c>
      <c r="J218" s="3"/>
      <c r="K218" s="3"/>
    </row>
    <row r="219" spans="1:11" x14ac:dyDescent="0.3">
      <c r="A219" s="1">
        <v>43782</v>
      </c>
      <c r="B219">
        <v>9.1500000000000001E-3</v>
      </c>
      <c r="C219">
        <v>212</v>
      </c>
      <c r="D219">
        <v>9.15</v>
      </c>
      <c r="E219" s="3">
        <f t="shared" si="9"/>
        <v>0.99781897491821159</v>
      </c>
      <c r="F219" s="4">
        <f t="shared" si="10"/>
        <v>9.16</v>
      </c>
      <c r="G219" s="3">
        <f>JPY_USD_2019[[#This Row],[Ск.средн]]-($D$5+$D$4*JPY_USD_2019[[#This Row],[Индекс]])</f>
        <v>-9.883637128200462E-2</v>
      </c>
      <c r="H219" s="4">
        <f>JPY_USD_2019[[#This Row],[1000 JPY-USD]]-JPY_USD_2019[[#This Row],[Ск.средн]]</f>
        <v>-9.9999999999997868E-3</v>
      </c>
      <c r="I219" s="3">
        <f t="shared" si="11"/>
        <v>9.15</v>
      </c>
      <c r="J219" s="3"/>
      <c r="K219" s="3"/>
    </row>
    <row r="220" spans="1:11" x14ac:dyDescent="0.3">
      <c r="A220" s="1">
        <v>43783</v>
      </c>
      <c r="B220">
        <v>9.1599999999999997E-3</v>
      </c>
      <c r="C220">
        <v>213</v>
      </c>
      <c r="D220">
        <v>9.16</v>
      </c>
      <c r="E220" s="3">
        <f t="shared" si="9"/>
        <v>1.0010928961748633</v>
      </c>
      <c r="F220" s="4">
        <f t="shared" si="10"/>
        <v>9.17</v>
      </c>
      <c r="G220" s="3">
        <f>JPY_USD_2019[[#This Row],[Ск.средн]]-($D$5+$D$4*JPY_USD_2019[[#This Row],[Индекс]])</f>
        <v>-8.9757033967934774E-2</v>
      </c>
      <c r="H220" s="4">
        <f>JPY_USD_2019[[#This Row],[1000 JPY-USD]]-JPY_USD_2019[[#This Row],[Ск.средн]]</f>
        <v>-9.9999999999997868E-3</v>
      </c>
      <c r="I220" s="3">
        <f t="shared" si="11"/>
        <v>9.16</v>
      </c>
      <c r="J220" s="3"/>
      <c r="K220" s="3"/>
    </row>
    <row r="221" spans="1:11" x14ac:dyDescent="0.3">
      <c r="A221" s="1">
        <v>43784</v>
      </c>
      <c r="B221">
        <v>9.1999999999999998E-3</v>
      </c>
      <c r="C221">
        <v>214</v>
      </c>
      <c r="D221">
        <v>9.1999999999999993</v>
      </c>
      <c r="E221" s="3">
        <f t="shared" si="9"/>
        <v>1.0043668122270741</v>
      </c>
      <c r="F221" s="4">
        <f t="shared" si="10"/>
        <v>9.19</v>
      </c>
      <c r="G221" s="3">
        <f>JPY_USD_2019[[#This Row],[Ск.средн]]-($D$5+$D$4*JPY_USD_2019[[#This Row],[Индекс]])</f>
        <v>-7.0677696653863364E-2</v>
      </c>
      <c r="H221" s="4">
        <f>JPY_USD_2019[[#This Row],[1000 JPY-USD]]-JPY_USD_2019[[#This Row],[Ск.средн]]</f>
        <v>9.9999999999997868E-3</v>
      </c>
      <c r="I221" s="3">
        <f t="shared" si="11"/>
        <v>9.1999999999999993</v>
      </c>
      <c r="J221" s="3"/>
      <c r="K221" s="3"/>
    </row>
    <row r="222" spans="1:11" x14ac:dyDescent="0.3">
      <c r="A222" s="1">
        <v>43785</v>
      </c>
      <c r="B222">
        <v>9.2099999999999994E-3</v>
      </c>
      <c r="C222">
        <v>215</v>
      </c>
      <c r="D222">
        <v>9.2099999999999991</v>
      </c>
      <c r="E222" s="3">
        <f t="shared" si="9"/>
        <v>1.0010869565217391</v>
      </c>
      <c r="F222" s="4">
        <f t="shared" si="10"/>
        <v>9.1966666666666654</v>
      </c>
      <c r="G222" s="3">
        <f>JPY_USD_2019[[#This Row],[Ск.средн]]-($D$5+$D$4*JPY_USD_2019[[#This Row],[Индекс]])</f>
        <v>-6.4931692673127372E-2</v>
      </c>
      <c r="H222" s="4">
        <f>JPY_USD_2019[[#This Row],[1000 JPY-USD]]-JPY_USD_2019[[#This Row],[Ск.средн]]</f>
        <v>1.3333333333333641E-2</v>
      </c>
      <c r="I222" s="3">
        <f t="shared" si="11"/>
        <v>9.2099999999999991</v>
      </c>
      <c r="J222" s="3"/>
      <c r="K222" s="3"/>
    </row>
    <row r="223" spans="1:11" x14ac:dyDescent="0.3">
      <c r="A223" s="1">
        <v>43788</v>
      </c>
      <c r="B223">
        <v>9.1800000000000007E-3</v>
      </c>
      <c r="C223">
        <v>216</v>
      </c>
      <c r="D223">
        <v>9.1800000000000015</v>
      </c>
      <c r="E223" s="3">
        <f t="shared" si="9"/>
        <v>0.99674267100977221</v>
      </c>
      <c r="F223" s="4">
        <f t="shared" si="10"/>
        <v>9.1966666666666672</v>
      </c>
      <c r="G223" s="3">
        <f>JPY_USD_2019[[#This Row],[Ск.средн]]-($D$5+$D$4*JPY_USD_2019[[#This Row],[Индекс]])</f>
        <v>-6.5852355359055537E-2</v>
      </c>
      <c r="H223" s="4">
        <f>JPY_USD_2019[[#This Row],[1000 JPY-USD]]-JPY_USD_2019[[#This Row],[Ск.средн]]</f>
        <v>-1.6666666666665719E-2</v>
      </c>
      <c r="I223" s="3">
        <f t="shared" si="11"/>
        <v>9.1800000000000015</v>
      </c>
      <c r="J223" s="3"/>
      <c r="K223" s="3"/>
    </row>
    <row r="224" spans="1:11" x14ac:dyDescent="0.3">
      <c r="A224" s="1">
        <v>43789</v>
      </c>
      <c r="B224">
        <v>9.1999999999999998E-3</v>
      </c>
      <c r="C224">
        <v>217</v>
      </c>
      <c r="D224">
        <v>9.1999999999999993</v>
      </c>
      <c r="E224" s="3">
        <f t="shared" si="9"/>
        <v>1.0021786492374725</v>
      </c>
      <c r="F224" s="4">
        <f t="shared" si="10"/>
        <v>9.2000000000000011</v>
      </c>
      <c r="G224" s="3">
        <f>JPY_USD_2019[[#This Row],[Ск.средн]]-($D$5+$D$4*JPY_USD_2019[[#This Row],[Индекс]])</f>
        <v>-6.3439684711651623E-2</v>
      </c>
      <c r="H224" s="4">
        <f>JPY_USD_2019[[#This Row],[1000 JPY-USD]]-JPY_USD_2019[[#This Row],[Ск.средн]]</f>
        <v>0</v>
      </c>
      <c r="I224" s="3">
        <f t="shared" si="11"/>
        <v>9.1999999999999993</v>
      </c>
      <c r="J224" s="3"/>
      <c r="K224" s="3"/>
    </row>
    <row r="225" spans="1:11" x14ac:dyDescent="0.3">
      <c r="A225" s="1">
        <v>43790</v>
      </c>
      <c r="B225">
        <v>9.2200000000000008E-3</v>
      </c>
      <c r="C225">
        <v>218</v>
      </c>
      <c r="D225">
        <v>9.2200000000000006</v>
      </c>
      <c r="E225" s="3">
        <f t="shared" si="9"/>
        <v>1.0021739130434784</v>
      </c>
      <c r="F225" s="4">
        <f t="shared" si="10"/>
        <v>9.2100000000000009</v>
      </c>
      <c r="G225" s="3">
        <f>JPY_USD_2019[[#This Row],[Ск.средн]]-($D$5+$D$4*JPY_USD_2019[[#This Row],[Индекс]])</f>
        <v>-5.436034739758E-2</v>
      </c>
      <c r="H225" s="4">
        <f>JPY_USD_2019[[#This Row],[1000 JPY-USD]]-JPY_USD_2019[[#This Row],[Ск.средн]]</f>
        <v>9.9999999999997868E-3</v>
      </c>
      <c r="I225" s="3">
        <f t="shared" si="11"/>
        <v>9.2200000000000006</v>
      </c>
      <c r="J225" s="3"/>
      <c r="K225" s="3"/>
    </row>
    <row r="226" spans="1:11" x14ac:dyDescent="0.3">
      <c r="A226" s="1">
        <v>43791</v>
      </c>
      <c r="B226">
        <v>9.2099999999999994E-3</v>
      </c>
      <c r="C226">
        <v>219</v>
      </c>
      <c r="D226">
        <v>9.2099999999999991</v>
      </c>
      <c r="E226" s="3">
        <f t="shared" si="9"/>
        <v>0.99891540130151824</v>
      </c>
      <c r="F226" s="4">
        <f t="shared" si="10"/>
        <v>9.2099999999999991</v>
      </c>
      <c r="G226" s="3">
        <f>JPY_USD_2019[[#This Row],[Ск.средн]]-($D$5+$D$4*JPY_USD_2019[[#This Row],[Индекс]])</f>
        <v>-5.5281010083511717E-2</v>
      </c>
      <c r="H226" s="4">
        <f>JPY_USD_2019[[#This Row],[1000 JPY-USD]]-JPY_USD_2019[[#This Row],[Ск.средн]]</f>
        <v>0</v>
      </c>
      <c r="I226" s="3">
        <f t="shared" si="11"/>
        <v>9.2099999999999991</v>
      </c>
      <c r="J226" s="3"/>
      <c r="K226" s="3"/>
    </row>
    <row r="227" spans="1:11" x14ac:dyDescent="0.3">
      <c r="A227" s="1">
        <v>43792</v>
      </c>
      <c r="B227">
        <v>9.1999999999999998E-3</v>
      </c>
      <c r="C227">
        <v>220</v>
      </c>
      <c r="D227">
        <v>9.1999999999999993</v>
      </c>
      <c r="E227" s="3">
        <f t="shared" si="9"/>
        <v>0.998914223669924</v>
      </c>
      <c r="F227" s="4">
        <f t="shared" si="10"/>
        <v>9.1999999999999975</v>
      </c>
      <c r="G227" s="3">
        <f>JPY_USD_2019[[#This Row],[Ск.средн]]-($D$5+$D$4*JPY_USD_2019[[#This Row],[Индекс]])</f>
        <v>-6.6201672769443221E-2</v>
      </c>
      <c r="H227" s="4">
        <f>JPY_USD_2019[[#This Row],[1000 JPY-USD]]-JPY_USD_2019[[#This Row],[Ск.средн]]</f>
        <v>0</v>
      </c>
      <c r="I227" s="3">
        <f t="shared" si="11"/>
        <v>9.1999999999999993</v>
      </c>
      <c r="J227" s="3"/>
      <c r="K227" s="3"/>
    </row>
    <row r="228" spans="1:11" x14ac:dyDescent="0.3">
      <c r="A228" s="1">
        <v>43795</v>
      </c>
      <c r="B228">
        <v>9.1900000000000003E-3</v>
      </c>
      <c r="C228">
        <v>221</v>
      </c>
      <c r="D228">
        <v>9.19</v>
      </c>
      <c r="E228" s="3">
        <f t="shared" si="9"/>
        <v>0.99891304347826093</v>
      </c>
      <c r="F228" s="4">
        <f t="shared" si="10"/>
        <v>9.19</v>
      </c>
      <c r="G228" s="3">
        <f>JPY_USD_2019[[#This Row],[Ск.средн]]-($D$5+$D$4*JPY_USD_2019[[#This Row],[Индекс]])</f>
        <v>-7.7122335455371172E-2</v>
      </c>
      <c r="H228" s="4">
        <f>JPY_USD_2019[[#This Row],[1000 JPY-USD]]-JPY_USD_2019[[#This Row],[Ск.средн]]</f>
        <v>0</v>
      </c>
      <c r="I228" s="3">
        <f t="shared" si="11"/>
        <v>9.19</v>
      </c>
      <c r="J228" s="3"/>
      <c r="K228" s="3"/>
    </row>
    <row r="229" spans="1:11" x14ac:dyDescent="0.3">
      <c r="A229" s="1">
        <v>43796</v>
      </c>
      <c r="B229">
        <v>9.1800000000000007E-3</v>
      </c>
      <c r="C229">
        <v>222</v>
      </c>
      <c r="D229">
        <v>9.1800000000000015</v>
      </c>
      <c r="E229" s="3">
        <f t="shared" si="9"/>
        <v>0.99891186071817217</v>
      </c>
      <c r="F229" s="4">
        <f t="shared" si="10"/>
        <v>9.1766666666666676</v>
      </c>
      <c r="G229" s="3">
        <f>JPY_USD_2019[[#This Row],[Ск.средн]]-($D$5+$D$4*JPY_USD_2019[[#This Row],[Индекс]])</f>
        <v>-9.1376331474631201E-2</v>
      </c>
      <c r="H229" s="4">
        <f>JPY_USD_2019[[#This Row],[1000 JPY-USD]]-JPY_USD_2019[[#This Row],[Ск.средн]]</f>
        <v>3.3333333333338544E-3</v>
      </c>
      <c r="I229" s="3">
        <f t="shared" si="11"/>
        <v>9.1800000000000015</v>
      </c>
      <c r="J229" s="3"/>
      <c r="K229" s="3"/>
    </row>
    <row r="230" spans="1:11" x14ac:dyDescent="0.3">
      <c r="A230" s="1">
        <v>43797</v>
      </c>
      <c r="B230">
        <v>9.1599999999999997E-3</v>
      </c>
      <c r="C230">
        <v>223</v>
      </c>
      <c r="D230">
        <v>9.16</v>
      </c>
      <c r="E230" s="3">
        <f t="shared" si="9"/>
        <v>0.99782135076252709</v>
      </c>
      <c r="F230" s="4">
        <f t="shared" si="10"/>
        <v>9.1600000000000019</v>
      </c>
      <c r="G230" s="3">
        <f>JPY_USD_2019[[#This Row],[Ск.средн]]-($D$5+$D$4*JPY_USD_2019[[#This Row],[Индекс]])</f>
        <v>-0.10896366082722686</v>
      </c>
      <c r="H230" s="4">
        <f>JPY_USD_2019[[#This Row],[1000 JPY-USD]]-JPY_USD_2019[[#This Row],[Ск.средн]]</f>
        <v>0</v>
      </c>
      <c r="I230" s="3">
        <f t="shared" si="11"/>
        <v>9.16</v>
      </c>
      <c r="J230" s="3"/>
      <c r="K230" s="3"/>
    </row>
    <row r="231" spans="1:11" x14ac:dyDescent="0.3">
      <c r="A231" s="1">
        <v>43798</v>
      </c>
      <c r="B231">
        <v>9.1400000000000006E-3</v>
      </c>
      <c r="C231">
        <v>224</v>
      </c>
      <c r="D231">
        <v>9.14</v>
      </c>
      <c r="E231" s="3">
        <f t="shared" si="9"/>
        <v>0.99781659388646293</v>
      </c>
      <c r="F231" s="4">
        <f t="shared" si="10"/>
        <v>9.1433333333333326</v>
      </c>
      <c r="G231" s="3">
        <f>JPY_USD_2019[[#This Row],[Ск.средн]]-($D$5+$D$4*JPY_USD_2019[[#This Row],[Индекс]])</f>
        <v>-0.12655099017982607</v>
      </c>
      <c r="H231" s="4">
        <f>JPY_USD_2019[[#This Row],[1000 JPY-USD]]-JPY_USD_2019[[#This Row],[Ск.средн]]</f>
        <v>-3.333333333332078E-3</v>
      </c>
      <c r="I231" s="3">
        <f t="shared" si="11"/>
        <v>9.14</v>
      </c>
      <c r="J231" s="3"/>
      <c r="K231" s="3"/>
    </row>
    <row r="232" spans="1:11" x14ac:dyDescent="0.3">
      <c r="A232" s="1">
        <v>43799</v>
      </c>
      <c r="B232">
        <v>9.1299999999999992E-3</v>
      </c>
      <c r="C232">
        <v>225</v>
      </c>
      <c r="D232">
        <v>9.129999999999999</v>
      </c>
      <c r="E232" s="3">
        <f t="shared" si="9"/>
        <v>0.99890590809627988</v>
      </c>
      <c r="F232" s="4">
        <f t="shared" si="10"/>
        <v>9.1300000000000008</v>
      </c>
      <c r="G232" s="3">
        <f>JPY_USD_2019[[#This Row],[Ск.средн]]-($D$5+$D$4*JPY_USD_2019[[#This Row],[Индекс]])</f>
        <v>-0.14080498619908788</v>
      </c>
      <c r="H232" s="4">
        <f>JPY_USD_2019[[#This Row],[1000 JPY-USD]]-JPY_USD_2019[[#This Row],[Ск.средн]]</f>
        <v>0</v>
      </c>
      <c r="I232" s="3">
        <f t="shared" si="11"/>
        <v>9.129999999999999</v>
      </c>
      <c r="J232" s="3"/>
      <c r="K232" s="3"/>
    </row>
    <row r="233" spans="1:11" x14ac:dyDescent="0.3">
      <c r="A233" s="1">
        <v>43802</v>
      </c>
      <c r="B233">
        <v>9.1199999999999996E-3</v>
      </c>
      <c r="C233">
        <v>226</v>
      </c>
      <c r="D233">
        <v>9.1199999999999992</v>
      </c>
      <c r="E233" s="3">
        <f t="shared" si="9"/>
        <v>0.99890470974808332</v>
      </c>
      <c r="F233" s="4">
        <f t="shared" si="10"/>
        <v>9.14</v>
      </c>
      <c r="G233" s="3">
        <f>JPY_USD_2019[[#This Row],[Ск.средн]]-($D$5+$D$4*JPY_USD_2019[[#This Row],[Индекс]])</f>
        <v>-0.13172564888501626</v>
      </c>
      <c r="H233" s="4">
        <f>JPY_USD_2019[[#This Row],[1000 JPY-USD]]-JPY_USD_2019[[#This Row],[Ск.средн]]</f>
        <v>-2.000000000000135E-2</v>
      </c>
      <c r="I233" s="3">
        <f t="shared" si="11"/>
        <v>9.1199999999999992</v>
      </c>
      <c r="J233" s="3"/>
      <c r="K233" s="3"/>
    </row>
    <row r="234" spans="1:11" x14ac:dyDescent="0.3">
      <c r="A234" s="1">
        <v>43803</v>
      </c>
      <c r="B234">
        <v>9.1699999999999993E-3</v>
      </c>
      <c r="C234">
        <v>227</v>
      </c>
      <c r="D234">
        <v>9.17</v>
      </c>
      <c r="E234" s="3">
        <f t="shared" si="9"/>
        <v>1.005482456140351</v>
      </c>
      <c r="F234" s="4">
        <f t="shared" si="10"/>
        <v>9.17</v>
      </c>
      <c r="G234" s="3">
        <f>JPY_USD_2019[[#This Row],[Ск.средн]]-($D$5+$D$4*JPY_USD_2019[[#This Row],[Индекс]])</f>
        <v>-0.10264631157094684</v>
      </c>
      <c r="H234" s="4">
        <f>JPY_USD_2019[[#This Row],[1000 JPY-USD]]-JPY_USD_2019[[#This Row],[Ск.средн]]</f>
        <v>0</v>
      </c>
      <c r="I234" s="3">
        <f t="shared" si="11"/>
        <v>9.17</v>
      </c>
      <c r="J234" s="3"/>
      <c r="K234" s="3"/>
    </row>
    <row r="235" spans="1:11" x14ac:dyDescent="0.3">
      <c r="A235" s="1">
        <v>43804</v>
      </c>
      <c r="B235">
        <v>9.2200000000000008E-3</v>
      </c>
      <c r="C235">
        <v>228</v>
      </c>
      <c r="D235">
        <v>9.2200000000000006</v>
      </c>
      <c r="E235" s="3">
        <f t="shared" si="9"/>
        <v>1.0054525627044713</v>
      </c>
      <c r="F235" s="4">
        <f t="shared" si="10"/>
        <v>9.19</v>
      </c>
      <c r="G235" s="3">
        <f>JPY_USD_2019[[#This Row],[Ск.средн]]-($D$5+$D$4*JPY_USD_2019[[#This Row],[Индекс]])</f>
        <v>-8.3566974256877202E-2</v>
      </c>
      <c r="H235" s="4">
        <f>JPY_USD_2019[[#This Row],[1000 JPY-USD]]-JPY_USD_2019[[#This Row],[Ск.средн]]</f>
        <v>3.0000000000001137E-2</v>
      </c>
      <c r="I235" s="3">
        <f t="shared" si="11"/>
        <v>9.2200000000000006</v>
      </c>
      <c r="J235" s="3"/>
      <c r="K235" s="3"/>
    </row>
    <row r="236" spans="1:11" x14ac:dyDescent="0.3">
      <c r="A236" s="1">
        <v>43805</v>
      </c>
      <c r="B236">
        <v>9.1800000000000007E-3</v>
      </c>
      <c r="C236">
        <v>229</v>
      </c>
      <c r="D236">
        <v>9.1800000000000015</v>
      </c>
      <c r="E236" s="3">
        <f t="shared" si="9"/>
        <v>0.99566160520607383</v>
      </c>
      <c r="F236" s="4">
        <f t="shared" si="10"/>
        <v>9.2033333333333331</v>
      </c>
      <c r="G236" s="3">
        <f>JPY_USD_2019[[#This Row],[Ск.средн]]-($D$5+$D$4*JPY_USD_2019[[#This Row],[Индекс]])</f>
        <v>-7.1154303609473502E-2</v>
      </c>
      <c r="H236" s="4">
        <f>JPY_USD_2019[[#This Row],[1000 JPY-USD]]-JPY_USD_2019[[#This Row],[Ск.средн]]</f>
        <v>-2.3333333333331652E-2</v>
      </c>
      <c r="I236" s="3">
        <f t="shared" si="11"/>
        <v>9.1800000000000015</v>
      </c>
      <c r="J236" s="3"/>
      <c r="K236" s="3"/>
    </row>
    <row r="237" spans="1:11" x14ac:dyDescent="0.3">
      <c r="A237" s="1">
        <v>43806</v>
      </c>
      <c r="B237">
        <v>9.2099999999999994E-3</v>
      </c>
      <c r="C237">
        <v>230</v>
      </c>
      <c r="D237">
        <v>9.2099999999999991</v>
      </c>
      <c r="E237" s="3">
        <f t="shared" si="9"/>
        <v>1.0032679738562089</v>
      </c>
      <c r="F237" s="4">
        <f t="shared" si="10"/>
        <v>9.2000000000000011</v>
      </c>
      <c r="G237" s="3">
        <f>JPY_USD_2019[[#This Row],[Ск.средн]]-($D$5+$D$4*JPY_USD_2019[[#This Row],[Индекс]])</f>
        <v>-7.540829962873552E-2</v>
      </c>
      <c r="H237" s="4">
        <f>JPY_USD_2019[[#This Row],[1000 JPY-USD]]-JPY_USD_2019[[#This Row],[Ск.средн]]</f>
        <v>9.9999999999980105E-3</v>
      </c>
      <c r="I237" s="3">
        <f t="shared" si="11"/>
        <v>9.2099999999999991</v>
      </c>
      <c r="J237" s="3"/>
      <c r="K237" s="3"/>
    </row>
    <row r="238" spans="1:11" x14ac:dyDescent="0.3">
      <c r="A238" s="1">
        <v>43809</v>
      </c>
      <c r="B238">
        <v>9.2099999999999994E-3</v>
      </c>
      <c r="C238">
        <v>231</v>
      </c>
      <c r="D238">
        <v>9.2099999999999991</v>
      </c>
      <c r="E238" s="3">
        <f t="shared" si="9"/>
        <v>1</v>
      </c>
      <c r="F238" s="4">
        <f t="shared" si="10"/>
        <v>9.2066666666666652</v>
      </c>
      <c r="G238" s="3">
        <f>JPY_USD_2019[[#This Row],[Ск.средн]]-($D$5+$D$4*JPY_USD_2019[[#This Row],[Индекс]])</f>
        <v>-6.9662295647999528E-2</v>
      </c>
      <c r="H238" s="4">
        <f>JPY_USD_2019[[#This Row],[1000 JPY-USD]]-JPY_USD_2019[[#This Row],[Ск.средн]]</f>
        <v>3.3333333333338544E-3</v>
      </c>
      <c r="I238" s="3">
        <f t="shared" si="11"/>
        <v>9.2099999999999991</v>
      </c>
      <c r="J238" s="3"/>
      <c r="K238" s="3"/>
    </row>
    <row r="239" spans="1:11" x14ac:dyDescent="0.3">
      <c r="A239" s="1">
        <v>43810</v>
      </c>
      <c r="B239">
        <v>9.1999999999999998E-3</v>
      </c>
      <c r="C239">
        <v>232</v>
      </c>
      <c r="D239">
        <v>9.1999999999999993</v>
      </c>
      <c r="E239" s="3">
        <f t="shared" si="9"/>
        <v>0.998914223669924</v>
      </c>
      <c r="F239" s="4">
        <f t="shared" si="10"/>
        <v>9.1999999999999975</v>
      </c>
      <c r="G239" s="3">
        <f>JPY_USD_2019[[#This Row],[Ск.средн]]-($D$5+$D$4*JPY_USD_2019[[#This Row],[Индекс]])</f>
        <v>-7.7249625000597177E-2</v>
      </c>
      <c r="H239" s="4">
        <f>JPY_USD_2019[[#This Row],[1000 JPY-USD]]-JPY_USD_2019[[#This Row],[Ск.средн]]</f>
        <v>0</v>
      </c>
      <c r="I239" s="3">
        <f t="shared" si="11"/>
        <v>9.1999999999999993</v>
      </c>
      <c r="J239" s="3"/>
      <c r="K239" s="3"/>
    </row>
    <row r="240" spans="1:11" x14ac:dyDescent="0.3">
      <c r="A240" s="1">
        <v>43811</v>
      </c>
      <c r="B240">
        <v>9.1900000000000003E-3</v>
      </c>
      <c r="C240">
        <v>233</v>
      </c>
      <c r="D240">
        <v>9.19</v>
      </c>
      <c r="E240" s="3">
        <f t="shared" si="9"/>
        <v>0.99891304347826093</v>
      </c>
      <c r="F240" s="4">
        <f t="shared" si="10"/>
        <v>9.2000000000000011</v>
      </c>
      <c r="G240" s="3">
        <f>JPY_USD_2019[[#This Row],[Ск.средн]]-($D$5+$D$4*JPY_USD_2019[[#This Row],[Индекс]])</f>
        <v>-7.8170287686523565E-2</v>
      </c>
      <c r="H240" s="4">
        <f>JPY_USD_2019[[#This Row],[1000 JPY-USD]]-JPY_USD_2019[[#This Row],[Ск.средн]]</f>
        <v>-1.0000000000001563E-2</v>
      </c>
      <c r="I240" s="3">
        <f t="shared" si="11"/>
        <v>9.19</v>
      </c>
      <c r="J240" s="3"/>
      <c r="K240" s="3"/>
    </row>
    <row r="241" spans="1:11" x14ac:dyDescent="0.3">
      <c r="A241" s="1">
        <v>43812</v>
      </c>
      <c r="B241">
        <v>9.2099999999999994E-3</v>
      </c>
      <c r="C241">
        <v>234</v>
      </c>
      <c r="D241">
        <v>9.2099999999999991</v>
      </c>
      <c r="E241" s="3">
        <f t="shared" si="9"/>
        <v>1.0021762785636561</v>
      </c>
      <c r="F241" s="4">
        <f t="shared" si="10"/>
        <v>9.173333333333332</v>
      </c>
      <c r="G241" s="3">
        <f>JPY_USD_2019[[#This Row],[Ск.средн]]-($D$5+$D$4*JPY_USD_2019[[#This Row],[Индекс]])</f>
        <v>-0.10575761703912256</v>
      </c>
      <c r="H241" s="4">
        <f>JPY_USD_2019[[#This Row],[1000 JPY-USD]]-JPY_USD_2019[[#This Row],[Ск.средн]]</f>
        <v>3.6666666666667069E-2</v>
      </c>
      <c r="I241" s="3">
        <f t="shared" si="11"/>
        <v>9.2099999999999991</v>
      </c>
      <c r="J241" s="3"/>
      <c r="K241" s="3"/>
    </row>
    <row r="242" spans="1:11" x14ac:dyDescent="0.3">
      <c r="A242" s="1">
        <v>43813</v>
      </c>
      <c r="B242">
        <v>9.1199999999999996E-3</v>
      </c>
      <c r="C242">
        <v>235</v>
      </c>
      <c r="D242">
        <v>9.1199999999999992</v>
      </c>
      <c r="E242" s="3">
        <f t="shared" si="9"/>
        <v>0.99022801302931596</v>
      </c>
      <c r="F242" s="4">
        <f t="shared" si="10"/>
        <v>9.1566666666666663</v>
      </c>
      <c r="G242" s="3">
        <f>JPY_USD_2019[[#This Row],[Ск.средн]]-($D$5+$D$4*JPY_USD_2019[[#This Row],[Индекс]])</f>
        <v>-0.12334494639171645</v>
      </c>
      <c r="H242" s="4">
        <f>JPY_USD_2019[[#This Row],[1000 JPY-USD]]-JPY_USD_2019[[#This Row],[Ск.средн]]</f>
        <v>-3.6666666666667069E-2</v>
      </c>
      <c r="I242" s="3">
        <f t="shared" si="11"/>
        <v>9.1199999999999992</v>
      </c>
      <c r="J242" s="3"/>
      <c r="K242" s="3"/>
    </row>
    <row r="243" spans="1:11" x14ac:dyDescent="0.3">
      <c r="A243" s="1">
        <v>43816</v>
      </c>
      <c r="B243">
        <v>9.1400000000000006E-3</v>
      </c>
      <c r="C243">
        <v>236</v>
      </c>
      <c r="D243">
        <v>9.14</v>
      </c>
      <c r="E243" s="3">
        <f t="shared" si="9"/>
        <v>1.0021929824561404</v>
      </c>
      <c r="F243" s="4">
        <f t="shared" si="10"/>
        <v>9.129999999999999</v>
      </c>
      <c r="G243" s="3">
        <f>JPY_USD_2019[[#This Row],[Ск.средн]]-($D$5+$D$4*JPY_USD_2019[[#This Row],[Индекс]])</f>
        <v>-0.15093227574431367</v>
      </c>
      <c r="H243" s="4">
        <f>JPY_USD_2019[[#This Row],[1000 JPY-USD]]-JPY_USD_2019[[#This Row],[Ск.средн]]</f>
        <v>1.0000000000001563E-2</v>
      </c>
      <c r="I243" s="3">
        <f t="shared" si="11"/>
        <v>9.14</v>
      </c>
      <c r="J243" s="3"/>
      <c r="K243" s="3"/>
    </row>
    <row r="244" spans="1:11" x14ac:dyDescent="0.3">
      <c r="A244" s="1">
        <v>43817</v>
      </c>
      <c r="B244">
        <v>9.1299999999999992E-3</v>
      </c>
      <c r="C244">
        <v>237</v>
      </c>
      <c r="D244">
        <v>9.129999999999999</v>
      </c>
      <c r="E244" s="3">
        <f t="shared" si="9"/>
        <v>0.99890590809627988</v>
      </c>
      <c r="F244" s="4">
        <f t="shared" si="10"/>
        <v>9.1366666666666667</v>
      </c>
      <c r="G244" s="3">
        <f>JPY_USD_2019[[#This Row],[Ск.средн]]-($D$5+$D$4*JPY_USD_2019[[#This Row],[Индекс]])</f>
        <v>-0.1451862717635759</v>
      </c>
      <c r="H244" s="4">
        <f>JPY_USD_2019[[#This Row],[1000 JPY-USD]]-JPY_USD_2019[[#This Row],[Ск.средн]]</f>
        <v>-6.6666666666677088E-3</v>
      </c>
      <c r="I244" s="3">
        <f t="shared" si="11"/>
        <v>9.129999999999999</v>
      </c>
      <c r="J244" s="3"/>
      <c r="K244" s="3"/>
    </row>
    <row r="245" spans="1:11" x14ac:dyDescent="0.3">
      <c r="A245" s="1">
        <v>43818</v>
      </c>
      <c r="B245">
        <v>9.1400000000000006E-3</v>
      </c>
      <c r="C245">
        <v>238</v>
      </c>
      <c r="D245">
        <v>9.14</v>
      </c>
      <c r="E245" s="3">
        <f t="shared" si="9"/>
        <v>1.001095290251917</v>
      </c>
      <c r="F245" s="4">
        <f t="shared" si="10"/>
        <v>9.1333333333333329</v>
      </c>
      <c r="G245" s="3">
        <f>JPY_USD_2019[[#This Row],[Ск.средн]]-($D$5+$D$4*JPY_USD_2019[[#This Row],[Индекс]])</f>
        <v>-0.1494402677828397</v>
      </c>
      <c r="H245" s="4">
        <f>JPY_USD_2019[[#This Row],[1000 JPY-USD]]-JPY_USD_2019[[#This Row],[Ск.средн]]</f>
        <v>6.6666666666677088E-3</v>
      </c>
      <c r="I245" s="3">
        <f t="shared" si="11"/>
        <v>9.14</v>
      </c>
      <c r="J245" s="3"/>
      <c r="K245" s="3"/>
    </row>
    <row r="246" spans="1:11" x14ac:dyDescent="0.3">
      <c r="A246" s="1">
        <v>43819</v>
      </c>
      <c r="B246">
        <v>9.1299999999999992E-3</v>
      </c>
      <c r="C246">
        <v>239</v>
      </c>
      <c r="D246">
        <v>9.129999999999999</v>
      </c>
      <c r="E246" s="3">
        <f t="shared" si="9"/>
        <v>0.99890590809627988</v>
      </c>
      <c r="F246" s="4">
        <f t="shared" si="10"/>
        <v>9.1366666666666667</v>
      </c>
      <c r="G246" s="3">
        <f>JPY_USD_2019[[#This Row],[Ск.средн]]-($D$5+$D$4*JPY_USD_2019[[#This Row],[Индекс]])</f>
        <v>-0.14702759713543401</v>
      </c>
      <c r="H246" s="4">
        <f>JPY_USD_2019[[#This Row],[1000 JPY-USD]]-JPY_USD_2019[[#This Row],[Ск.средн]]</f>
        <v>-6.6666666666677088E-3</v>
      </c>
      <c r="I246" s="3">
        <f t="shared" si="11"/>
        <v>9.129999999999999</v>
      </c>
      <c r="J246" s="3"/>
      <c r="K246" s="3"/>
    </row>
    <row r="247" spans="1:11" x14ac:dyDescent="0.3">
      <c r="A247" s="1">
        <v>43820</v>
      </c>
      <c r="B247">
        <v>9.1400000000000006E-3</v>
      </c>
      <c r="C247">
        <v>240</v>
      </c>
      <c r="D247">
        <v>9.14</v>
      </c>
      <c r="E247" s="3">
        <f t="shared" si="9"/>
        <v>1.001095290251917</v>
      </c>
      <c r="F247" s="4">
        <f t="shared" si="10"/>
        <v>9.1366666666666667</v>
      </c>
      <c r="G247" s="3">
        <f>JPY_USD_2019[[#This Row],[Ск.средн]]-($D$5+$D$4*JPY_USD_2019[[#This Row],[Индекс]])</f>
        <v>-0.14794825982136395</v>
      </c>
      <c r="H247" s="4">
        <f>JPY_USD_2019[[#This Row],[1000 JPY-USD]]-JPY_USD_2019[[#This Row],[Ск.средн]]</f>
        <v>3.3333333333338544E-3</v>
      </c>
      <c r="I247" s="3">
        <f t="shared" si="11"/>
        <v>9.14</v>
      </c>
      <c r="J247" s="3"/>
      <c r="K247" s="3"/>
    </row>
    <row r="248" spans="1:11" x14ac:dyDescent="0.3">
      <c r="A248" s="1">
        <v>43823</v>
      </c>
      <c r="B248">
        <v>9.1400000000000006E-3</v>
      </c>
      <c r="C248">
        <v>241</v>
      </c>
      <c r="D248">
        <v>9.14</v>
      </c>
      <c r="E248" s="3">
        <f t="shared" si="9"/>
        <v>1</v>
      </c>
      <c r="F248" s="4">
        <f t="shared" si="10"/>
        <v>9.14</v>
      </c>
      <c r="G248" s="3">
        <f>JPY_USD_2019[[#This Row],[Ск.средн]]-($D$5+$D$4*JPY_USD_2019[[#This Row],[Индекс]])</f>
        <v>-0.14553558917396003</v>
      </c>
      <c r="H248" s="4">
        <f>JPY_USD_2019[[#This Row],[1000 JPY-USD]]-JPY_USD_2019[[#This Row],[Ск.средн]]</f>
        <v>0</v>
      </c>
      <c r="I248" s="3">
        <f t="shared" si="11"/>
        <v>9.14</v>
      </c>
      <c r="J248" s="3"/>
      <c r="K248" s="3"/>
    </row>
    <row r="249" spans="1:11" x14ac:dyDescent="0.3">
      <c r="A249" s="1">
        <v>43824</v>
      </c>
      <c r="B249">
        <v>9.1400000000000006E-3</v>
      </c>
      <c r="C249">
        <v>242</v>
      </c>
      <c r="D249">
        <v>9.14</v>
      </c>
      <c r="E249" s="3">
        <f t="shared" si="9"/>
        <v>1</v>
      </c>
      <c r="F249" s="4">
        <f t="shared" si="10"/>
        <v>9.14</v>
      </c>
      <c r="G249" s="3">
        <f>JPY_USD_2019[[#This Row],[Ск.средн]]-($D$5+$D$4*JPY_USD_2019[[#This Row],[Индекс]])</f>
        <v>-0.14645625185988997</v>
      </c>
      <c r="H249" s="4">
        <f>JPY_USD_2019[[#This Row],[1000 JPY-USD]]-JPY_USD_2019[[#This Row],[Ск.средн]]</f>
        <v>0</v>
      </c>
      <c r="I249" s="3">
        <f t="shared" si="11"/>
        <v>9.14</v>
      </c>
      <c r="J249" s="3"/>
      <c r="K249" s="3"/>
    </row>
    <row r="250" spans="1:11" x14ac:dyDescent="0.3">
      <c r="A250" s="1">
        <v>43825</v>
      </c>
      <c r="B250">
        <v>9.1400000000000006E-3</v>
      </c>
      <c r="C250">
        <v>243</v>
      </c>
      <c r="D250">
        <v>9.14</v>
      </c>
      <c r="E250" s="3">
        <f t="shared" si="9"/>
        <v>1</v>
      </c>
      <c r="F250" s="4">
        <f t="shared" si="10"/>
        <v>9.1366666666666667</v>
      </c>
      <c r="G250" s="3">
        <f>JPY_USD_2019[[#This Row],[Ск.средн]]-($D$5+$D$4*JPY_USD_2019[[#This Row],[Индекс]])</f>
        <v>-0.15071024787915199</v>
      </c>
      <c r="H250" s="4">
        <f>JPY_USD_2019[[#This Row],[1000 JPY-USD]]-JPY_USD_2019[[#This Row],[Ск.средн]]</f>
        <v>3.3333333333338544E-3</v>
      </c>
      <c r="I250" s="3">
        <f t="shared" si="11"/>
        <v>9.14</v>
      </c>
      <c r="J250" s="3"/>
      <c r="K250" s="3"/>
    </row>
    <row r="251" spans="1:11" x14ac:dyDescent="0.3">
      <c r="A251" s="1">
        <v>43826</v>
      </c>
      <c r="B251">
        <v>9.1299999999999992E-3</v>
      </c>
      <c r="C251">
        <v>244</v>
      </c>
      <c r="D251">
        <v>9.129999999999999</v>
      </c>
      <c r="E251" s="3">
        <f t="shared" si="9"/>
        <v>0.99890590809627988</v>
      </c>
      <c r="F251" s="4">
        <f t="shared" si="10"/>
        <v>9.1333333333333329</v>
      </c>
      <c r="G251" s="3">
        <f>JPY_USD_2019[[#This Row],[Ск.средн]]-($D$5+$D$4*JPY_USD_2019[[#This Row],[Индекс]])</f>
        <v>-0.15496424389841579</v>
      </c>
      <c r="H251" s="4">
        <f>JPY_USD_2019[[#This Row],[1000 JPY-USD]]-JPY_USD_2019[[#This Row],[Ск.средн]]</f>
        <v>-3.3333333333338544E-3</v>
      </c>
      <c r="I251" s="3">
        <f t="shared" si="11"/>
        <v>9.129999999999999</v>
      </c>
      <c r="J251" s="3"/>
      <c r="K251" s="3"/>
    </row>
    <row r="252" spans="1:11" x14ac:dyDescent="0.3">
      <c r="A252" s="1">
        <v>43827</v>
      </c>
      <c r="B252">
        <v>9.1299999999999992E-3</v>
      </c>
      <c r="C252">
        <v>245</v>
      </c>
      <c r="D252">
        <v>9.129999999999999</v>
      </c>
      <c r="E252" s="3">
        <f t="shared" si="9"/>
        <v>1</v>
      </c>
      <c r="F252" s="4">
        <f t="shared" si="10"/>
        <v>9.1399999999999988</v>
      </c>
      <c r="G252" s="3">
        <f>JPY_USD_2019[[#This Row],[Ск.средн]]-($D$5+$D$4*JPY_USD_2019[[#This Row],[Индекс]])</f>
        <v>-0.1492182399176798</v>
      </c>
      <c r="H252" s="4">
        <f>JPY_USD_2019[[#This Row],[1000 JPY-USD]]-JPY_USD_2019[[#This Row],[Ск.средн]]</f>
        <v>-9.9999999999997868E-3</v>
      </c>
      <c r="I252" s="3">
        <f t="shared" si="11"/>
        <v>9.129999999999999</v>
      </c>
      <c r="J252" s="3"/>
      <c r="K252" s="3"/>
    </row>
    <row r="253" spans="1:11" x14ac:dyDescent="0.3">
      <c r="A253" s="1">
        <v>43830</v>
      </c>
      <c r="B253">
        <v>9.1599999999999997E-3</v>
      </c>
      <c r="C253">
        <v>246</v>
      </c>
      <c r="D253">
        <v>9.16</v>
      </c>
      <c r="E253" s="3">
        <f t="shared" si="9"/>
        <v>1.0032858707557504</v>
      </c>
      <c r="F253" s="4">
        <f t="shared" si="10"/>
        <v>9.1449999999999996</v>
      </c>
      <c r="G253" s="3">
        <f>JPY_USD_2019[[#This Row],[Ск.средн]]-($D$5+$D$4*JPY_USD_2019[[#This Row],[Индекс]])</f>
        <v>-0.14513890260360895</v>
      </c>
      <c r="H253" s="4">
        <f>JPY_USD_2019[[#This Row],[1000 JPY-USD]]-JPY_USD_2019[[#This Row],[Ск.средн]]</f>
        <v>1.5000000000000568E-2</v>
      </c>
      <c r="I253" s="3">
        <f t="shared" si="11"/>
        <v>9.16</v>
      </c>
      <c r="J253" s="3"/>
      <c r="K253" s="3"/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48935-B04F-406C-B979-8BC89F832760}">
  <dimension ref="A1:Z119"/>
  <sheetViews>
    <sheetView workbookViewId="0">
      <selection sqref="A1:E119"/>
    </sheetView>
  </sheetViews>
  <sheetFormatPr defaultRowHeight="14.4" x14ac:dyDescent="0.3"/>
  <cols>
    <col min="1" max="1" width="10.21875" bestFit="1" customWidth="1"/>
    <col min="2" max="2" width="7.33203125" bestFit="1" customWidth="1"/>
    <col min="3" max="3" width="5.33203125" bestFit="1" customWidth="1"/>
    <col min="4" max="4" width="10" customWidth="1"/>
    <col min="5" max="5" width="12.109375" bestFit="1" customWidth="1"/>
    <col min="6" max="6" width="8.6640625" customWidth="1"/>
    <col min="7" max="8" width="10.109375" bestFit="1" customWidth="1"/>
    <col min="9" max="9" width="10.109375" customWidth="1"/>
    <col min="10" max="10" width="9.88671875" customWidth="1"/>
    <col min="11" max="12" width="9.6640625" customWidth="1"/>
    <col min="13" max="13" width="10.109375" bestFit="1" customWidth="1"/>
    <col min="16" max="16" width="10" customWidth="1"/>
    <col min="17" max="17" width="9.6640625" customWidth="1"/>
    <col min="22" max="22" width="9.88671875" bestFit="1" customWidth="1"/>
  </cols>
  <sheetData>
    <row r="1" spans="1:17" x14ac:dyDescent="0.3">
      <c r="A1" t="s">
        <v>0</v>
      </c>
      <c r="B1" t="s">
        <v>28</v>
      </c>
      <c r="C1" t="s">
        <v>45</v>
      </c>
      <c r="D1" t="s">
        <v>83</v>
      </c>
      <c r="E1" t="s">
        <v>46</v>
      </c>
      <c r="G1" t="s">
        <v>0</v>
      </c>
      <c r="H1" s="35" t="s">
        <v>47</v>
      </c>
      <c r="I1" s="36" t="s">
        <v>28</v>
      </c>
      <c r="J1" s="36" t="s">
        <v>84</v>
      </c>
      <c r="K1" s="36" t="s">
        <v>48</v>
      </c>
      <c r="M1" t="s">
        <v>0</v>
      </c>
      <c r="N1" t="s">
        <v>49</v>
      </c>
      <c r="O1" t="s">
        <v>28</v>
      </c>
      <c r="P1" t="s">
        <v>85</v>
      </c>
      <c r="Q1" t="s">
        <v>50</v>
      </c>
    </row>
    <row r="2" spans="1:17" x14ac:dyDescent="0.3">
      <c r="A2" s="1">
        <v>43110</v>
      </c>
      <c r="B2">
        <v>112.86</v>
      </c>
      <c r="C2">
        <v>1</v>
      </c>
      <c r="D2" s="31">
        <f>0.0086* G_Chow_USD_JPY_2018[[#This Row],[X3]] + 108.06</f>
        <v>108.0686</v>
      </c>
      <c r="E2" s="13">
        <f>(G_Chow_USD_JPY_2018[[#This Row],[Курс]]-G_Chow_USD_JPY_2018[[#This Row],[Model3]])^2</f>
        <v>22.957513959999961</v>
      </c>
      <c r="F2" s="13"/>
      <c r="G2" s="1">
        <f t="shared" ref="G2:G33" si="0">A2</f>
        <v>43110</v>
      </c>
      <c r="H2" s="33">
        <v>1</v>
      </c>
      <c r="I2" s="34">
        <f t="shared" ref="I2:I33" si="1">B2</f>
        <v>112.86</v>
      </c>
      <c r="J2" s="34">
        <f>-0.1306*КЛМ1[[#This Row],[X1]]+111.65</f>
        <v>111.5194</v>
      </c>
      <c r="K2" s="45">
        <f>(КЛМ1[[#This Row],[Курс]]-КЛМ1[[#This Row],[Model1]])^2</f>
        <v>1.7972083599999864</v>
      </c>
      <c r="L2" s="43"/>
      <c r="M2" s="1">
        <f>A52</f>
        <v>43183</v>
      </c>
      <c r="N2">
        <v>1</v>
      </c>
      <c r="O2">
        <f t="shared" ref="O2:O33" si="2">B52</f>
        <v>105.02</v>
      </c>
      <c r="P2">
        <f>0.0706*КЛМ2[[#This Row],[X2]]+106.36</f>
        <v>106.4306</v>
      </c>
      <c r="Q2">
        <f t="shared" ref="Q2:Q33" si="3">(O2-P2)^2</f>
        <v>1.9897923600000065</v>
      </c>
    </row>
    <row r="3" spans="1:17" x14ac:dyDescent="0.3">
      <c r="A3" s="1">
        <v>43111</v>
      </c>
      <c r="B3">
        <v>111.93</v>
      </c>
      <c r="C3">
        <v>2</v>
      </c>
      <c r="D3" s="31">
        <f>0.0086* G_Chow_USD_JPY_2018[[#This Row],[X3]] + 108.06</f>
        <v>108.0772</v>
      </c>
      <c r="E3" s="13">
        <f>(G_Chow_USD_JPY_2018[[#This Row],[Курс]]-G_Chow_USD_JPY_2018[[#This Row],[Model3]])^2</f>
        <v>14.844067840000015</v>
      </c>
      <c r="F3" s="13"/>
      <c r="G3" s="1">
        <f t="shared" si="0"/>
        <v>43111</v>
      </c>
      <c r="H3" s="33">
        <v>2</v>
      </c>
      <c r="I3" s="34">
        <f t="shared" si="1"/>
        <v>111.93</v>
      </c>
      <c r="J3" s="34">
        <f>-0.1306*КЛМ1[[#This Row],[X1]]+111.65</f>
        <v>111.3888</v>
      </c>
      <c r="K3" s="45">
        <f>(КЛМ1[[#This Row],[Курс]]-КЛМ1[[#This Row],[Model1]])^2</f>
        <v>0.29289744000000373</v>
      </c>
      <c r="L3" s="43"/>
      <c r="M3" s="1">
        <f t="shared" ref="M3:M66" si="4">A53</f>
        <v>43186</v>
      </c>
      <c r="N3">
        <v>2</v>
      </c>
      <c r="O3">
        <f t="shared" si="2"/>
        <v>105.09</v>
      </c>
      <c r="P3">
        <f>0.0706*КЛМ2[[#This Row],[X2]]+106.36</f>
        <v>106.5012</v>
      </c>
      <c r="Q3">
        <f t="shared" si="3"/>
        <v>1.9914854399999824</v>
      </c>
    </row>
    <row r="4" spans="1:17" x14ac:dyDescent="0.3">
      <c r="A4" s="1">
        <v>43112</v>
      </c>
      <c r="B4">
        <v>111.69</v>
      </c>
      <c r="C4">
        <v>3</v>
      </c>
      <c r="D4" s="31">
        <f>0.0086* G_Chow_USD_JPY_2018[[#This Row],[X3]] + 108.06</f>
        <v>108.08580000000001</v>
      </c>
      <c r="E4" s="13">
        <f>(G_Chow_USD_JPY_2018[[#This Row],[Курс]]-G_Chow_USD_JPY_2018[[#This Row],[Model3]])^2</f>
        <v>12.990257639999939</v>
      </c>
      <c r="F4" s="13"/>
      <c r="G4" s="1">
        <f t="shared" si="0"/>
        <v>43112</v>
      </c>
      <c r="H4" s="33">
        <v>3</v>
      </c>
      <c r="I4" s="34">
        <f t="shared" si="1"/>
        <v>111.69</v>
      </c>
      <c r="J4" s="34">
        <f>-0.1306*КЛМ1[[#This Row],[X1]]+111.65</f>
        <v>111.2582</v>
      </c>
      <c r="K4" s="45">
        <f>(КЛМ1[[#This Row],[Курс]]-КЛМ1[[#This Row],[Model1]])^2</f>
        <v>0.18645123999999613</v>
      </c>
      <c r="L4" s="43"/>
      <c r="M4" s="1">
        <f t="shared" si="4"/>
        <v>43187</v>
      </c>
      <c r="N4">
        <v>3</v>
      </c>
      <c r="O4">
        <f t="shared" si="2"/>
        <v>105.53</v>
      </c>
      <c r="P4">
        <f>0.0706*КЛМ2[[#This Row],[X2]]+106.36</f>
        <v>106.5718</v>
      </c>
      <c r="Q4">
        <f t="shared" si="3"/>
        <v>1.0853472399999895</v>
      </c>
    </row>
    <row r="5" spans="1:17" x14ac:dyDescent="0.3">
      <c r="A5" s="1">
        <v>43113</v>
      </c>
      <c r="B5">
        <v>111.26</v>
      </c>
      <c r="C5">
        <v>4</v>
      </c>
      <c r="D5" s="31">
        <f>0.0086* G_Chow_USD_JPY_2018[[#This Row],[X3]] + 108.06</f>
        <v>108.09440000000001</v>
      </c>
      <c r="E5" s="13">
        <f>(G_Chow_USD_JPY_2018[[#This Row],[Курс]]-G_Chow_USD_JPY_2018[[#This Row],[Model3]])^2</f>
        <v>10.021023359999985</v>
      </c>
      <c r="F5" s="13"/>
      <c r="G5" s="1">
        <f t="shared" si="0"/>
        <v>43113</v>
      </c>
      <c r="H5" s="33">
        <v>4</v>
      </c>
      <c r="I5" s="34">
        <f t="shared" si="1"/>
        <v>111.26</v>
      </c>
      <c r="J5" s="34">
        <f>-0.1306*КЛМ1[[#This Row],[X1]]+111.65</f>
        <v>111.1276</v>
      </c>
      <c r="K5" s="45">
        <f>(КЛМ1[[#This Row],[Курс]]-КЛМ1[[#This Row],[Model1]])^2</f>
        <v>1.7529760000001077E-2</v>
      </c>
      <c r="L5" s="43"/>
      <c r="M5" s="1">
        <f t="shared" si="4"/>
        <v>43188</v>
      </c>
      <c r="N5">
        <v>4</v>
      </c>
      <c r="O5">
        <f t="shared" si="2"/>
        <v>105.59</v>
      </c>
      <c r="P5">
        <f>0.0706*КЛМ2[[#This Row],[X2]]+106.36</f>
        <v>106.64239999999999</v>
      </c>
      <c r="Q5">
        <f t="shared" si="3"/>
        <v>1.1075457599999823</v>
      </c>
    </row>
    <row r="6" spans="1:17" x14ac:dyDescent="0.3">
      <c r="A6" s="1">
        <v>43116</v>
      </c>
      <c r="B6">
        <v>110.7</v>
      </c>
      <c r="C6">
        <v>5</v>
      </c>
      <c r="D6" s="31">
        <f>0.0086* G_Chow_USD_JPY_2018[[#This Row],[X3]] + 108.06</f>
        <v>108.10300000000001</v>
      </c>
      <c r="E6" s="13">
        <f>(G_Chow_USD_JPY_2018[[#This Row],[Курс]]-G_Chow_USD_JPY_2018[[#This Row],[Model3]])^2</f>
        <v>6.7444089999999699</v>
      </c>
      <c r="F6" s="13"/>
      <c r="G6" s="1">
        <f t="shared" si="0"/>
        <v>43116</v>
      </c>
      <c r="H6" s="33">
        <v>5</v>
      </c>
      <c r="I6" s="34">
        <f t="shared" si="1"/>
        <v>110.7</v>
      </c>
      <c r="J6" s="34">
        <f>-0.1306*КЛМ1[[#This Row],[X1]]+111.65</f>
        <v>110.997</v>
      </c>
      <c r="K6" s="45">
        <f>(КЛМ1[[#This Row],[Курс]]-КЛМ1[[#This Row],[Model1]])^2</f>
        <v>8.8208999999998247E-2</v>
      </c>
      <c r="L6" s="43"/>
      <c r="M6" s="1">
        <f t="shared" si="4"/>
        <v>43189</v>
      </c>
      <c r="N6">
        <v>5</v>
      </c>
      <c r="O6">
        <f t="shared" si="2"/>
        <v>106.6</v>
      </c>
      <c r="P6">
        <f>0.0706*КЛМ2[[#This Row],[X2]]+106.36</f>
        <v>106.71299999999999</v>
      </c>
      <c r="Q6">
        <f t="shared" si="3"/>
        <v>1.2768999999999897E-2</v>
      </c>
    </row>
    <row r="7" spans="1:17" x14ac:dyDescent="0.3">
      <c r="A7" s="1">
        <v>43117</v>
      </c>
      <c r="B7">
        <v>110.71</v>
      </c>
      <c r="C7">
        <v>6</v>
      </c>
      <c r="D7" s="31">
        <f>0.0086* G_Chow_USD_JPY_2018[[#This Row],[X3]] + 108.06</f>
        <v>108.1116</v>
      </c>
      <c r="E7" s="13">
        <f>(G_Chow_USD_JPY_2018[[#This Row],[Курс]]-G_Chow_USD_JPY_2018[[#This Row],[Model3]])^2</f>
        <v>6.7516825599999901</v>
      </c>
      <c r="F7" s="13"/>
      <c r="G7" s="1">
        <f t="shared" si="0"/>
        <v>43117</v>
      </c>
      <c r="H7" s="33">
        <v>6</v>
      </c>
      <c r="I7" s="34">
        <f t="shared" si="1"/>
        <v>110.71</v>
      </c>
      <c r="J7" s="34">
        <f>-0.1306*КЛМ1[[#This Row],[X1]]+111.65</f>
        <v>110.8664</v>
      </c>
      <c r="K7" s="45">
        <f>(КЛМ1[[#This Row],[Курс]]-КЛМ1[[#This Row],[Model1]])^2</f>
        <v>2.4460960000001558E-2</v>
      </c>
      <c r="L7" s="43"/>
      <c r="M7" s="1">
        <f t="shared" si="4"/>
        <v>43190</v>
      </c>
      <c r="N7">
        <v>6</v>
      </c>
      <c r="O7">
        <f t="shared" si="2"/>
        <v>106.18</v>
      </c>
      <c r="P7">
        <f>0.0706*КЛМ2[[#This Row],[X2]]+106.36</f>
        <v>106.78359999999999</v>
      </c>
      <c r="Q7">
        <f t="shared" si="3"/>
        <v>0.364332959999983</v>
      </c>
    </row>
    <row r="8" spans="1:17" x14ac:dyDescent="0.3">
      <c r="A8" s="1">
        <v>43118</v>
      </c>
      <c r="B8">
        <v>110.76</v>
      </c>
      <c r="C8">
        <v>7</v>
      </c>
      <c r="D8" s="31">
        <f>0.0086* G_Chow_USD_JPY_2018[[#This Row],[X3]] + 108.06</f>
        <v>108.1202</v>
      </c>
      <c r="E8" s="13">
        <f>(G_Chow_USD_JPY_2018[[#This Row],[Курс]]-G_Chow_USD_JPY_2018[[#This Row],[Model3]])^2</f>
        <v>6.9685440400000429</v>
      </c>
      <c r="F8" s="13"/>
      <c r="G8" s="1">
        <f t="shared" si="0"/>
        <v>43118</v>
      </c>
      <c r="H8" s="33">
        <v>7</v>
      </c>
      <c r="I8" s="34">
        <f t="shared" si="1"/>
        <v>110.76</v>
      </c>
      <c r="J8" s="34">
        <f>-0.1306*КЛМ1[[#This Row],[X1]]+111.65</f>
        <v>110.73580000000001</v>
      </c>
      <c r="K8" s="45">
        <f>(КЛМ1[[#This Row],[Курс]]-КЛМ1[[#This Row],[Model1]])^2</f>
        <v>5.8563999999967757E-4</v>
      </c>
      <c r="L8" s="43"/>
      <c r="M8" s="1">
        <f t="shared" si="4"/>
        <v>43193</v>
      </c>
      <c r="N8">
        <v>7</v>
      </c>
      <c r="O8">
        <f t="shared" si="2"/>
        <v>106.3</v>
      </c>
      <c r="P8">
        <f>0.0706*КЛМ2[[#This Row],[X2]]+106.36</f>
        <v>106.85420000000001</v>
      </c>
      <c r="Q8">
        <f t="shared" si="3"/>
        <v>0.30713764000000965</v>
      </c>
    </row>
    <row r="9" spans="1:17" x14ac:dyDescent="0.3">
      <c r="A9" s="1">
        <v>43119</v>
      </c>
      <c r="B9">
        <v>111.21</v>
      </c>
      <c r="C9">
        <v>8</v>
      </c>
      <c r="D9" s="31">
        <f>0.0086* G_Chow_USD_JPY_2018[[#This Row],[X3]] + 108.06</f>
        <v>108.1288</v>
      </c>
      <c r="E9" s="13">
        <f>(G_Chow_USD_JPY_2018[[#This Row],[Курс]]-G_Chow_USD_JPY_2018[[#This Row],[Model3]])^2</f>
        <v>9.4937934399999726</v>
      </c>
      <c r="F9" s="13"/>
      <c r="G9" s="1">
        <f t="shared" si="0"/>
        <v>43119</v>
      </c>
      <c r="H9" s="33">
        <v>8</v>
      </c>
      <c r="I9" s="34">
        <f t="shared" si="1"/>
        <v>111.21</v>
      </c>
      <c r="J9" s="34">
        <f>-0.1306*КЛМ1[[#This Row],[X1]]+111.65</f>
        <v>110.60520000000001</v>
      </c>
      <c r="K9" s="45">
        <f>(КЛМ1[[#This Row],[Курс]]-КЛМ1[[#This Row],[Model1]])^2</f>
        <v>0.36578303999997958</v>
      </c>
      <c r="L9" s="43"/>
      <c r="M9" s="1">
        <f t="shared" si="4"/>
        <v>43194</v>
      </c>
      <c r="N9">
        <v>8</v>
      </c>
      <c r="O9">
        <f t="shared" si="2"/>
        <v>106.14</v>
      </c>
      <c r="P9">
        <f>0.0706*КЛМ2[[#This Row],[X2]]+106.36</f>
        <v>106.9248</v>
      </c>
      <c r="Q9">
        <f t="shared" si="3"/>
        <v>0.61591104000000652</v>
      </c>
    </row>
    <row r="10" spans="1:17" x14ac:dyDescent="0.3">
      <c r="A10" s="1">
        <v>43120</v>
      </c>
      <c r="B10">
        <v>110.58</v>
      </c>
      <c r="C10">
        <v>9</v>
      </c>
      <c r="D10" s="31">
        <f>0.0086* G_Chow_USD_JPY_2018[[#This Row],[X3]] + 108.06</f>
        <v>108.1374</v>
      </c>
      <c r="E10" s="13">
        <f>(G_Chow_USD_JPY_2018[[#This Row],[Курс]]-G_Chow_USD_JPY_2018[[#This Row],[Model3]])^2</f>
        <v>5.966294759999994</v>
      </c>
      <c r="F10" s="13"/>
      <c r="G10" s="1">
        <f t="shared" si="0"/>
        <v>43120</v>
      </c>
      <c r="H10" s="33">
        <v>9</v>
      </c>
      <c r="I10" s="34">
        <f t="shared" si="1"/>
        <v>110.58</v>
      </c>
      <c r="J10" s="34">
        <f>-0.1306*КЛМ1[[#This Row],[X1]]+111.65</f>
        <v>110.47460000000001</v>
      </c>
      <c r="K10" s="45">
        <f>(КЛМ1[[#This Row],[Курс]]-КЛМ1[[#This Row],[Model1]])^2</f>
        <v>1.1109159999997646E-2</v>
      </c>
      <c r="L10" s="43"/>
      <c r="M10" s="1">
        <f t="shared" si="4"/>
        <v>43195</v>
      </c>
      <c r="N10">
        <v>9</v>
      </c>
      <c r="O10">
        <f t="shared" si="2"/>
        <v>106.09</v>
      </c>
      <c r="P10">
        <f>0.0706*КЛМ2[[#This Row],[X2]]+106.36</f>
        <v>106.9954</v>
      </c>
      <c r="Q10">
        <f t="shared" si="3"/>
        <v>0.81974916000000042</v>
      </c>
    </row>
    <row r="11" spans="1:17" x14ac:dyDescent="0.3">
      <c r="A11" s="1">
        <v>43123</v>
      </c>
      <c r="B11">
        <v>110.85</v>
      </c>
      <c r="C11">
        <v>10</v>
      </c>
      <c r="D11" s="31">
        <f>0.0086* G_Chow_USD_JPY_2018[[#This Row],[X3]] + 108.06</f>
        <v>108.146</v>
      </c>
      <c r="E11" s="13">
        <f>(G_Chow_USD_JPY_2018[[#This Row],[Курс]]-G_Chow_USD_JPY_2018[[#This Row],[Model3]])^2</f>
        <v>7.3116159999999653</v>
      </c>
      <c r="F11" s="13"/>
      <c r="G11" s="1">
        <f t="shared" si="0"/>
        <v>43123</v>
      </c>
      <c r="H11" s="33">
        <v>10</v>
      </c>
      <c r="I11" s="34">
        <f t="shared" si="1"/>
        <v>110.85</v>
      </c>
      <c r="J11" s="34">
        <f>-0.1306*КЛМ1[[#This Row],[X1]]+111.65</f>
        <v>110.34400000000001</v>
      </c>
      <c r="K11" s="45">
        <f>(КЛМ1[[#This Row],[Курс]]-КЛМ1[[#This Row],[Model1]])^2</f>
        <v>0.25603599999998583</v>
      </c>
      <c r="L11" s="43"/>
      <c r="M11" s="1">
        <f t="shared" si="4"/>
        <v>43196</v>
      </c>
      <c r="N11">
        <v>10</v>
      </c>
      <c r="O11">
        <f t="shared" si="2"/>
        <v>107.08</v>
      </c>
      <c r="P11">
        <f>0.0706*КЛМ2[[#This Row],[X2]]+106.36</f>
        <v>107.066</v>
      </c>
      <c r="Q11">
        <f t="shared" si="3"/>
        <v>1.9599999999988222E-4</v>
      </c>
    </row>
    <row r="12" spans="1:17" x14ac:dyDescent="0.3">
      <c r="A12" s="1">
        <v>43124</v>
      </c>
      <c r="B12">
        <v>110.95</v>
      </c>
      <c r="C12">
        <v>11</v>
      </c>
      <c r="D12" s="31">
        <f>0.0086* G_Chow_USD_JPY_2018[[#This Row],[X3]] + 108.06</f>
        <v>108.1546</v>
      </c>
      <c r="E12" s="13">
        <f>(G_Chow_USD_JPY_2018[[#This Row],[Курс]]-G_Chow_USD_JPY_2018[[#This Row],[Model3]])^2</f>
        <v>7.8142611600000045</v>
      </c>
      <c r="F12" s="13"/>
      <c r="G12" s="1">
        <f t="shared" si="0"/>
        <v>43124</v>
      </c>
      <c r="H12" s="33">
        <v>11</v>
      </c>
      <c r="I12" s="34">
        <f t="shared" si="1"/>
        <v>110.95</v>
      </c>
      <c r="J12" s="34">
        <f>-0.1306*КЛМ1[[#This Row],[X1]]+111.65</f>
        <v>110.21340000000001</v>
      </c>
      <c r="K12" s="45">
        <f>(КЛМ1[[#This Row],[Курс]]-КЛМ1[[#This Row],[Model1]])^2</f>
        <v>0.54257955999999363</v>
      </c>
      <c r="L12" s="43"/>
      <c r="M12" s="1">
        <f t="shared" si="4"/>
        <v>43197</v>
      </c>
      <c r="N12">
        <v>11</v>
      </c>
      <c r="O12">
        <f t="shared" si="2"/>
        <v>107.41</v>
      </c>
      <c r="P12">
        <f>0.0706*КЛМ2[[#This Row],[X2]]+106.36</f>
        <v>107.1366</v>
      </c>
      <c r="Q12">
        <f t="shared" si="3"/>
        <v>7.4747559999997382E-2</v>
      </c>
    </row>
    <row r="13" spans="1:17" x14ac:dyDescent="0.3">
      <c r="A13" s="1">
        <v>43125</v>
      </c>
      <c r="B13">
        <v>109.87</v>
      </c>
      <c r="C13">
        <v>12</v>
      </c>
      <c r="D13" s="31">
        <f>0.0086* G_Chow_USD_JPY_2018[[#This Row],[X3]] + 108.06</f>
        <v>108.1632</v>
      </c>
      <c r="E13" s="13">
        <f>(G_Chow_USD_JPY_2018[[#This Row],[Курс]]-G_Chow_USD_JPY_2018[[#This Row],[Model3]])^2</f>
        <v>2.9131662400000042</v>
      </c>
      <c r="F13" s="13"/>
      <c r="G13" s="1">
        <f t="shared" si="0"/>
        <v>43125</v>
      </c>
      <c r="H13" s="33">
        <v>12</v>
      </c>
      <c r="I13" s="34">
        <f t="shared" si="1"/>
        <v>109.87</v>
      </c>
      <c r="J13" s="34">
        <f>-0.1306*КЛМ1[[#This Row],[X1]]+111.65</f>
        <v>110.08280000000001</v>
      </c>
      <c r="K13" s="45">
        <f>(КЛМ1[[#This Row],[Курс]]-КЛМ1[[#This Row],[Model1]])^2</f>
        <v>4.5283840000000609E-2</v>
      </c>
      <c r="L13" s="43"/>
      <c r="M13" s="1">
        <f t="shared" si="4"/>
        <v>43200</v>
      </c>
      <c r="N13">
        <v>12</v>
      </c>
      <c r="O13">
        <f t="shared" si="2"/>
        <v>107.15</v>
      </c>
      <c r="P13">
        <f>0.0706*КЛМ2[[#This Row],[X2]]+106.36</f>
        <v>107.2072</v>
      </c>
      <c r="Q13">
        <f t="shared" si="3"/>
        <v>3.271839999999381E-3</v>
      </c>
    </row>
    <row r="14" spans="1:17" x14ac:dyDescent="0.3">
      <c r="A14" s="1">
        <v>43126</v>
      </c>
      <c r="B14">
        <v>109.12</v>
      </c>
      <c r="C14">
        <v>13</v>
      </c>
      <c r="D14" s="31">
        <f>0.0086* G_Chow_USD_JPY_2018[[#This Row],[X3]] + 108.06</f>
        <v>108.1718</v>
      </c>
      <c r="E14" s="13">
        <f>(G_Chow_USD_JPY_2018[[#This Row],[Курс]]-G_Chow_USD_JPY_2018[[#This Row],[Model3]])^2</f>
        <v>0.89908323999999984</v>
      </c>
      <c r="F14" s="13"/>
      <c r="G14" s="1">
        <f t="shared" si="0"/>
        <v>43126</v>
      </c>
      <c r="H14" s="33">
        <v>13</v>
      </c>
      <c r="I14" s="34">
        <f t="shared" si="1"/>
        <v>109.12</v>
      </c>
      <c r="J14" s="34">
        <f>-0.1306*КЛМ1[[#This Row],[X1]]+111.65</f>
        <v>109.9522</v>
      </c>
      <c r="K14" s="45">
        <f>(КЛМ1[[#This Row],[Курс]]-КЛМ1[[#This Row],[Model1]])^2</f>
        <v>0.69255684000000051</v>
      </c>
      <c r="L14" s="43"/>
      <c r="M14" s="1">
        <f t="shared" si="4"/>
        <v>43201</v>
      </c>
      <c r="N14">
        <v>13</v>
      </c>
      <c r="O14">
        <f t="shared" si="2"/>
        <v>107.05</v>
      </c>
      <c r="P14">
        <f>0.0706*КЛМ2[[#This Row],[X2]]+106.36</f>
        <v>107.2778</v>
      </c>
      <c r="Q14">
        <f t="shared" si="3"/>
        <v>5.1892840000000912E-2</v>
      </c>
    </row>
    <row r="15" spans="1:17" x14ac:dyDescent="0.3">
      <c r="A15" s="1">
        <v>43127</v>
      </c>
      <c r="B15">
        <v>108.98</v>
      </c>
      <c r="C15">
        <v>14</v>
      </c>
      <c r="D15" s="31">
        <f>0.0086* G_Chow_USD_JPY_2018[[#This Row],[X3]] + 108.06</f>
        <v>108.18040000000001</v>
      </c>
      <c r="E15" s="13">
        <f>(G_Chow_USD_JPY_2018[[#This Row],[Курс]]-G_Chow_USD_JPY_2018[[#This Row],[Model3]])^2</f>
        <v>0.63936015999999696</v>
      </c>
      <c r="F15" s="13"/>
      <c r="G15" s="1">
        <f t="shared" si="0"/>
        <v>43127</v>
      </c>
      <c r="H15" s="33">
        <v>14</v>
      </c>
      <c r="I15" s="34">
        <f t="shared" si="1"/>
        <v>108.98</v>
      </c>
      <c r="J15" s="34">
        <f>-0.1306*КЛМ1[[#This Row],[X1]]+111.65</f>
        <v>109.8216</v>
      </c>
      <c r="K15" s="45">
        <f>(КЛМ1[[#This Row],[Курс]]-КЛМ1[[#This Row],[Model1]])^2</f>
        <v>0.70829055999999946</v>
      </c>
      <c r="L15" s="43"/>
      <c r="M15" s="1">
        <f t="shared" si="4"/>
        <v>43202</v>
      </c>
      <c r="N15">
        <v>14</v>
      </c>
      <c r="O15">
        <f t="shared" si="2"/>
        <v>106.91</v>
      </c>
      <c r="P15">
        <f>0.0706*КЛМ2[[#This Row],[X2]]+106.36</f>
        <v>107.3484</v>
      </c>
      <c r="Q15">
        <f t="shared" si="3"/>
        <v>0.19219456000000126</v>
      </c>
    </row>
    <row r="16" spans="1:17" x14ac:dyDescent="0.3">
      <c r="A16" s="1">
        <v>43130</v>
      </c>
      <c r="B16">
        <v>108.97</v>
      </c>
      <c r="C16">
        <v>15</v>
      </c>
      <c r="D16" s="31">
        <f>0.0086* G_Chow_USD_JPY_2018[[#This Row],[X3]] + 108.06</f>
        <v>108.18900000000001</v>
      </c>
      <c r="E16" s="13">
        <f>(G_Chow_USD_JPY_2018[[#This Row],[Курс]]-G_Chow_USD_JPY_2018[[#This Row],[Model3]])^2</f>
        <v>0.60996099999998699</v>
      </c>
      <c r="F16" s="13"/>
      <c r="G16" s="1">
        <f t="shared" si="0"/>
        <v>43130</v>
      </c>
      <c r="H16" s="33">
        <v>15</v>
      </c>
      <c r="I16" s="34">
        <f t="shared" si="1"/>
        <v>108.97</v>
      </c>
      <c r="J16" s="34">
        <f>-0.1306*КЛМ1[[#This Row],[X1]]+111.65</f>
        <v>109.691</v>
      </c>
      <c r="K16" s="45">
        <f>(КЛМ1[[#This Row],[Курс]]-КЛМ1[[#This Row],[Model1]])^2</f>
        <v>0.51984100000000522</v>
      </c>
      <c r="L16" s="43"/>
      <c r="M16" s="1">
        <f t="shared" si="4"/>
        <v>43203</v>
      </c>
      <c r="N16">
        <v>15</v>
      </c>
      <c r="O16">
        <f t="shared" si="2"/>
        <v>106.9</v>
      </c>
      <c r="P16">
        <f>0.0706*КЛМ2[[#This Row],[X2]]+106.36</f>
        <v>107.419</v>
      </c>
      <c r="Q16">
        <f t="shared" si="3"/>
        <v>0.26936099999999091</v>
      </c>
    </row>
    <row r="17" spans="1:17" x14ac:dyDescent="0.3">
      <c r="A17" s="1">
        <v>43131</v>
      </c>
      <c r="B17">
        <v>108.76</v>
      </c>
      <c r="C17">
        <v>16</v>
      </c>
      <c r="D17" s="31">
        <f>0.0086* G_Chow_USD_JPY_2018[[#This Row],[X3]] + 108.06</f>
        <v>108.19760000000001</v>
      </c>
      <c r="E17" s="13">
        <f>(G_Chow_USD_JPY_2018[[#This Row],[Курс]]-G_Chow_USD_JPY_2018[[#This Row],[Model3]])^2</f>
        <v>0.31629375999999626</v>
      </c>
      <c r="F17" s="13"/>
      <c r="G17" s="1">
        <f t="shared" si="0"/>
        <v>43131</v>
      </c>
      <c r="H17" s="33">
        <v>16</v>
      </c>
      <c r="I17" s="34">
        <f t="shared" si="1"/>
        <v>108.76</v>
      </c>
      <c r="J17" s="34">
        <f>-0.1306*КЛМ1[[#This Row],[X1]]+111.65</f>
        <v>109.5604</v>
      </c>
      <c r="K17" s="45">
        <f>(КЛМ1[[#This Row],[Курс]]-КЛМ1[[#This Row],[Model1]])^2</f>
        <v>0.64064015999999391</v>
      </c>
      <c r="L17" s="43"/>
      <c r="M17" s="1">
        <f t="shared" si="4"/>
        <v>43204</v>
      </c>
      <c r="N17">
        <v>16</v>
      </c>
      <c r="O17">
        <f t="shared" si="2"/>
        <v>107.62</v>
      </c>
      <c r="P17">
        <f>0.0706*КЛМ2[[#This Row],[X2]]+106.36</f>
        <v>107.4896</v>
      </c>
      <c r="Q17">
        <f t="shared" si="3"/>
        <v>1.7004160000002277E-2</v>
      </c>
    </row>
    <row r="18" spans="1:17" x14ac:dyDescent="0.3">
      <c r="A18" s="1">
        <v>43132</v>
      </c>
      <c r="B18">
        <v>108.69</v>
      </c>
      <c r="C18">
        <v>17</v>
      </c>
      <c r="D18" s="31">
        <f>0.0086* G_Chow_USD_JPY_2018[[#This Row],[X3]] + 108.06</f>
        <v>108.2062</v>
      </c>
      <c r="E18" s="13">
        <f>(G_Chow_USD_JPY_2018[[#This Row],[Курс]]-G_Chow_USD_JPY_2018[[#This Row],[Model3]])^2</f>
        <v>0.23406244000000215</v>
      </c>
      <c r="F18" s="13"/>
      <c r="G18" s="1">
        <f t="shared" si="0"/>
        <v>43132</v>
      </c>
      <c r="H18" s="33">
        <v>17</v>
      </c>
      <c r="I18" s="34">
        <f t="shared" si="1"/>
        <v>108.69</v>
      </c>
      <c r="J18" s="34">
        <f>-0.1306*КЛМ1[[#This Row],[X1]]+111.65</f>
        <v>109.4298</v>
      </c>
      <c r="K18" s="45">
        <f>(КЛМ1[[#This Row],[Курс]]-КЛМ1[[#This Row],[Model1]])^2</f>
        <v>0.54730404000000366</v>
      </c>
      <c r="L18" s="43"/>
      <c r="M18" s="1">
        <f t="shared" si="4"/>
        <v>43207</v>
      </c>
      <c r="N18">
        <v>17</v>
      </c>
      <c r="O18">
        <f t="shared" si="2"/>
        <v>107.22</v>
      </c>
      <c r="P18">
        <f>0.0706*КЛМ2[[#This Row],[X2]]+106.36</f>
        <v>107.56019999999999</v>
      </c>
      <c r="Q18">
        <f t="shared" si="3"/>
        <v>0.11573603999999717</v>
      </c>
    </row>
    <row r="19" spans="1:17" x14ac:dyDescent="0.3">
      <c r="A19" s="1">
        <v>43133</v>
      </c>
      <c r="B19">
        <v>109.54</v>
      </c>
      <c r="C19">
        <v>18</v>
      </c>
      <c r="D19" s="31">
        <f>0.0086* G_Chow_USD_JPY_2018[[#This Row],[X3]] + 108.06</f>
        <v>108.2148</v>
      </c>
      <c r="E19" s="13">
        <f>(G_Chow_USD_JPY_2018[[#This Row],[Курс]]-G_Chow_USD_JPY_2018[[#This Row],[Model3]])^2</f>
        <v>1.7561550400000252</v>
      </c>
      <c r="F19" s="13"/>
      <c r="G19" s="1">
        <f t="shared" si="0"/>
        <v>43133</v>
      </c>
      <c r="H19" s="33">
        <v>18</v>
      </c>
      <c r="I19" s="34">
        <f t="shared" si="1"/>
        <v>109.54</v>
      </c>
      <c r="J19" s="34">
        <f>-0.1306*КЛМ1[[#This Row],[X1]]+111.65</f>
        <v>109.2992</v>
      </c>
      <c r="K19" s="45">
        <f>(КЛМ1[[#This Row],[Курс]]-КЛМ1[[#This Row],[Model1]])^2</f>
        <v>5.798464000000348E-2</v>
      </c>
      <c r="L19" s="43"/>
      <c r="M19" s="1">
        <f t="shared" si="4"/>
        <v>43208</v>
      </c>
      <c r="N19">
        <v>18</v>
      </c>
      <c r="O19">
        <f t="shared" si="2"/>
        <v>106.99</v>
      </c>
      <c r="P19">
        <f>0.0706*КЛМ2[[#This Row],[X2]]+106.36</f>
        <v>107.63079999999999</v>
      </c>
      <c r="Q19">
        <f t="shared" si="3"/>
        <v>0.41062463999999832</v>
      </c>
    </row>
    <row r="20" spans="1:17" x14ac:dyDescent="0.3">
      <c r="A20" s="1">
        <v>43134</v>
      </c>
      <c r="B20">
        <v>109.76</v>
      </c>
      <c r="C20">
        <v>19</v>
      </c>
      <c r="D20" s="31">
        <f>0.0086* G_Chow_USD_JPY_2018[[#This Row],[X3]] + 108.06</f>
        <v>108.2234</v>
      </c>
      <c r="E20" s="13">
        <f>(G_Chow_USD_JPY_2018[[#This Row],[Курс]]-G_Chow_USD_JPY_2018[[#This Row],[Model3]])^2</f>
        <v>2.3611395600000216</v>
      </c>
      <c r="F20" s="13"/>
      <c r="G20" s="1">
        <f t="shared" si="0"/>
        <v>43134</v>
      </c>
      <c r="H20" s="33">
        <v>19</v>
      </c>
      <c r="I20" s="34">
        <f t="shared" si="1"/>
        <v>109.76</v>
      </c>
      <c r="J20" s="34">
        <f>-0.1306*КЛМ1[[#This Row],[X1]]+111.65</f>
        <v>109.16860000000001</v>
      </c>
      <c r="K20" s="45">
        <f>(КЛМ1[[#This Row],[Курс]]-КЛМ1[[#This Row],[Model1]])^2</f>
        <v>0.34975395999999176</v>
      </c>
      <c r="L20" s="43"/>
      <c r="M20" s="1">
        <f t="shared" si="4"/>
        <v>43209</v>
      </c>
      <c r="N20">
        <v>19</v>
      </c>
      <c r="O20">
        <f t="shared" si="2"/>
        <v>107.33</v>
      </c>
      <c r="P20">
        <f>0.0706*КЛМ2[[#This Row],[X2]]+106.36</f>
        <v>107.70139999999999</v>
      </c>
      <c r="Q20">
        <f t="shared" si="3"/>
        <v>0.13793795999999567</v>
      </c>
    </row>
    <row r="21" spans="1:17" x14ac:dyDescent="0.3">
      <c r="A21" s="1">
        <v>43137</v>
      </c>
      <c r="B21">
        <v>109.86</v>
      </c>
      <c r="C21">
        <v>20</v>
      </c>
      <c r="D21" s="31">
        <f>0.0086* G_Chow_USD_JPY_2018[[#This Row],[X3]] + 108.06</f>
        <v>108.232</v>
      </c>
      <c r="E21" s="13">
        <f>(G_Chow_USD_JPY_2018[[#This Row],[Курс]]-G_Chow_USD_JPY_2018[[#This Row],[Model3]])^2</f>
        <v>2.6503840000000003</v>
      </c>
      <c r="F21" s="13"/>
      <c r="G21" s="1">
        <f t="shared" si="0"/>
        <v>43137</v>
      </c>
      <c r="H21" s="33">
        <v>20</v>
      </c>
      <c r="I21" s="34">
        <f t="shared" si="1"/>
        <v>109.86</v>
      </c>
      <c r="J21" s="34">
        <f>-0.1306*КЛМ1[[#This Row],[X1]]+111.65</f>
        <v>109.03800000000001</v>
      </c>
      <c r="K21" s="45">
        <f>(КЛМ1[[#This Row],[Курс]]-КЛМ1[[#This Row],[Model1]])^2</f>
        <v>0.67568399999998108</v>
      </c>
      <c r="L21" s="43"/>
      <c r="M21" s="1">
        <f t="shared" si="4"/>
        <v>43210</v>
      </c>
      <c r="N21">
        <v>20</v>
      </c>
      <c r="O21">
        <f t="shared" si="2"/>
        <v>107.35</v>
      </c>
      <c r="P21">
        <f>0.0706*КЛМ2[[#This Row],[X2]]+106.36</f>
        <v>107.77200000000001</v>
      </c>
      <c r="Q21">
        <f t="shared" si="3"/>
        <v>0.17808400000000951</v>
      </c>
    </row>
    <row r="22" spans="1:17" x14ac:dyDescent="0.3">
      <c r="A22" s="1">
        <v>43138</v>
      </c>
      <c r="B22">
        <v>109.23</v>
      </c>
      <c r="C22">
        <v>21</v>
      </c>
      <c r="D22" s="31">
        <f>0.0086* G_Chow_USD_JPY_2018[[#This Row],[X3]] + 108.06</f>
        <v>108.2406</v>
      </c>
      <c r="E22" s="13">
        <f>(G_Chow_USD_JPY_2018[[#This Row],[Курс]]-G_Chow_USD_JPY_2018[[#This Row],[Model3]])^2</f>
        <v>0.9789123600000067</v>
      </c>
      <c r="F22" s="13"/>
      <c r="G22" s="1">
        <f t="shared" si="0"/>
        <v>43138</v>
      </c>
      <c r="H22" s="33">
        <v>21</v>
      </c>
      <c r="I22" s="34">
        <f t="shared" si="1"/>
        <v>109.23</v>
      </c>
      <c r="J22" s="34">
        <f>-0.1306*КЛМ1[[#This Row],[X1]]+111.65</f>
        <v>108.90740000000001</v>
      </c>
      <c r="K22" s="45">
        <f>(КЛМ1[[#This Row],[Курс]]-КЛМ1[[#This Row],[Model1]])^2</f>
        <v>0.10407075999999628</v>
      </c>
      <c r="L22" s="43"/>
      <c r="M22" s="1">
        <f t="shared" si="4"/>
        <v>43211</v>
      </c>
      <c r="N22">
        <v>21</v>
      </c>
      <c r="O22">
        <f t="shared" si="2"/>
        <v>107.56</v>
      </c>
      <c r="P22">
        <f>0.0706*КЛМ2[[#This Row],[X2]]+106.36</f>
        <v>107.8426</v>
      </c>
      <c r="Q22">
        <f t="shared" si="3"/>
        <v>7.986276000000124E-2</v>
      </c>
    </row>
    <row r="23" spans="1:17" x14ac:dyDescent="0.3">
      <c r="A23" s="1">
        <v>43139</v>
      </c>
      <c r="B23">
        <v>109.01</v>
      </c>
      <c r="C23">
        <v>22</v>
      </c>
      <c r="D23" s="31">
        <f>0.0086* G_Chow_USD_JPY_2018[[#This Row],[X3]] + 108.06</f>
        <v>108.2492</v>
      </c>
      <c r="E23" s="13">
        <f>(G_Chow_USD_JPY_2018[[#This Row],[Курс]]-G_Chow_USD_JPY_2018[[#This Row],[Model3]])^2</f>
        <v>0.57881664000000499</v>
      </c>
      <c r="F23" s="13"/>
      <c r="G23" s="1">
        <f t="shared" si="0"/>
        <v>43139</v>
      </c>
      <c r="H23" s="33">
        <v>22</v>
      </c>
      <c r="I23" s="34">
        <f t="shared" si="1"/>
        <v>109.01</v>
      </c>
      <c r="J23" s="34">
        <f>-0.1306*КЛМ1[[#This Row],[X1]]+111.65</f>
        <v>108.77680000000001</v>
      </c>
      <c r="K23" s="45">
        <f>(КЛМ1[[#This Row],[Курс]]-КЛМ1[[#This Row],[Model1]])^2</f>
        <v>5.4382239999998375E-2</v>
      </c>
      <c r="L23" s="43"/>
      <c r="M23" s="1">
        <f t="shared" si="4"/>
        <v>43214</v>
      </c>
      <c r="N23">
        <v>22</v>
      </c>
      <c r="O23">
        <f t="shared" si="2"/>
        <v>107.87</v>
      </c>
      <c r="P23">
        <f>0.0706*КЛМ2[[#This Row],[X2]]+106.36</f>
        <v>107.9132</v>
      </c>
      <c r="Q23">
        <f t="shared" si="3"/>
        <v>1.8662399999998958E-3</v>
      </c>
    </row>
    <row r="24" spans="1:17" x14ac:dyDescent="0.3">
      <c r="A24" s="1">
        <v>43140</v>
      </c>
      <c r="B24">
        <v>109.72</v>
      </c>
      <c r="C24">
        <v>23</v>
      </c>
      <c r="D24" s="31">
        <f>0.0086* G_Chow_USD_JPY_2018[[#This Row],[X3]] + 108.06</f>
        <v>108.2578</v>
      </c>
      <c r="E24" s="13">
        <f>(G_Chow_USD_JPY_2018[[#This Row],[Курс]]-G_Chow_USD_JPY_2018[[#This Row],[Model3]])^2</f>
        <v>2.1380288399999876</v>
      </c>
      <c r="F24" s="13"/>
      <c r="G24" s="1">
        <f t="shared" si="0"/>
        <v>43140</v>
      </c>
      <c r="H24" s="33">
        <v>23</v>
      </c>
      <c r="I24" s="34">
        <f t="shared" si="1"/>
        <v>109.72</v>
      </c>
      <c r="J24" s="34">
        <f>-0.1306*КЛМ1[[#This Row],[X1]]+111.65</f>
        <v>108.64620000000001</v>
      </c>
      <c r="K24" s="45">
        <f>(КЛМ1[[#This Row],[Курс]]-КЛМ1[[#This Row],[Model1]])^2</f>
        <v>1.1530464399999816</v>
      </c>
      <c r="L24" s="43"/>
      <c r="M24" s="1">
        <f t="shared" si="4"/>
        <v>43215</v>
      </c>
      <c r="N24">
        <v>23</v>
      </c>
      <c r="O24">
        <f t="shared" si="2"/>
        <v>108.83</v>
      </c>
      <c r="P24">
        <f>0.0706*КЛМ2[[#This Row],[X2]]+106.36</f>
        <v>107.9838</v>
      </c>
      <c r="Q24">
        <f t="shared" si="3"/>
        <v>0.7160544399999933</v>
      </c>
    </row>
    <row r="25" spans="1:17" x14ac:dyDescent="0.3">
      <c r="A25" s="1">
        <v>43141</v>
      </c>
      <c r="B25">
        <v>109.25</v>
      </c>
      <c r="C25">
        <v>24</v>
      </c>
      <c r="D25" s="31">
        <f>0.0086* G_Chow_USD_JPY_2018[[#This Row],[X3]] + 108.06</f>
        <v>108.2664</v>
      </c>
      <c r="E25" s="13">
        <f>(G_Chow_USD_JPY_2018[[#This Row],[Курс]]-G_Chow_USD_JPY_2018[[#This Row],[Model3]])^2</f>
        <v>0.96746895999999127</v>
      </c>
      <c r="F25" s="13"/>
      <c r="G25" s="1">
        <f t="shared" si="0"/>
        <v>43141</v>
      </c>
      <c r="H25" s="33">
        <v>24</v>
      </c>
      <c r="I25" s="34">
        <f t="shared" si="1"/>
        <v>109.25</v>
      </c>
      <c r="J25" s="34">
        <f>-0.1306*КЛМ1[[#This Row],[X1]]+111.65</f>
        <v>108.51560000000001</v>
      </c>
      <c r="K25" s="45">
        <f>(КЛМ1[[#This Row],[Курс]]-КЛМ1[[#This Row],[Model1]])^2</f>
        <v>0.53934335999999083</v>
      </c>
      <c r="L25" s="43"/>
      <c r="M25" s="1">
        <f t="shared" si="4"/>
        <v>43216</v>
      </c>
      <c r="N25">
        <v>24</v>
      </c>
      <c r="O25">
        <f t="shared" si="2"/>
        <v>109.22</v>
      </c>
      <c r="P25">
        <f>0.0706*КЛМ2[[#This Row],[X2]]+106.36</f>
        <v>108.0544</v>
      </c>
      <c r="Q25">
        <f t="shared" si="3"/>
        <v>1.3586233599999948</v>
      </c>
    </row>
    <row r="26" spans="1:17" x14ac:dyDescent="0.3">
      <c r="A26" s="1">
        <v>43144</v>
      </c>
      <c r="B26">
        <v>108.6</v>
      </c>
      <c r="C26">
        <v>25</v>
      </c>
      <c r="D26" s="31">
        <f>0.0086* G_Chow_USD_JPY_2018[[#This Row],[X3]] + 108.06</f>
        <v>108.27500000000001</v>
      </c>
      <c r="E26" s="13">
        <f>(G_Chow_USD_JPY_2018[[#This Row],[Курс]]-G_Chow_USD_JPY_2018[[#This Row],[Model3]])^2</f>
        <v>0.10562499999999261</v>
      </c>
      <c r="F26" s="13"/>
      <c r="G26" s="1">
        <f t="shared" si="0"/>
        <v>43144</v>
      </c>
      <c r="H26" s="33">
        <v>25</v>
      </c>
      <c r="I26" s="34">
        <f t="shared" si="1"/>
        <v>108.6</v>
      </c>
      <c r="J26" s="34">
        <f>-0.1306*КЛМ1[[#This Row],[X1]]+111.65</f>
        <v>108.38500000000001</v>
      </c>
      <c r="K26" s="45">
        <f>(КЛМ1[[#This Row],[Курс]]-КЛМ1[[#This Row],[Model1]])^2</f>
        <v>4.6224999999995353E-2</v>
      </c>
      <c r="L26" s="43"/>
      <c r="M26" s="1">
        <f t="shared" si="4"/>
        <v>43217</v>
      </c>
      <c r="N26">
        <v>25</v>
      </c>
      <c r="O26">
        <f t="shared" si="2"/>
        <v>109.34</v>
      </c>
      <c r="P26">
        <f>0.0706*КЛМ2[[#This Row],[X2]]+106.36</f>
        <v>108.125</v>
      </c>
      <c r="Q26">
        <f t="shared" si="3"/>
        <v>1.4762250000000083</v>
      </c>
    </row>
    <row r="27" spans="1:17" x14ac:dyDescent="0.3">
      <c r="A27" s="1">
        <v>43145</v>
      </c>
      <c r="B27">
        <v>107.62</v>
      </c>
      <c r="C27">
        <v>26</v>
      </c>
      <c r="D27" s="31">
        <f>0.0086* G_Chow_USD_JPY_2018[[#This Row],[X3]] + 108.06</f>
        <v>108.28360000000001</v>
      </c>
      <c r="E27" s="13">
        <f>(G_Chow_USD_JPY_2018[[#This Row],[Курс]]-G_Chow_USD_JPY_2018[[#This Row],[Model3]])^2</f>
        <v>0.44036496000000319</v>
      </c>
      <c r="F27" s="13"/>
      <c r="G27" s="1">
        <f t="shared" si="0"/>
        <v>43145</v>
      </c>
      <c r="H27" s="33">
        <v>26</v>
      </c>
      <c r="I27" s="34">
        <f t="shared" si="1"/>
        <v>107.62</v>
      </c>
      <c r="J27" s="34">
        <f>-0.1306*КЛМ1[[#This Row],[X1]]+111.65</f>
        <v>108.2544</v>
      </c>
      <c r="K27" s="45">
        <f>(КЛМ1[[#This Row],[Курс]]-КЛМ1[[#This Row],[Model1]])^2</f>
        <v>0.40246335999999927</v>
      </c>
      <c r="L27" s="43"/>
      <c r="M27" s="1">
        <f t="shared" si="4"/>
        <v>43218</v>
      </c>
      <c r="N27">
        <v>26</v>
      </c>
      <c r="O27">
        <f t="shared" si="2"/>
        <v>109.33</v>
      </c>
      <c r="P27">
        <f>0.0706*КЛМ2[[#This Row],[X2]]+106.36</f>
        <v>108.1956</v>
      </c>
      <c r="Q27">
        <f t="shared" si="3"/>
        <v>1.2868633599999986</v>
      </c>
    </row>
    <row r="28" spans="1:17" x14ac:dyDescent="0.3">
      <c r="A28" s="1">
        <v>43146</v>
      </c>
      <c r="B28">
        <v>107.37</v>
      </c>
      <c r="C28">
        <v>27</v>
      </c>
      <c r="D28" s="31">
        <f>0.0086* G_Chow_USD_JPY_2018[[#This Row],[X3]] + 108.06</f>
        <v>108.29220000000001</v>
      </c>
      <c r="E28" s="13">
        <f>(G_Chow_USD_JPY_2018[[#This Row],[Курс]]-G_Chow_USD_JPY_2018[[#This Row],[Model3]])^2</f>
        <v>0.85045284000000676</v>
      </c>
      <c r="F28" s="13"/>
      <c r="G28" s="1">
        <f t="shared" si="0"/>
        <v>43146</v>
      </c>
      <c r="H28" s="33">
        <v>27</v>
      </c>
      <c r="I28" s="34">
        <f t="shared" si="1"/>
        <v>107.37</v>
      </c>
      <c r="J28" s="34">
        <f>-0.1306*КЛМ1[[#This Row],[X1]]+111.65</f>
        <v>108.1238</v>
      </c>
      <c r="K28" s="45">
        <f>(КЛМ1[[#This Row],[Курс]]-КЛМ1[[#This Row],[Model1]])^2</f>
        <v>0.56821443999999732</v>
      </c>
      <c r="L28" s="43"/>
      <c r="M28" s="1">
        <f t="shared" si="4"/>
        <v>43219</v>
      </c>
      <c r="N28">
        <v>27</v>
      </c>
      <c r="O28">
        <f t="shared" si="2"/>
        <v>109.04</v>
      </c>
      <c r="P28">
        <f>0.0706*КЛМ2[[#This Row],[X2]]+106.36</f>
        <v>108.2662</v>
      </c>
      <c r="Q28">
        <f t="shared" si="3"/>
        <v>0.59876644000001311</v>
      </c>
    </row>
    <row r="29" spans="1:17" x14ac:dyDescent="0.3">
      <c r="A29" s="1">
        <v>43147</v>
      </c>
      <c r="B29">
        <v>106.46</v>
      </c>
      <c r="C29">
        <v>28</v>
      </c>
      <c r="D29" s="31">
        <f>0.0086* G_Chow_USD_JPY_2018[[#This Row],[X3]] + 108.06</f>
        <v>108.3008</v>
      </c>
      <c r="E29" s="13">
        <f>(G_Chow_USD_JPY_2018[[#This Row],[Курс]]-G_Chow_USD_JPY_2018[[#This Row],[Model3]])^2</f>
        <v>3.3885446400000059</v>
      </c>
      <c r="F29" s="13"/>
      <c r="G29" s="1">
        <f t="shared" si="0"/>
        <v>43147</v>
      </c>
      <c r="H29" s="33">
        <v>28</v>
      </c>
      <c r="I29" s="34">
        <f t="shared" si="1"/>
        <v>106.46</v>
      </c>
      <c r="J29" s="34">
        <f>-0.1306*КЛМ1[[#This Row],[X1]]+111.65</f>
        <v>107.9932</v>
      </c>
      <c r="K29" s="45">
        <f>(КЛМ1[[#This Row],[Курс]]-КЛМ1[[#This Row],[Model1]])^2</f>
        <v>2.3507022400000244</v>
      </c>
      <c r="L29" s="43"/>
      <c r="M29" s="1">
        <f t="shared" si="4"/>
        <v>43224</v>
      </c>
      <c r="N29">
        <v>28</v>
      </c>
      <c r="O29">
        <f t="shared" si="2"/>
        <v>109.66</v>
      </c>
      <c r="P29">
        <f>0.0706*КЛМ2[[#This Row],[X2]]+106.36</f>
        <v>108.3368</v>
      </c>
      <c r="Q29">
        <f t="shared" si="3"/>
        <v>1.7508582399999999</v>
      </c>
    </row>
    <row r="30" spans="1:17" x14ac:dyDescent="0.3">
      <c r="A30" s="1">
        <v>43148</v>
      </c>
      <c r="B30">
        <v>105.89</v>
      </c>
      <c r="C30">
        <v>29</v>
      </c>
      <c r="D30" s="31">
        <f>0.0086* G_Chow_USD_JPY_2018[[#This Row],[X3]] + 108.06</f>
        <v>108.3094</v>
      </c>
      <c r="E30" s="13">
        <f>(G_Chow_USD_JPY_2018[[#This Row],[Курс]]-G_Chow_USD_JPY_2018[[#This Row],[Model3]])^2</f>
        <v>5.8534963599999807</v>
      </c>
      <c r="F30" s="13"/>
      <c r="G30" s="1">
        <f t="shared" si="0"/>
        <v>43148</v>
      </c>
      <c r="H30" s="33">
        <v>29</v>
      </c>
      <c r="I30" s="34">
        <f t="shared" si="1"/>
        <v>105.89</v>
      </c>
      <c r="J30" s="34">
        <f>-0.1306*КЛМ1[[#This Row],[X1]]+111.65</f>
        <v>107.8626</v>
      </c>
      <c r="K30" s="45">
        <f>(КЛМ1[[#This Row],[Курс]]-КЛМ1[[#This Row],[Model1]])^2</f>
        <v>3.8911507599999995</v>
      </c>
      <c r="L30" s="43"/>
      <c r="M30" s="1">
        <f t="shared" si="4"/>
        <v>43225</v>
      </c>
      <c r="N30">
        <v>29</v>
      </c>
      <c r="O30">
        <f t="shared" si="2"/>
        <v>109.09</v>
      </c>
      <c r="P30">
        <f>0.0706*КЛМ2[[#This Row],[X2]]+106.36</f>
        <v>108.4074</v>
      </c>
      <c r="Q30">
        <f t="shared" si="3"/>
        <v>0.46594276000001073</v>
      </c>
    </row>
    <row r="31" spans="1:17" x14ac:dyDescent="0.3">
      <c r="A31" s="1">
        <v>43151</v>
      </c>
      <c r="B31">
        <v>106.58</v>
      </c>
      <c r="C31">
        <v>30</v>
      </c>
      <c r="D31" s="31">
        <f>0.0086* G_Chow_USD_JPY_2018[[#This Row],[X3]] + 108.06</f>
        <v>108.318</v>
      </c>
      <c r="E31" s="13">
        <f>(G_Chow_USD_JPY_2018[[#This Row],[Курс]]-G_Chow_USD_JPY_2018[[#This Row],[Model3]])^2</f>
        <v>3.0206439999999986</v>
      </c>
      <c r="F31" s="13"/>
      <c r="G31" s="1">
        <f t="shared" si="0"/>
        <v>43151</v>
      </c>
      <c r="H31" s="33">
        <v>30</v>
      </c>
      <c r="I31" s="34">
        <f t="shared" si="1"/>
        <v>106.58</v>
      </c>
      <c r="J31" s="34">
        <f>-0.1306*КЛМ1[[#This Row],[X1]]+111.65</f>
        <v>107.732</v>
      </c>
      <c r="K31" s="45">
        <f>(КЛМ1[[#This Row],[Курс]]-КЛМ1[[#This Row],[Model1]])^2</f>
        <v>1.3271040000000023</v>
      </c>
      <c r="L31" s="43"/>
      <c r="M31" s="1">
        <f t="shared" si="4"/>
        <v>43228</v>
      </c>
      <c r="N31">
        <v>30</v>
      </c>
      <c r="O31">
        <f t="shared" si="2"/>
        <v>109.24</v>
      </c>
      <c r="P31">
        <f>0.0706*КЛМ2[[#This Row],[X2]]+106.36</f>
        <v>108.47799999999999</v>
      </c>
      <c r="Q31">
        <f t="shared" si="3"/>
        <v>0.58064400000000072</v>
      </c>
    </row>
    <row r="32" spans="1:17" x14ac:dyDescent="0.3">
      <c r="A32" s="1">
        <v>43152</v>
      </c>
      <c r="B32">
        <v>107.08</v>
      </c>
      <c r="C32">
        <v>31</v>
      </c>
      <c r="D32" s="31">
        <f>0.0086* G_Chow_USD_JPY_2018[[#This Row],[X3]] + 108.06</f>
        <v>108.3266</v>
      </c>
      <c r="E32" s="13">
        <f>(G_Chow_USD_JPY_2018[[#This Row],[Курс]]-G_Chow_USD_JPY_2018[[#This Row],[Model3]])^2</f>
        <v>1.554011560000002</v>
      </c>
      <c r="F32" s="13"/>
      <c r="G32" s="1">
        <f t="shared" si="0"/>
        <v>43152</v>
      </c>
      <c r="H32" s="33">
        <v>31</v>
      </c>
      <c r="I32" s="34">
        <f t="shared" si="1"/>
        <v>107.08</v>
      </c>
      <c r="J32" s="34">
        <f>-0.1306*КЛМ1[[#This Row],[X1]]+111.65</f>
        <v>107.60140000000001</v>
      </c>
      <c r="K32" s="45">
        <f>(КЛМ1[[#This Row],[Курс]]-КЛМ1[[#This Row],[Model1]])^2</f>
        <v>0.27185796000001466</v>
      </c>
      <c r="L32" s="43"/>
      <c r="M32" s="1">
        <f t="shared" si="4"/>
        <v>43229</v>
      </c>
      <c r="N32">
        <v>31</v>
      </c>
      <c r="O32">
        <f t="shared" si="2"/>
        <v>108.99</v>
      </c>
      <c r="P32">
        <f>0.0706*КЛМ2[[#This Row],[X2]]+106.36</f>
        <v>108.54859999999999</v>
      </c>
      <c r="Q32">
        <f t="shared" si="3"/>
        <v>0.19483396000000139</v>
      </c>
    </row>
    <row r="33" spans="1:26" x14ac:dyDescent="0.3">
      <c r="A33" s="1">
        <v>43153</v>
      </c>
      <c r="B33">
        <v>107.67</v>
      </c>
      <c r="C33">
        <v>32</v>
      </c>
      <c r="D33" s="31">
        <f>0.0086* G_Chow_USD_JPY_2018[[#This Row],[X3]] + 108.06</f>
        <v>108.3352</v>
      </c>
      <c r="E33" s="13">
        <f>(G_Chow_USD_JPY_2018[[#This Row],[Курс]]-G_Chow_USD_JPY_2018[[#This Row],[Model3]])^2</f>
        <v>0.44249103999999823</v>
      </c>
      <c r="F33" s="13"/>
      <c r="G33" s="1">
        <f t="shared" si="0"/>
        <v>43153</v>
      </c>
      <c r="H33" s="33">
        <v>32</v>
      </c>
      <c r="I33" s="34">
        <f t="shared" si="1"/>
        <v>107.67</v>
      </c>
      <c r="J33" s="34">
        <f>-0.1306*КЛМ1[[#This Row],[X1]]+111.65</f>
        <v>107.47080000000001</v>
      </c>
      <c r="K33" s="45">
        <f>(КЛМ1[[#This Row],[Курс]]-КЛМ1[[#This Row],[Model1]])^2</f>
        <v>3.9680639999996214E-2</v>
      </c>
      <c r="L33" s="43"/>
      <c r="M33" s="1">
        <f t="shared" si="4"/>
        <v>43231</v>
      </c>
      <c r="N33">
        <v>32</v>
      </c>
      <c r="O33">
        <f t="shared" si="2"/>
        <v>109.86</v>
      </c>
      <c r="P33">
        <f>0.0706*КЛМ2[[#This Row],[X2]]+106.36</f>
        <v>108.61920000000001</v>
      </c>
      <c r="Q33">
        <f t="shared" si="3"/>
        <v>1.5395846399999826</v>
      </c>
    </row>
    <row r="34" spans="1:26" x14ac:dyDescent="0.3">
      <c r="A34" s="1">
        <v>43154</v>
      </c>
      <c r="B34">
        <v>107.34</v>
      </c>
      <c r="C34">
        <v>33</v>
      </c>
      <c r="D34" s="31">
        <f>0.0086* G_Chow_USD_JPY_2018[[#This Row],[X3]] + 108.06</f>
        <v>108.3438</v>
      </c>
      <c r="E34" s="13">
        <f>(G_Chow_USD_JPY_2018[[#This Row],[Курс]]-G_Chow_USD_JPY_2018[[#This Row],[Model3]])^2</f>
        <v>1.0076144399999964</v>
      </c>
      <c r="F34" s="13"/>
      <c r="G34" s="1">
        <f t="shared" ref="G34:G51" si="5">A34</f>
        <v>43154</v>
      </c>
      <c r="H34" s="33">
        <v>33</v>
      </c>
      <c r="I34" s="34">
        <f t="shared" ref="I34:I51" si="6">B34</f>
        <v>107.34</v>
      </c>
      <c r="J34" s="34">
        <f>-0.1306*КЛМ1[[#This Row],[X1]]+111.65</f>
        <v>107.34020000000001</v>
      </c>
      <c r="K34" s="45">
        <f>(КЛМ1[[#This Row],[Курс]]-КЛМ1[[#This Row],[Model1]])^2</f>
        <v>4.0000000002655727E-8</v>
      </c>
      <c r="L34" s="43"/>
      <c r="M34" s="1">
        <f t="shared" si="4"/>
        <v>43232</v>
      </c>
      <c r="N34">
        <v>33</v>
      </c>
      <c r="O34">
        <f t="shared" ref="O34:O65" si="7">B84</f>
        <v>109.36</v>
      </c>
      <c r="P34">
        <f>0.0706*КЛМ2[[#This Row],[X2]]+106.36</f>
        <v>108.68980000000001</v>
      </c>
      <c r="Q34">
        <f t="shared" ref="Q34:Q65" si="8">(O34-P34)^2</f>
        <v>0.44916803999999216</v>
      </c>
    </row>
    <row r="35" spans="1:26" x14ac:dyDescent="0.3">
      <c r="A35" s="1">
        <v>43158</v>
      </c>
      <c r="B35">
        <v>106.63</v>
      </c>
      <c r="C35">
        <v>34</v>
      </c>
      <c r="D35" s="31">
        <f>0.0086* G_Chow_USD_JPY_2018[[#This Row],[X3]] + 108.06</f>
        <v>108.3524</v>
      </c>
      <c r="E35" s="13">
        <f>(G_Chow_USD_JPY_2018[[#This Row],[Курс]]-G_Chow_USD_JPY_2018[[#This Row],[Model3]])^2</f>
        <v>2.9666617600000258</v>
      </c>
      <c r="F35" s="13"/>
      <c r="G35" s="1">
        <f t="shared" si="5"/>
        <v>43158</v>
      </c>
      <c r="H35" s="33">
        <v>34</v>
      </c>
      <c r="I35" s="34">
        <f t="shared" si="6"/>
        <v>106.63</v>
      </c>
      <c r="J35" s="34">
        <f>-0.1306*КЛМ1[[#This Row],[X1]]+111.65</f>
        <v>107.20960000000001</v>
      </c>
      <c r="K35" s="45">
        <f>(КЛМ1[[#This Row],[Курс]]-КЛМ1[[#This Row],[Model1]])^2</f>
        <v>0.33593616000001558</v>
      </c>
      <c r="L35" s="43"/>
      <c r="M35" s="1">
        <f t="shared" si="4"/>
        <v>43235</v>
      </c>
      <c r="N35">
        <v>34</v>
      </c>
      <c r="O35">
        <f t="shared" si="7"/>
        <v>109.55</v>
      </c>
      <c r="P35">
        <f>0.0706*КЛМ2[[#This Row],[X2]]+106.36</f>
        <v>108.7604</v>
      </c>
      <c r="Q35">
        <f t="shared" si="8"/>
        <v>0.62346815999998895</v>
      </c>
      <c r="S35" s="32" t="s">
        <v>44</v>
      </c>
    </row>
    <row r="36" spans="1:26" x14ac:dyDescent="0.3">
      <c r="A36" s="1">
        <v>43159</v>
      </c>
      <c r="B36">
        <v>107.07</v>
      </c>
      <c r="C36">
        <v>35</v>
      </c>
      <c r="D36" s="31">
        <f>0.0086* G_Chow_USD_JPY_2018[[#This Row],[X3]] + 108.06</f>
        <v>108.361</v>
      </c>
      <c r="E36" s="13">
        <f>(G_Chow_USD_JPY_2018[[#This Row],[Курс]]-G_Chow_USD_JPY_2018[[#This Row],[Model3]])^2</f>
        <v>1.6666810000000285</v>
      </c>
      <c r="F36" s="13"/>
      <c r="G36" s="1">
        <f t="shared" si="5"/>
        <v>43159</v>
      </c>
      <c r="H36" s="33">
        <v>35</v>
      </c>
      <c r="I36" s="34">
        <f t="shared" si="6"/>
        <v>107.07</v>
      </c>
      <c r="J36" s="34">
        <f>-0.1306*КЛМ1[[#This Row],[X1]]+111.65</f>
        <v>107.07900000000001</v>
      </c>
      <c r="K36" s="45">
        <f>(КЛМ1[[#This Row],[Курс]]-КЛМ1[[#This Row],[Model1]])^2</f>
        <v>8.1000000000261933E-5</v>
      </c>
      <c r="L36" s="43"/>
      <c r="M36" s="1">
        <f t="shared" si="4"/>
        <v>43236</v>
      </c>
      <c r="N36">
        <v>35</v>
      </c>
      <c r="O36">
        <f t="shared" si="7"/>
        <v>109.87</v>
      </c>
      <c r="P36">
        <f>0.0706*КЛМ2[[#This Row],[X2]]+106.36</f>
        <v>108.831</v>
      </c>
      <c r="Q36">
        <f t="shared" si="8"/>
        <v>1.0795210000000031</v>
      </c>
    </row>
    <row r="37" spans="1:26" x14ac:dyDescent="0.3">
      <c r="A37" s="1">
        <v>43160</v>
      </c>
      <c r="B37">
        <v>107.15</v>
      </c>
      <c r="C37">
        <v>36</v>
      </c>
      <c r="D37" s="31">
        <f>0.0086* G_Chow_USD_JPY_2018[[#This Row],[X3]] + 108.06</f>
        <v>108.36960000000001</v>
      </c>
      <c r="E37" s="13">
        <f>(G_Chow_USD_JPY_2018[[#This Row],[Курс]]-G_Chow_USD_JPY_2018[[#This Row],[Model3]])^2</f>
        <v>1.4874241599999996</v>
      </c>
      <c r="F37" s="13"/>
      <c r="G37" s="1">
        <f t="shared" si="5"/>
        <v>43160</v>
      </c>
      <c r="H37" s="33">
        <v>36</v>
      </c>
      <c r="I37" s="34">
        <f t="shared" si="6"/>
        <v>107.15</v>
      </c>
      <c r="J37" s="34">
        <f>-0.1306*КЛМ1[[#This Row],[X1]]+111.65</f>
        <v>106.94840000000001</v>
      </c>
      <c r="K37" s="45">
        <f>(КЛМ1[[#This Row],[Курс]]-КЛМ1[[#This Row],[Model1]])^2</f>
        <v>4.064255999999964E-2</v>
      </c>
      <c r="L37" s="43"/>
      <c r="M37" s="1">
        <f t="shared" si="4"/>
        <v>43237</v>
      </c>
      <c r="N37">
        <v>36</v>
      </c>
      <c r="O37">
        <f t="shared" si="7"/>
        <v>110.18</v>
      </c>
      <c r="P37">
        <f>0.0706*КЛМ2[[#This Row],[X2]]+106.36</f>
        <v>108.9016</v>
      </c>
      <c r="Q37">
        <f t="shared" si="8"/>
        <v>1.6343065600000124</v>
      </c>
      <c r="S37" t="s">
        <v>56</v>
      </c>
      <c r="T37" t="s">
        <v>52</v>
      </c>
      <c r="U37" t="s">
        <v>53</v>
      </c>
      <c r="V37" t="s">
        <v>54</v>
      </c>
      <c r="W37" t="s">
        <v>55</v>
      </c>
      <c r="X37" t="s">
        <v>68</v>
      </c>
    </row>
    <row r="38" spans="1:26" x14ac:dyDescent="0.3">
      <c r="A38" s="1">
        <v>43161</v>
      </c>
      <c r="B38">
        <v>106.8</v>
      </c>
      <c r="C38">
        <v>37</v>
      </c>
      <c r="D38" s="31">
        <f>0.0086* G_Chow_USD_JPY_2018[[#This Row],[X3]] + 108.06</f>
        <v>108.37820000000001</v>
      </c>
      <c r="E38" s="13">
        <f>(G_Chow_USD_JPY_2018[[#This Row],[Курс]]-G_Chow_USD_JPY_2018[[#This Row],[Model3]])^2</f>
        <v>2.4907152400000303</v>
      </c>
      <c r="F38" s="13"/>
      <c r="G38" s="1">
        <f t="shared" si="5"/>
        <v>43161</v>
      </c>
      <c r="H38" s="33">
        <v>37</v>
      </c>
      <c r="I38" s="34">
        <f t="shared" si="6"/>
        <v>106.8</v>
      </c>
      <c r="J38" s="34">
        <f>-0.1306*КЛМ1[[#This Row],[X1]]+111.65</f>
        <v>106.81780000000001</v>
      </c>
      <c r="K38" s="45">
        <f>(КЛМ1[[#This Row],[Курс]]-КЛМ1[[#This Row],[Model1]])^2</f>
        <v>3.1684000000029385E-4</v>
      </c>
      <c r="L38" s="43"/>
      <c r="M38" s="1">
        <f t="shared" si="4"/>
        <v>43238</v>
      </c>
      <c r="N38">
        <v>37</v>
      </c>
      <c r="O38">
        <f t="shared" si="7"/>
        <v>110.65</v>
      </c>
      <c r="P38">
        <f>0.0706*КЛМ2[[#This Row],[X2]]+106.36</f>
        <v>108.9722</v>
      </c>
      <c r="Q38">
        <f t="shared" si="8"/>
        <v>2.8150128400000161</v>
      </c>
      <c r="S38">
        <v>1</v>
      </c>
      <c r="T38">
        <f>ROWS(КЛМ1[])</f>
        <v>50</v>
      </c>
      <c r="U38">
        <v>2</v>
      </c>
      <c r="V38">
        <f>G_Chow!$K$52</f>
        <v>25.56136099999992</v>
      </c>
      <c r="W38">
        <f>T38-U38</f>
        <v>48</v>
      </c>
      <c r="X38" t="s">
        <v>69</v>
      </c>
    </row>
    <row r="39" spans="1:26" x14ac:dyDescent="0.3">
      <c r="A39" s="1">
        <v>43162</v>
      </c>
      <c r="B39">
        <v>105.79</v>
      </c>
      <c r="C39">
        <v>38</v>
      </c>
      <c r="D39" s="31">
        <f>0.0086* G_Chow_USD_JPY_2018[[#This Row],[X3]] + 108.06</f>
        <v>108.38680000000001</v>
      </c>
      <c r="E39" s="13">
        <f>(G_Chow_USD_JPY_2018[[#This Row],[Курс]]-G_Chow_USD_JPY_2018[[#This Row],[Model3]])^2</f>
        <v>6.7433702400000088</v>
      </c>
      <c r="F39" s="13"/>
      <c r="G39" s="1">
        <f t="shared" si="5"/>
        <v>43162</v>
      </c>
      <c r="H39" s="33">
        <v>38</v>
      </c>
      <c r="I39" s="34">
        <f t="shared" si="6"/>
        <v>105.79</v>
      </c>
      <c r="J39" s="34">
        <f>-0.1306*КЛМ1[[#This Row],[X1]]+111.65</f>
        <v>106.6872</v>
      </c>
      <c r="K39" s="45">
        <f>(КЛМ1[[#This Row],[Курс]]-КЛМ1[[#This Row],[Model1]])^2</f>
        <v>0.80496783999999644</v>
      </c>
      <c r="L39" s="43"/>
      <c r="M39" s="1">
        <f t="shared" si="4"/>
        <v>43239</v>
      </c>
      <c r="N39">
        <v>38</v>
      </c>
      <c r="O39">
        <f t="shared" si="7"/>
        <v>110.95</v>
      </c>
      <c r="P39">
        <f>0.0706*КЛМ2[[#This Row],[X2]]+106.36</f>
        <v>109.0428</v>
      </c>
      <c r="Q39">
        <f t="shared" si="8"/>
        <v>3.6374118400000119</v>
      </c>
      <c r="S39">
        <v>2</v>
      </c>
      <c r="T39">
        <f>ROWS(КЛМ2[])</f>
        <v>67</v>
      </c>
      <c r="U39">
        <v>2</v>
      </c>
      <c r="V39">
        <f>Q69</f>
        <v>49.377071599999979</v>
      </c>
      <c r="W39">
        <f t="shared" ref="W39:W40" si="9">T39-U39</f>
        <v>65</v>
      </c>
      <c r="X39" t="s">
        <v>69</v>
      </c>
    </row>
    <row r="40" spans="1:26" x14ac:dyDescent="0.3">
      <c r="A40" s="1">
        <v>43165</v>
      </c>
      <c r="B40">
        <v>105.49</v>
      </c>
      <c r="C40">
        <v>39</v>
      </c>
      <c r="D40" s="31">
        <f>0.0086* G_Chow_USD_JPY_2018[[#This Row],[X3]] + 108.06</f>
        <v>108.39540000000001</v>
      </c>
      <c r="E40" s="13">
        <f>(G_Chow_USD_JPY_2018[[#This Row],[Курс]]-G_Chow_USD_JPY_2018[[#This Row],[Model3]])^2</f>
        <v>8.4413491600000832</v>
      </c>
      <c r="F40" s="13"/>
      <c r="G40" s="1">
        <f t="shared" si="5"/>
        <v>43165</v>
      </c>
      <c r="H40" s="33">
        <v>39</v>
      </c>
      <c r="I40" s="34">
        <f t="shared" si="6"/>
        <v>105.49</v>
      </c>
      <c r="J40" s="34">
        <f>-0.1306*КЛМ1[[#This Row],[X1]]+111.65</f>
        <v>106.5566</v>
      </c>
      <c r="K40" s="45">
        <f>(КЛМ1[[#This Row],[Курс]]-КЛМ1[[#This Row],[Model1]])^2</f>
        <v>1.1376355600000174</v>
      </c>
      <c r="L40" s="43"/>
      <c r="M40" s="1">
        <f t="shared" si="4"/>
        <v>43242</v>
      </c>
      <c r="N40">
        <v>39</v>
      </c>
      <c r="O40">
        <f t="shared" si="7"/>
        <v>111.35</v>
      </c>
      <c r="P40">
        <f>0.0706*КЛМ2[[#This Row],[X2]]+106.36</f>
        <v>109.1134</v>
      </c>
      <c r="Q40">
        <f t="shared" si="8"/>
        <v>5.002379559999981</v>
      </c>
      <c r="S40">
        <v>3</v>
      </c>
      <c r="T40">
        <f>ROWS(G_Chow_USD_JPY_2018[])</f>
        <v>117</v>
      </c>
      <c r="U40">
        <v>2</v>
      </c>
      <c r="V40">
        <f>E119</f>
        <v>370.57526780000018</v>
      </c>
      <c r="W40">
        <f t="shared" si="9"/>
        <v>115</v>
      </c>
      <c r="X40" t="s">
        <v>70</v>
      </c>
    </row>
    <row r="41" spans="1:26" x14ac:dyDescent="0.3">
      <c r="A41" s="1">
        <v>43166</v>
      </c>
      <c r="B41">
        <v>106.05</v>
      </c>
      <c r="C41">
        <v>40</v>
      </c>
      <c r="D41" s="31">
        <f>0.0086* G_Chow_USD_JPY_2018[[#This Row],[X3]] + 108.06</f>
        <v>108.404</v>
      </c>
      <c r="E41" s="13">
        <f>(G_Chow_USD_JPY_2018[[#This Row],[Курс]]-G_Chow_USD_JPY_2018[[#This Row],[Model3]])^2</f>
        <v>5.5413159999999966</v>
      </c>
      <c r="F41" s="13"/>
      <c r="G41" s="1">
        <f t="shared" si="5"/>
        <v>43166</v>
      </c>
      <c r="H41" s="33">
        <v>40</v>
      </c>
      <c r="I41" s="34">
        <f t="shared" si="6"/>
        <v>106.05</v>
      </c>
      <c r="J41" s="34">
        <f>-0.1306*КЛМ1[[#This Row],[X1]]+111.65</f>
        <v>106.426</v>
      </c>
      <c r="K41" s="45">
        <f>(КЛМ1[[#This Row],[Курс]]-КЛМ1[[#This Row],[Model1]])^2</f>
        <v>0.14137600000000358</v>
      </c>
      <c r="L41" s="43"/>
      <c r="M41" s="1">
        <f t="shared" si="4"/>
        <v>43243</v>
      </c>
      <c r="N41">
        <v>40</v>
      </c>
      <c r="O41">
        <f t="shared" si="7"/>
        <v>110.99</v>
      </c>
      <c r="P41">
        <f>0.0706*КЛМ2[[#This Row],[X2]]+106.36</f>
        <v>109.184</v>
      </c>
      <c r="Q41">
        <f t="shared" si="8"/>
        <v>3.2616359999999904</v>
      </c>
    </row>
    <row r="42" spans="1:26" x14ac:dyDescent="0.3">
      <c r="A42" s="1">
        <v>43167</v>
      </c>
      <c r="B42">
        <v>105.79</v>
      </c>
      <c r="C42">
        <v>41</v>
      </c>
      <c r="D42" s="31">
        <f>0.0086* G_Chow_USD_JPY_2018[[#This Row],[X3]] + 108.06</f>
        <v>108.4126</v>
      </c>
      <c r="E42" s="13">
        <f>(G_Chow_USD_JPY_2018[[#This Row],[Курс]]-G_Chow_USD_JPY_2018[[#This Row],[Model3]])^2</f>
        <v>6.8780307599999544</v>
      </c>
      <c r="F42" s="13"/>
      <c r="G42" s="1">
        <f t="shared" si="5"/>
        <v>43167</v>
      </c>
      <c r="H42" s="33">
        <v>41</v>
      </c>
      <c r="I42" s="34">
        <f t="shared" si="6"/>
        <v>105.79</v>
      </c>
      <c r="J42" s="34">
        <f>-0.1306*КЛМ1[[#This Row],[X1]]+111.65</f>
        <v>106.2954</v>
      </c>
      <c r="K42" s="45">
        <f>(КЛМ1[[#This Row],[Курс]]-КЛМ1[[#This Row],[Model1]])^2</f>
        <v>0.25542915999999444</v>
      </c>
      <c r="L42" s="43"/>
      <c r="M42" s="1">
        <f t="shared" si="4"/>
        <v>43244</v>
      </c>
      <c r="N42">
        <v>41</v>
      </c>
      <c r="O42">
        <f t="shared" si="7"/>
        <v>109.92</v>
      </c>
      <c r="P42">
        <f>0.0706*КЛМ2[[#This Row],[X2]]+106.36</f>
        <v>109.2546</v>
      </c>
      <c r="Q42">
        <f t="shared" si="8"/>
        <v>0.44275716000000709</v>
      </c>
      <c r="S42" t="s">
        <v>62</v>
      </c>
    </row>
    <row r="43" spans="1:26" x14ac:dyDescent="0.3">
      <c r="A43" s="1">
        <v>43172</v>
      </c>
      <c r="B43">
        <v>106.49</v>
      </c>
      <c r="C43">
        <v>42</v>
      </c>
      <c r="D43" s="31">
        <f>0.0086* G_Chow_USD_JPY_2018[[#This Row],[X3]] + 108.06</f>
        <v>108.4212</v>
      </c>
      <c r="E43" s="13">
        <f>(G_Chow_USD_JPY_2018[[#This Row],[Курс]]-G_Chow_USD_JPY_2018[[#This Row],[Model3]])^2</f>
        <v>3.7295334400000155</v>
      </c>
      <c r="F43" s="13"/>
      <c r="G43" s="1">
        <f t="shared" si="5"/>
        <v>43172</v>
      </c>
      <c r="H43" s="33">
        <v>42</v>
      </c>
      <c r="I43" s="34">
        <f t="shared" si="6"/>
        <v>106.49</v>
      </c>
      <c r="J43" s="34">
        <f>-0.1306*КЛМ1[[#This Row],[X1]]+111.65</f>
        <v>106.1648</v>
      </c>
      <c r="K43" s="45">
        <f>(КЛМ1[[#This Row],[Курс]]-КЛМ1[[#This Row],[Model1]])^2</f>
        <v>0.10575503999999693</v>
      </c>
      <c r="L43" s="43"/>
      <c r="M43" s="1">
        <f t="shared" si="4"/>
        <v>43245</v>
      </c>
      <c r="N43">
        <v>42</v>
      </c>
      <c r="O43">
        <f t="shared" si="7"/>
        <v>109.68</v>
      </c>
      <c r="P43">
        <f>0.0706*КЛМ2[[#This Row],[X2]]+106.36</f>
        <v>109.3252</v>
      </c>
      <c r="Q43">
        <f t="shared" si="8"/>
        <v>0.12588304000000819</v>
      </c>
      <c r="S43" t="s">
        <v>63</v>
      </c>
    </row>
    <row r="44" spans="1:26" x14ac:dyDescent="0.3">
      <c r="A44" s="1">
        <v>43173</v>
      </c>
      <c r="B44">
        <v>106.93</v>
      </c>
      <c r="C44">
        <v>43</v>
      </c>
      <c r="D44" s="31">
        <f>0.0086* G_Chow_USD_JPY_2018[[#This Row],[X3]] + 108.06</f>
        <v>108.4298</v>
      </c>
      <c r="E44" s="13">
        <f>(G_Chow_USD_JPY_2018[[#This Row],[Курс]]-G_Chow_USD_JPY_2018[[#This Row],[Model3]])^2</f>
        <v>2.2494000399999803</v>
      </c>
      <c r="F44" s="13"/>
      <c r="G44" s="1">
        <f t="shared" si="5"/>
        <v>43173</v>
      </c>
      <c r="H44" s="33">
        <v>43</v>
      </c>
      <c r="I44" s="34">
        <f t="shared" si="6"/>
        <v>106.93</v>
      </c>
      <c r="J44" s="34">
        <f>-0.1306*КЛМ1[[#This Row],[X1]]+111.65</f>
        <v>106.0342</v>
      </c>
      <c r="K44" s="45">
        <f>(КЛМ1[[#This Row],[Курс]]-КЛМ1[[#This Row],[Model1]])^2</f>
        <v>0.80245764000001496</v>
      </c>
      <c r="L44" s="43"/>
      <c r="M44" s="1">
        <f t="shared" si="4"/>
        <v>43246</v>
      </c>
      <c r="N44">
        <v>43</v>
      </c>
      <c r="O44">
        <f t="shared" si="7"/>
        <v>109.46</v>
      </c>
      <c r="P44">
        <f>0.0706*КЛМ2[[#This Row],[X2]]+106.36</f>
        <v>109.39579999999999</v>
      </c>
      <c r="Q44">
        <f t="shared" si="8"/>
        <v>4.1216399999999473E-3</v>
      </c>
      <c r="S44" t="s">
        <v>65</v>
      </c>
    </row>
    <row r="45" spans="1:26" x14ac:dyDescent="0.3">
      <c r="A45" s="1">
        <v>43174</v>
      </c>
      <c r="B45">
        <v>106.65</v>
      </c>
      <c r="C45">
        <v>44</v>
      </c>
      <c r="D45" s="31">
        <f>0.0086* G_Chow_USD_JPY_2018[[#This Row],[X3]] + 108.06</f>
        <v>108.4384</v>
      </c>
      <c r="E45" s="13">
        <f>(G_Chow_USD_JPY_2018[[#This Row],[Курс]]-G_Chow_USD_JPY_2018[[#This Row],[Model3]])^2</f>
        <v>3.1983745599999849</v>
      </c>
      <c r="F45" s="13"/>
      <c r="G45" s="1">
        <f t="shared" si="5"/>
        <v>43174</v>
      </c>
      <c r="H45" s="33">
        <v>44</v>
      </c>
      <c r="I45" s="34">
        <f t="shared" si="6"/>
        <v>106.65</v>
      </c>
      <c r="J45" s="34">
        <f>-0.1306*КЛМ1[[#This Row],[X1]]+111.65</f>
        <v>105.90360000000001</v>
      </c>
      <c r="K45" s="45">
        <f>(КЛМ1[[#This Row],[Курс]]-КЛМ1[[#This Row],[Model1]])^2</f>
        <v>0.55711295999999133</v>
      </c>
      <c r="L45" s="43"/>
      <c r="M45" s="1">
        <f t="shared" si="4"/>
        <v>43249</v>
      </c>
      <c r="N45">
        <v>44</v>
      </c>
      <c r="O45">
        <f t="shared" si="7"/>
        <v>109.43</v>
      </c>
      <c r="P45">
        <f>0.0706*КЛМ2[[#This Row],[X2]]+106.36</f>
        <v>109.46639999999999</v>
      </c>
      <c r="Q45">
        <f t="shared" si="8"/>
        <v>1.3249599999989969E-3</v>
      </c>
      <c r="S45" t="s">
        <v>64</v>
      </c>
    </row>
    <row r="46" spans="1:26" x14ac:dyDescent="0.3">
      <c r="A46" s="1">
        <v>43175</v>
      </c>
      <c r="B46">
        <v>106.12</v>
      </c>
      <c r="C46">
        <v>45</v>
      </c>
      <c r="D46" s="31">
        <f>0.0086* G_Chow_USD_JPY_2018[[#This Row],[X3]] + 108.06</f>
        <v>108.447</v>
      </c>
      <c r="E46" s="13">
        <f>(G_Chow_USD_JPY_2018[[#This Row],[Курс]]-G_Chow_USD_JPY_2018[[#This Row],[Model3]])^2</f>
        <v>5.4149289999999919</v>
      </c>
      <c r="F46" s="13"/>
      <c r="G46" s="1">
        <f t="shared" si="5"/>
        <v>43175</v>
      </c>
      <c r="H46" s="33">
        <v>45</v>
      </c>
      <c r="I46" s="34">
        <f t="shared" si="6"/>
        <v>106.12</v>
      </c>
      <c r="J46" s="34">
        <f>-0.1306*КЛМ1[[#This Row],[X1]]+111.65</f>
        <v>105.77300000000001</v>
      </c>
      <c r="K46" s="45">
        <f>(КЛМ1[[#This Row],[Курс]]-КЛМ1[[#This Row],[Model1]])^2</f>
        <v>0.12040899999999598</v>
      </c>
      <c r="L46" s="43"/>
      <c r="M46" s="1">
        <f t="shared" si="4"/>
        <v>43250</v>
      </c>
      <c r="N46">
        <v>45</v>
      </c>
      <c r="O46">
        <f t="shared" si="7"/>
        <v>108.56</v>
      </c>
      <c r="P46">
        <f>0.0706*КЛМ2[[#This Row],[X2]]+106.36</f>
        <v>109.53700000000001</v>
      </c>
      <c r="Q46">
        <f t="shared" si="8"/>
        <v>0.95452900000000751</v>
      </c>
      <c r="S46" t="s">
        <v>66</v>
      </c>
    </row>
    <row r="47" spans="1:26" x14ac:dyDescent="0.3">
      <c r="A47" s="1">
        <v>43176</v>
      </c>
      <c r="B47">
        <v>105.72</v>
      </c>
      <c r="C47">
        <v>46</v>
      </c>
      <c r="D47" s="31">
        <f>0.0086* G_Chow_USD_JPY_2018[[#This Row],[X3]] + 108.06</f>
        <v>108.4556</v>
      </c>
      <c r="E47" s="13">
        <f>(G_Chow_USD_JPY_2018[[#This Row],[Курс]]-G_Chow_USD_JPY_2018[[#This Row],[Model3]])^2</f>
        <v>7.4835073600000284</v>
      </c>
      <c r="F47" s="13"/>
      <c r="G47" s="1">
        <f t="shared" si="5"/>
        <v>43176</v>
      </c>
      <c r="H47" s="33">
        <v>46</v>
      </c>
      <c r="I47" s="34">
        <f t="shared" si="6"/>
        <v>105.72</v>
      </c>
      <c r="J47" s="34">
        <f>-0.1306*КЛМ1[[#This Row],[X1]]+111.65</f>
        <v>105.64240000000001</v>
      </c>
      <c r="K47" s="45">
        <f>(КЛМ1[[#This Row],[Курс]]-КЛМ1[[#This Row],[Model1]])^2</f>
        <v>6.0217599999983981E-3</v>
      </c>
      <c r="L47" s="43"/>
      <c r="M47" s="1">
        <f t="shared" si="4"/>
        <v>43251</v>
      </c>
      <c r="N47">
        <v>46</v>
      </c>
      <c r="O47">
        <f t="shared" si="7"/>
        <v>108.66</v>
      </c>
      <c r="P47">
        <f>0.0706*КЛМ2[[#This Row],[X2]]+106.36</f>
        <v>109.60760000000001</v>
      </c>
      <c r="Q47">
        <f t="shared" si="8"/>
        <v>0.89794576000001602</v>
      </c>
    </row>
    <row r="48" spans="1:26" x14ac:dyDescent="0.3">
      <c r="A48" s="1">
        <v>43179</v>
      </c>
      <c r="B48">
        <v>105.85</v>
      </c>
      <c r="C48">
        <v>47</v>
      </c>
      <c r="D48" s="31">
        <f>0.0086* G_Chow_USD_JPY_2018[[#This Row],[X3]] + 108.06</f>
        <v>108.46420000000001</v>
      </c>
      <c r="E48" s="13">
        <f>(G_Chow_USD_JPY_2018[[#This Row],[Курс]]-G_Chow_USD_JPY_2018[[#This Row],[Model3]])^2</f>
        <v>6.8340416400000574</v>
      </c>
      <c r="F48" s="13"/>
      <c r="G48" s="1">
        <f t="shared" si="5"/>
        <v>43179</v>
      </c>
      <c r="H48" s="33">
        <v>47</v>
      </c>
      <c r="I48" s="34">
        <f t="shared" si="6"/>
        <v>105.85</v>
      </c>
      <c r="J48" s="34">
        <f>-0.1306*КЛМ1[[#This Row],[X1]]+111.65</f>
        <v>105.51180000000001</v>
      </c>
      <c r="K48" s="45">
        <f>(КЛМ1[[#This Row],[Курс]]-КЛМ1[[#This Row],[Model1]])^2</f>
        <v>0.11437923999999072</v>
      </c>
      <c r="L48" s="43"/>
      <c r="M48" s="1">
        <f t="shared" si="4"/>
        <v>43252</v>
      </c>
      <c r="N48">
        <v>47</v>
      </c>
      <c r="O48">
        <f t="shared" si="7"/>
        <v>108.84</v>
      </c>
      <c r="P48">
        <f>0.0706*КЛМ2[[#This Row],[X2]]+106.36</f>
        <v>109.6782</v>
      </c>
      <c r="Q48">
        <f t="shared" si="8"/>
        <v>0.70257924000000083</v>
      </c>
      <c r="S48" t="s">
        <v>60</v>
      </c>
      <c r="Z48">
        <f>V38+V39</f>
        <v>74.938432599999899</v>
      </c>
    </row>
    <row r="49" spans="1:26" x14ac:dyDescent="0.3">
      <c r="A49" s="1">
        <v>43180</v>
      </c>
      <c r="B49">
        <v>106.43</v>
      </c>
      <c r="C49">
        <v>48</v>
      </c>
      <c r="D49" s="31">
        <f>0.0086* G_Chow_USD_JPY_2018[[#This Row],[X3]] + 108.06</f>
        <v>108.47280000000001</v>
      </c>
      <c r="E49" s="13">
        <f>(G_Chow_USD_JPY_2018[[#This Row],[Курс]]-G_Chow_USD_JPY_2018[[#This Row],[Model3]])^2</f>
        <v>4.1730318399999993</v>
      </c>
      <c r="F49" s="13"/>
      <c r="G49" s="1">
        <f t="shared" si="5"/>
        <v>43180</v>
      </c>
      <c r="H49" s="33">
        <v>48</v>
      </c>
      <c r="I49" s="34">
        <f t="shared" si="6"/>
        <v>106.43</v>
      </c>
      <c r="J49" s="34">
        <f>-0.1306*КЛМ1[[#This Row],[X1]]+111.65</f>
        <v>105.38120000000001</v>
      </c>
      <c r="K49" s="45">
        <f>(КЛМ1[[#This Row],[Курс]]-КЛМ1[[#This Row],[Model1]])^2</f>
        <v>1.0999814399999999</v>
      </c>
      <c r="L49" s="43"/>
      <c r="M49" s="1">
        <f t="shared" si="4"/>
        <v>43253</v>
      </c>
      <c r="N49">
        <v>48</v>
      </c>
      <c r="O49">
        <f t="shared" si="7"/>
        <v>109.13</v>
      </c>
      <c r="P49">
        <f>0.0706*КЛМ2[[#This Row],[X2]]+106.36</f>
        <v>109.7488</v>
      </c>
      <c r="Q49">
        <f t="shared" si="8"/>
        <v>0.3829134400000091</v>
      </c>
      <c r="S49" t="s">
        <v>61</v>
      </c>
      <c r="Z49">
        <f>W38+W39</f>
        <v>113</v>
      </c>
    </row>
    <row r="50" spans="1:26" x14ac:dyDescent="0.3">
      <c r="A50" s="1">
        <v>43181</v>
      </c>
      <c r="B50">
        <v>106.31</v>
      </c>
      <c r="C50">
        <v>49</v>
      </c>
      <c r="D50" s="31">
        <f>0.0086* G_Chow_USD_JPY_2018[[#This Row],[X3]] + 108.06</f>
        <v>108.48140000000001</v>
      </c>
      <c r="E50" s="13">
        <f>(G_Chow_USD_JPY_2018[[#This Row],[Курс]]-G_Chow_USD_JPY_2018[[#This Row],[Model3]])^2</f>
        <v>4.7149779600000237</v>
      </c>
      <c r="F50" s="13"/>
      <c r="G50" s="1">
        <f t="shared" si="5"/>
        <v>43181</v>
      </c>
      <c r="H50" s="33">
        <v>49</v>
      </c>
      <c r="I50" s="34">
        <f t="shared" si="6"/>
        <v>106.31</v>
      </c>
      <c r="J50" s="34">
        <f>-0.1306*КЛМ1[[#This Row],[X1]]+111.65</f>
        <v>105.25060000000001</v>
      </c>
      <c r="K50" s="45">
        <f>(КЛМ1[[#This Row],[Курс]]-КЛМ1[[#This Row],[Model1]])^2</f>
        <v>1.1223283599999927</v>
      </c>
      <c r="L50" s="43"/>
      <c r="M50" s="1">
        <f t="shared" si="4"/>
        <v>43256</v>
      </c>
      <c r="N50">
        <v>49</v>
      </c>
      <c r="O50">
        <f t="shared" si="7"/>
        <v>109.52</v>
      </c>
      <c r="P50">
        <f>0.0706*КЛМ2[[#This Row],[X2]]+106.36</f>
        <v>109.8194</v>
      </c>
      <c r="Q50">
        <f t="shared" si="8"/>
        <v>8.9640360000003388E-2</v>
      </c>
      <c r="S50" t="s">
        <v>71</v>
      </c>
      <c r="Z50">
        <f>V40-Z48</f>
        <v>295.63683520000029</v>
      </c>
    </row>
    <row r="51" spans="1:26" ht="15" thickBot="1" x14ac:dyDescent="0.35">
      <c r="A51" s="1">
        <v>43182</v>
      </c>
      <c r="B51">
        <v>105.71</v>
      </c>
      <c r="C51">
        <v>50</v>
      </c>
      <c r="D51" s="31">
        <f>0.0086* G_Chow_USD_JPY_2018[[#This Row],[X3]] + 108.06</f>
        <v>108.49000000000001</v>
      </c>
      <c r="E51" s="13">
        <f>(G_Chow_USD_JPY_2018[[#This Row],[Курс]]-G_Chow_USD_JPY_2018[[#This Row],[Model3]])^2</f>
        <v>7.728400000000085</v>
      </c>
      <c r="F51" s="13"/>
      <c r="G51" s="1">
        <f t="shared" si="5"/>
        <v>43182</v>
      </c>
      <c r="H51" s="33">
        <v>50</v>
      </c>
      <c r="I51" s="34">
        <f t="shared" si="6"/>
        <v>105.71</v>
      </c>
      <c r="J51" s="34">
        <f>-0.1306*КЛМ1[[#This Row],[X1]]+111.65</f>
        <v>105.12</v>
      </c>
      <c r="K51" s="45">
        <f>(КЛМ1[[#This Row],[Курс]]-КЛМ1[[#This Row],[Model1]])^2</f>
        <v>0.34809999999998725</v>
      </c>
      <c r="L51" s="43"/>
      <c r="M51" s="1">
        <f t="shared" si="4"/>
        <v>43257</v>
      </c>
      <c r="N51">
        <v>50</v>
      </c>
      <c r="O51">
        <f t="shared" si="7"/>
        <v>109.82</v>
      </c>
      <c r="P51">
        <f>0.0706*КЛМ2[[#This Row],[X2]]+106.36</f>
        <v>109.89</v>
      </c>
      <c r="Q51">
        <f t="shared" si="8"/>
        <v>4.9000000000010346E-3</v>
      </c>
      <c r="S51" t="s">
        <v>67</v>
      </c>
      <c r="Z51">
        <f>U38+U39-U40</f>
        <v>2</v>
      </c>
    </row>
    <row r="52" spans="1:26" ht="15" thickTop="1" x14ac:dyDescent="0.3">
      <c r="A52" s="1">
        <v>43183</v>
      </c>
      <c r="B52">
        <v>105.02</v>
      </c>
      <c r="C52">
        <v>51</v>
      </c>
      <c r="D52" s="31">
        <f>0.0086* G_Chow_USD_JPY_2018[[#This Row],[X3]] + 108.06</f>
        <v>108.4986</v>
      </c>
      <c r="E52" s="13">
        <f>(G_Chow_USD_JPY_2018[[#This Row],[Курс]]-G_Chow_USD_JPY_2018[[#This Row],[Model3]])^2</f>
        <v>12.100657960000001</v>
      </c>
      <c r="F52" s="13"/>
      <c r="H52" s="37" t="s">
        <v>51</v>
      </c>
      <c r="I52" s="38"/>
      <c r="J52" s="38"/>
      <c r="K52" s="39">
        <f>SUBTOTAL(109,K2:K51)</f>
        <v>25.56136099999992</v>
      </c>
      <c r="L52" s="44"/>
      <c r="M52" s="1">
        <f t="shared" si="4"/>
        <v>43258</v>
      </c>
      <c r="N52">
        <v>51</v>
      </c>
      <c r="O52">
        <f t="shared" si="7"/>
        <v>110.04</v>
      </c>
      <c r="P52">
        <f>0.0706*КЛМ2[[#This Row],[X2]]+106.36</f>
        <v>109.9606</v>
      </c>
      <c r="Q52">
        <f t="shared" si="8"/>
        <v>6.3043600000010792E-3</v>
      </c>
      <c r="S52" t="s">
        <v>57</v>
      </c>
      <c r="Z52">
        <f>(Z50/Z51)/(Z48/Z49)</f>
        <v>222.89605759381789</v>
      </c>
    </row>
    <row r="53" spans="1:26" x14ac:dyDescent="0.3">
      <c r="A53" s="1">
        <v>43186</v>
      </c>
      <c r="B53">
        <v>105.09</v>
      </c>
      <c r="C53">
        <v>52</v>
      </c>
      <c r="D53" s="31">
        <f>0.0086* G_Chow_USD_JPY_2018[[#This Row],[X3]] + 108.06</f>
        <v>108.5072</v>
      </c>
      <c r="E53" s="13">
        <f>(G_Chow_USD_JPY_2018[[#This Row],[Курс]]-G_Chow_USD_JPY_2018[[#This Row],[Model3]])^2</f>
        <v>11.67725583999996</v>
      </c>
      <c r="F53" s="13"/>
      <c r="M53" s="1">
        <f t="shared" si="4"/>
        <v>43259</v>
      </c>
      <c r="N53">
        <v>52</v>
      </c>
      <c r="O53">
        <f t="shared" si="7"/>
        <v>109.94</v>
      </c>
      <c r="P53">
        <f>0.0706*КЛМ2[[#This Row],[X2]]+106.36</f>
        <v>110.0312</v>
      </c>
      <c r="Q53">
        <f t="shared" si="8"/>
        <v>8.3174400000001116E-3</v>
      </c>
      <c r="S53" t="s">
        <v>58</v>
      </c>
      <c r="Z53">
        <f>_xlfn.F.INV.RT(0.05,Z51,Z49)</f>
        <v>3.0765743091794007</v>
      </c>
    </row>
    <row r="54" spans="1:26" x14ac:dyDescent="0.3">
      <c r="A54" s="1">
        <v>43187</v>
      </c>
      <c r="B54">
        <v>105.53</v>
      </c>
      <c r="C54">
        <v>53</v>
      </c>
      <c r="D54" s="31">
        <f>0.0086* G_Chow_USD_JPY_2018[[#This Row],[X3]] + 108.06</f>
        <v>108.5158</v>
      </c>
      <c r="E54" s="13">
        <f>(G_Chow_USD_JPY_2018[[#This Row],[Курс]]-G_Chow_USD_JPY_2018[[#This Row],[Model3]])^2</f>
        <v>8.9150016399999856</v>
      </c>
      <c r="F54" s="13"/>
      <c r="M54" s="1">
        <f t="shared" si="4"/>
        <v>43260</v>
      </c>
      <c r="N54">
        <v>53</v>
      </c>
      <c r="O54">
        <f t="shared" si="7"/>
        <v>109.36</v>
      </c>
      <c r="P54">
        <f>0.0706*КЛМ2[[#This Row],[X2]]+106.36</f>
        <v>110.1018</v>
      </c>
      <c r="Q54">
        <f t="shared" si="8"/>
        <v>0.55026723999999672</v>
      </c>
    </row>
    <row r="55" spans="1:26" x14ac:dyDescent="0.3">
      <c r="A55" s="1">
        <v>43188</v>
      </c>
      <c r="B55">
        <v>105.59</v>
      </c>
      <c r="C55">
        <v>54</v>
      </c>
      <c r="D55" s="31">
        <f>0.0086* G_Chow_USD_JPY_2018[[#This Row],[X3]] + 108.06</f>
        <v>108.5244</v>
      </c>
      <c r="E55" s="13">
        <f>(G_Chow_USD_JPY_2018[[#This Row],[Курс]]-G_Chow_USD_JPY_2018[[#This Row],[Model3]])^2</f>
        <v>8.6107033599999792</v>
      </c>
      <c r="F55" s="13"/>
      <c r="M55" s="1">
        <f t="shared" si="4"/>
        <v>43261</v>
      </c>
      <c r="N55">
        <v>54</v>
      </c>
      <c r="O55">
        <f t="shared" si="7"/>
        <v>109.55</v>
      </c>
      <c r="P55">
        <f>0.0706*КЛМ2[[#This Row],[X2]]+106.36</f>
        <v>110.1724</v>
      </c>
      <c r="Q55">
        <f t="shared" si="8"/>
        <v>0.38738175999999869</v>
      </c>
      <c r="S55" t="s">
        <v>59</v>
      </c>
    </row>
    <row r="56" spans="1:26" x14ac:dyDescent="0.3">
      <c r="A56" s="1">
        <v>43189</v>
      </c>
      <c r="B56">
        <v>106.6</v>
      </c>
      <c r="C56">
        <v>55</v>
      </c>
      <c r="D56" s="31">
        <f>0.0086* G_Chow_USD_JPY_2018[[#This Row],[X3]] + 108.06</f>
        <v>108.533</v>
      </c>
      <c r="E56" s="13">
        <f>(G_Chow_USD_JPY_2018[[#This Row],[Курс]]-G_Chow_USD_JPY_2018[[#This Row],[Model3]])^2</f>
        <v>3.7364890000000268</v>
      </c>
      <c r="F56" s="13"/>
      <c r="M56" s="1">
        <f t="shared" si="4"/>
        <v>43265</v>
      </c>
      <c r="N56">
        <v>55</v>
      </c>
      <c r="O56">
        <f t="shared" si="7"/>
        <v>110.67</v>
      </c>
      <c r="P56">
        <f>0.0706*КЛМ2[[#This Row],[X2]]+106.36</f>
        <v>110.24299999999999</v>
      </c>
      <c r="Q56">
        <f t="shared" si="8"/>
        <v>0.18232900000000574</v>
      </c>
    </row>
    <row r="57" spans="1:26" x14ac:dyDescent="0.3">
      <c r="A57" s="1">
        <v>43190</v>
      </c>
      <c r="B57">
        <v>106.18</v>
      </c>
      <c r="C57">
        <v>56</v>
      </c>
      <c r="D57" s="31">
        <f>0.0086* G_Chow_USD_JPY_2018[[#This Row],[X3]] + 108.06</f>
        <v>108.5416</v>
      </c>
      <c r="E57" s="13">
        <f>(G_Chow_USD_JPY_2018[[#This Row],[Курс]]-G_Chow_USD_JPY_2018[[#This Row],[Model3]])^2</f>
        <v>5.5771545599999799</v>
      </c>
      <c r="F57" s="13"/>
      <c r="M57" s="1">
        <f t="shared" si="4"/>
        <v>43266</v>
      </c>
      <c r="N57">
        <v>56</v>
      </c>
      <c r="O57">
        <f t="shared" si="7"/>
        <v>110.01</v>
      </c>
      <c r="P57">
        <f>0.0706*КЛМ2[[#This Row],[X2]]+106.36</f>
        <v>110.31359999999999</v>
      </c>
      <c r="Q57">
        <f t="shared" si="8"/>
        <v>9.2172959999993184E-2</v>
      </c>
    </row>
    <row r="58" spans="1:26" x14ac:dyDescent="0.3">
      <c r="A58" s="1">
        <v>43193</v>
      </c>
      <c r="B58">
        <v>106.3</v>
      </c>
      <c r="C58">
        <v>57</v>
      </c>
      <c r="D58" s="31">
        <f>0.0086* G_Chow_USD_JPY_2018[[#This Row],[X3]] + 108.06</f>
        <v>108.5502</v>
      </c>
      <c r="E58" s="13">
        <f>(G_Chow_USD_JPY_2018[[#This Row],[Курс]]-G_Chow_USD_JPY_2018[[#This Row],[Model3]])^2</f>
        <v>5.0634000400000296</v>
      </c>
      <c r="F58" s="13"/>
      <c r="M58" s="1">
        <f t="shared" si="4"/>
        <v>43267</v>
      </c>
      <c r="N58">
        <v>57</v>
      </c>
      <c r="O58">
        <f t="shared" si="7"/>
        <v>110.46</v>
      </c>
      <c r="P58">
        <f>0.0706*КЛМ2[[#This Row],[X2]]+106.36</f>
        <v>110.38419999999999</v>
      </c>
      <c r="Q58">
        <f t="shared" si="8"/>
        <v>5.7456400000001481E-3</v>
      </c>
    </row>
    <row r="59" spans="1:26" x14ac:dyDescent="0.3">
      <c r="A59" s="1">
        <v>43194</v>
      </c>
      <c r="B59">
        <v>106.14</v>
      </c>
      <c r="C59">
        <v>58</v>
      </c>
      <c r="D59" s="31">
        <f>0.0086* G_Chow_USD_JPY_2018[[#This Row],[X3]] + 108.06</f>
        <v>108.55880000000001</v>
      </c>
      <c r="E59" s="13">
        <f>(G_Chow_USD_JPY_2018[[#This Row],[Курс]]-G_Chow_USD_JPY_2018[[#This Row],[Model3]])^2</f>
        <v>5.8505934400000221</v>
      </c>
      <c r="F59" s="13"/>
      <c r="M59" s="1">
        <f t="shared" si="4"/>
        <v>43270</v>
      </c>
      <c r="N59">
        <v>58</v>
      </c>
      <c r="O59">
        <f t="shared" si="7"/>
        <v>110.49</v>
      </c>
      <c r="P59">
        <f>0.0706*КЛМ2[[#This Row],[X2]]+106.36</f>
        <v>110.45480000000001</v>
      </c>
      <c r="Q59">
        <f t="shared" si="8"/>
        <v>1.2390399999992268E-3</v>
      </c>
    </row>
    <row r="60" spans="1:26" x14ac:dyDescent="0.3">
      <c r="A60" s="1">
        <v>43195</v>
      </c>
      <c r="B60">
        <v>106.09</v>
      </c>
      <c r="C60">
        <v>59</v>
      </c>
      <c r="D60" s="31">
        <f>0.0086* G_Chow_USD_JPY_2018[[#This Row],[X3]] + 108.06</f>
        <v>108.56740000000001</v>
      </c>
      <c r="E60" s="13">
        <f>(G_Chow_USD_JPY_2018[[#This Row],[Курс]]-G_Chow_USD_JPY_2018[[#This Row],[Model3]])^2</f>
        <v>6.1375107600000147</v>
      </c>
      <c r="F60" s="13"/>
      <c r="M60" s="1">
        <f t="shared" si="4"/>
        <v>43271</v>
      </c>
      <c r="N60">
        <v>59</v>
      </c>
      <c r="O60">
        <f t="shared" si="7"/>
        <v>109.69</v>
      </c>
      <c r="P60">
        <f>0.0706*КЛМ2[[#This Row],[X2]]+106.36</f>
        <v>110.5254</v>
      </c>
      <c r="Q60">
        <f t="shared" si="8"/>
        <v>0.69789316000001178</v>
      </c>
    </row>
    <row r="61" spans="1:26" x14ac:dyDescent="0.3">
      <c r="A61" s="1">
        <v>43196</v>
      </c>
      <c r="B61">
        <v>107.08</v>
      </c>
      <c r="C61">
        <v>60</v>
      </c>
      <c r="D61" s="31">
        <f>0.0086* G_Chow_USD_JPY_2018[[#This Row],[X3]] + 108.06</f>
        <v>108.57600000000001</v>
      </c>
      <c r="E61" s="13">
        <f>(G_Chow_USD_JPY_2018[[#This Row],[Курс]]-G_Chow_USD_JPY_2018[[#This Row],[Model3]])^2</f>
        <v>2.238016000000028</v>
      </c>
      <c r="F61" s="13"/>
      <c r="M61" s="1">
        <f t="shared" si="4"/>
        <v>43272</v>
      </c>
      <c r="N61">
        <v>60</v>
      </c>
      <c r="O61">
        <f t="shared" si="7"/>
        <v>110.14</v>
      </c>
      <c r="P61">
        <f>0.0706*КЛМ2[[#This Row],[X2]]+106.36</f>
        <v>110.596</v>
      </c>
      <c r="Q61">
        <f t="shared" si="8"/>
        <v>0.20793600000000281</v>
      </c>
    </row>
    <row r="62" spans="1:26" x14ac:dyDescent="0.3">
      <c r="A62" s="1">
        <v>43197</v>
      </c>
      <c r="B62">
        <v>107.41</v>
      </c>
      <c r="C62">
        <v>61</v>
      </c>
      <c r="D62" s="31">
        <f>0.0086* G_Chow_USD_JPY_2018[[#This Row],[X3]] + 108.06</f>
        <v>108.58460000000001</v>
      </c>
      <c r="E62" s="13">
        <f>(G_Chow_USD_JPY_2018[[#This Row],[Курс]]-G_Chow_USD_JPY_2018[[#This Row],[Model3]])^2</f>
        <v>1.3796851600000288</v>
      </c>
      <c r="F62" s="13"/>
      <c r="M62" s="1">
        <f t="shared" si="4"/>
        <v>43273</v>
      </c>
      <c r="N62">
        <v>61</v>
      </c>
      <c r="O62">
        <f t="shared" si="7"/>
        <v>110.58</v>
      </c>
      <c r="P62">
        <f>0.0706*КЛМ2[[#This Row],[X2]]+106.36</f>
        <v>110.6666</v>
      </c>
      <c r="Q62">
        <f t="shared" si="8"/>
        <v>7.4995600000007327E-3</v>
      </c>
    </row>
    <row r="63" spans="1:26" x14ac:dyDescent="0.3">
      <c r="A63" s="1">
        <v>43200</v>
      </c>
      <c r="B63">
        <v>107.15</v>
      </c>
      <c r="C63">
        <v>62</v>
      </c>
      <c r="D63" s="31">
        <f>0.0086* G_Chow_USD_JPY_2018[[#This Row],[X3]] + 108.06</f>
        <v>108.5932</v>
      </c>
      <c r="E63" s="13">
        <f>(G_Chow_USD_JPY_2018[[#This Row],[Курс]]-G_Chow_USD_JPY_2018[[#This Row],[Model3]])^2</f>
        <v>2.0828262399999717</v>
      </c>
      <c r="F63" s="13"/>
      <c r="M63" s="1">
        <f t="shared" si="4"/>
        <v>43274</v>
      </c>
      <c r="N63">
        <v>62</v>
      </c>
      <c r="O63">
        <f t="shared" si="7"/>
        <v>110.19</v>
      </c>
      <c r="P63">
        <f>0.0706*КЛМ2[[#This Row],[X2]]+106.36</f>
        <v>110.7372</v>
      </c>
      <c r="Q63">
        <f t="shared" si="8"/>
        <v>0.29942784000000405</v>
      </c>
    </row>
    <row r="64" spans="1:26" x14ac:dyDescent="0.3">
      <c r="A64" s="1">
        <v>43201</v>
      </c>
      <c r="B64">
        <v>107.05</v>
      </c>
      <c r="C64">
        <v>63</v>
      </c>
      <c r="D64" s="31">
        <f>0.0086* G_Chow_USD_JPY_2018[[#This Row],[X3]] + 108.06</f>
        <v>108.6018</v>
      </c>
      <c r="E64" s="13">
        <f>(G_Chow_USD_JPY_2018[[#This Row],[Курс]]-G_Chow_USD_JPY_2018[[#This Row],[Model3]])^2</f>
        <v>2.4080832400000003</v>
      </c>
      <c r="F64" s="13"/>
      <c r="M64" s="1">
        <f t="shared" si="4"/>
        <v>43277</v>
      </c>
      <c r="N64">
        <v>63</v>
      </c>
      <c r="O64">
        <f t="shared" si="7"/>
        <v>109.52</v>
      </c>
      <c r="P64">
        <f>0.0706*КЛМ2[[#This Row],[X2]]+106.36</f>
        <v>110.8078</v>
      </c>
      <c r="Q64">
        <f t="shared" si="8"/>
        <v>1.6584288400000111</v>
      </c>
    </row>
    <row r="65" spans="1:17" x14ac:dyDescent="0.3">
      <c r="A65" s="1">
        <v>43202</v>
      </c>
      <c r="B65">
        <v>106.91</v>
      </c>
      <c r="C65">
        <v>64</v>
      </c>
      <c r="D65" s="31">
        <f>0.0086* G_Chow_USD_JPY_2018[[#This Row],[X3]] + 108.06</f>
        <v>108.6104</v>
      </c>
      <c r="E65" s="13">
        <f>(G_Chow_USD_JPY_2018[[#This Row],[Курс]]-G_Chow_USD_JPY_2018[[#This Row],[Model3]])^2</f>
        <v>2.8913601600000063</v>
      </c>
      <c r="F65" s="13"/>
      <c r="M65" s="1">
        <f t="shared" si="4"/>
        <v>43278</v>
      </c>
      <c r="N65">
        <v>64</v>
      </c>
      <c r="O65">
        <f t="shared" si="7"/>
        <v>109.68</v>
      </c>
      <c r="P65">
        <f>0.0706*КЛМ2[[#This Row],[X2]]+106.36</f>
        <v>110.8784</v>
      </c>
      <c r="Q65">
        <f t="shared" si="8"/>
        <v>1.4361625599999817</v>
      </c>
    </row>
    <row r="66" spans="1:17" x14ac:dyDescent="0.3">
      <c r="A66" s="1">
        <v>43203</v>
      </c>
      <c r="B66">
        <v>106.9</v>
      </c>
      <c r="C66">
        <v>65</v>
      </c>
      <c r="D66" s="31">
        <f>0.0086* G_Chow_USD_JPY_2018[[#This Row],[X3]] + 108.06</f>
        <v>108.619</v>
      </c>
      <c r="E66" s="13">
        <f>(G_Chow_USD_JPY_2018[[#This Row],[Курс]]-G_Chow_USD_JPY_2018[[#This Row],[Model3]])^2</f>
        <v>2.9549609999999795</v>
      </c>
      <c r="F66" s="13"/>
      <c r="M66" s="1">
        <f t="shared" si="4"/>
        <v>43279</v>
      </c>
      <c r="N66">
        <v>65</v>
      </c>
      <c r="O66">
        <f t="shared" ref="O66:O68" si="10">B116</f>
        <v>109.78</v>
      </c>
      <c r="P66">
        <f>0.0706*КЛМ2[[#This Row],[X2]]+106.36</f>
        <v>110.949</v>
      </c>
      <c r="Q66">
        <f t="shared" ref="Q66:Q68" si="11">(O66-P66)^2</f>
        <v>1.3665609999999928</v>
      </c>
    </row>
    <row r="67" spans="1:17" x14ac:dyDescent="0.3">
      <c r="A67" s="1">
        <v>43204</v>
      </c>
      <c r="B67">
        <v>107.62</v>
      </c>
      <c r="C67">
        <v>66</v>
      </c>
      <c r="D67" s="31">
        <f>0.0086* G_Chow_USD_JPY_2018[[#This Row],[X3]] + 108.06</f>
        <v>108.6276</v>
      </c>
      <c r="E67" s="13">
        <f>(G_Chow_USD_JPY_2018[[#This Row],[Курс]]-G_Chow_USD_JPY_2018[[#This Row],[Model3]])^2</f>
        <v>1.015257759999993</v>
      </c>
      <c r="F67" s="13"/>
      <c r="M67" s="1">
        <f t="shared" ref="M67:M68" si="12">A117</f>
        <v>43280</v>
      </c>
      <c r="N67">
        <v>66</v>
      </c>
      <c r="O67">
        <f t="shared" si="10"/>
        <v>110.39</v>
      </c>
      <c r="P67">
        <f>0.0706*КЛМ2[[#This Row],[X2]]+106.36</f>
        <v>111.0196</v>
      </c>
      <c r="Q67">
        <f t="shared" si="11"/>
        <v>0.39639615999999545</v>
      </c>
    </row>
    <row r="68" spans="1:17" ht="15" thickBot="1" x14ac:dyDescent="0.35">
      <c r="A68" s="1">
        <v>43207</v>
      </c>
      <c r="B68">
        <v>107.22</v>
      </c>
      <c r="C68">
        <v>67</v>
      </c>
      <c r="D68" s="31">
        <f>0.0086* G_Chow_USD_JPY_2018[[#This Row],[X3]] + 108.06</f>
        <v>108.6362</v>
      </c>
      <c r="E68" s="13">
        <f>(G_Chow_USD_JPY_2018[[#This Row],[Курс]]-G_Chow_USD_JPY_2018[[#This Row],[Model3]])^2</f>
        <v>2.00562244000001</v>
      </c>
      <c r="F68" s="13"/>
      <c r="M68" s="1">
        <f t="shared" si="12"/>
        <v>43281</v>
      </c>
      <c r="N68">
        <v>67</v>
      </c>
      <c r="O68">
        <f t="shared" si="10"/>
        <v>110.68</v>
      </c>
      <c r="P68">
        <f>0.0706*КЛМ2[[#This Row],[X2]]+106.36</f>
        <v>111.0902</v>
      </c>
      <c r="Q68">
        <f t="shared" si="11"/>
        <v>0.16826403999999098</v>
      </c>
    </row>
    <row r="69" spans="1:17" ht="15" thickTop="1" x14ac:dyDescent="0.3">
      <c r="A69" s="1">
        <v>43208</v>
      </c>
      <c r="B69">
        <v>106.99</v>
      </c>
      <c r="C69">
        <v>68</v>
      </c>
      <c r="D69" s="31">
        <f>0.0086* G_Chow_USD_JPY_2018[[#This Row],[X3]] + 108.06</f>
        <v>108.6448</v>
      </c>
      <c r="E69" s="13">
        <f>(G_Chow_USD_JPY_2018[[#This Row],[Курс]]-G_Chow_USD_JPY_2018[[#This Row],[Model3]])^2</f>
        <v>2.7383630400000287</v>
      </c>
      <c r="F69" s="13"/>
      <c r="N69" s="40" t="s">
        <v>51</v>
      </c>
      <c r="O69" s="41"/>
      <c r="P69" s="41"/>
      <c r="Q69" s="42">
        <f>SUBTOTAL(109,Q2:Q68)</f>
        <v>49.377071599999979</v>
      </c>
    </row>
    <row r="70" spans="1:17" x14ac:dyDescent="0.3">
      <c r="A70" s="1">
        <v>43209</v>
      </c>
      <c r="B70">
        <v>107.33</v>
      </c>
      <c r="C70">
        <v>69</v>
      </c>
      <c r="D70" s="31">
        <f>0.0086* G_Chow_USD_JPY_2018[[#This Row],[X3]] + 108.06</f>
        <v>108.6534</v>
      </c>
      <c r="E70" s="13">
        <f>(G_Chow_USD_JPY_2018[[#This Row],[Курс]]-G_Chow_USD_JPY_2018[[#This Row],[Model3]])^2</f>
        <v>1.7513875600000175</v>
      </c>
      <c r="F70" s="13"/>
    </row>
    <row r="71" spans="1:17" x14ac:dyDescent="0.3">
      <c r="A71" s="1">
        <v>43210</v>
      </c>
      <c r="B71">
        <v>107.35</v>
      </c>
      <c r="C71">
        <v>70</v>
      </c>
      <c r="D71" s="31">
        <f>0.0086* G_Chow_USD_JPY_2018[[#This Row],[X3]] + 108.06</f>
        <v>108.66200000000001</v>
      </c>
      <c r="E71" s="13">
        <f>(G_Chow_USD_JPY_2018[[#This Row],[Курс]]-G_Chow_USD_JPY_2018[[#This Row],[Model3]])^2</f>
        <v>1.7213440000000311</v>
      </c>
      <c r="F71" s="13"/>
    </row>
    <row r="72" spans="1:17" x14ac:dyDescent="0.3">
      <c r="A72" s="1">
        <v>43211</v>
      </c>
      <c r="B72">
        <v>107.56</v>
      </c>
      <c r="C72">
        <v>71</v>
      </c>
      <c r="D72" s="31">
        <f>0.0086* G_Chow_USD_JPY_2018[[#This Row],[X3]] + 108.06</f>
        <v>108.67060000000001</v>
      </c>
      <c r="E72" s="13">
        <f>(G_Chow_USD_JPY_2018[[#This Row],[Курс]]-G_Chow_USD_JPY_2018[[#This Row],[Model3]])^2</f>
        <v>1.2334323600000114</v>
      </c>
      <c r="F72" s="13"/>
    </row>
    <row r="73" spans="1:17" x14ac:dyDescent="0.3">
      <c r="A73" s="1">
        <v>43214</v>
      </c>
      <c r="B73">
        <v>107.87</v>
      </c>
      <c r="C73">
        <v>72</v>
      </c>
      <c r="D73" s="31">
        <f>0.0086* G_Chow_USD_JPY_2018[[#This Row],[X3]] + 108.06</f>
        <v>108.67920000000001</v>
      </c>
      <c r="E73" s="13">
        <f>(G_Chow_USD_JPY_2018[[#This Row],[Курс]]-G_Chow_USD_JPY_2018[[#This Row],[Model3]])^2</f>
        <v>0.65480464000000671</v>
      </c>
      <c r="F73" s="13"/>
    </row>
    <row r="74" spans="1:17" x14ac:dyDescent="0.3">
      <c r="A74" s="1">
        <v>43215</v>
      </c>
      <c r="B74">
        <v>108.83</v>
      </c>
      <c r="C74">
        <v>73</v>
      </c>
      <c r="D74" s="31">
        <f>0.0086* G_Chow_USD_JPY_2018[[#This Row],[X3]] + 108.06</f>
        <v>108.6878</v>
      </c>
      <c r="E74" s="13">
        <f>(G_Chow_USD_JPY_2018[[#This Row],[Курс]]-G_Chow_USD_JPY_2018[[#This Row],[Model3]])^2</f>
        <v>2.0220840000000725E-2</v>
      </c>
      <c r="F74" s="13"/>
    </row>
    <row r="75" spans="1:17" x14ac:dyDescent="0.3">
      <c r="A75" s="1">
        <v>43216</v>
      </c>
      <c r="B75">
        <v>109.22</v>
      </c>
      <c r="C75">
        <v>74</v>
      </c>
      <c r="D75" s="31">
        <f>0.0086* G_Chow_USD_JPY_2018[[#This Row],[X3]] + 108.06</f>
        <v>108.6964</v>
      </c>
      <c r="E75" s="13">
        <f>(G_Chow_USD_JPY_2018[[#This Row],[Курс]]-G_Chow_USD_JPY_2018[[#This Row],[Model3]])^2</f>
        <v>0.27415696000000195</v>
      </c>
      <c r="F75" s="13"/>
    </row>
    <row r="76" spans="1:17" x14ac:dyDescent="0.3">
      <c r="A76" s="1">
        <v>43217</v>
      </c>
      <c r="B76">
        <v>109.34</v>
      </c>
      <c r="C76">
        <v>75</v>
      </c>
      <c r="D76" s="31">
        <f>0.0086* G_Chow_USD_JPY_2018[[#This Row],[X3]] + 108.06</f>
        <v>108.705</v>
      </c>
      <c r="E76" s="13">
        <f>(G_Chow_USD_JPY_2018[[#This Row],[Курс]]-G_Chow_USD_JPY_2018[[#This Row],[Model3]])^2</f>
        <v>0.40322500000000649</v>
      </c>
      <c r="F76" s="13"/>
    </row>
    <row r="77" spans="1:17" x14ac:dyDescent="0.3">
      <c r="A77" s="1">
        <v>43218</v>
      </c>
      <c r="B77">
        <v>109.33</v>
      </c>
      <c r="C77">
        <v>76</v>
      </c>
      <c r="D77" s="31">
        <f>0.0086* G_Chow_USD_JPY_2018[[#This Row],[X3]] + 108.06</f>
        <v>108.7136</v>
      </c>
      <c r="E77" s="13">
        <f>(G_Chow_USD_JPY_2018[[#This Row],[Курс]]-G_Chow_USD_JPY_2018[[#This Row],[Model3]])^2</f>
        <v>0.37994895999999845</v>
      </c>
      <c r="F77" s="13"/>
    </row>
    <row r="78" spans="1:17" x14ac:dyDescent="0.3">
      <c r="A78" s="1">
        <v>43219</v>
      </c>
      <c r="B78">
        <v>109.04</v>
      </c>
      <c r="C78">
        <v>77</v>
      </c>
      <c r="D78" s="31">
        <f>0.0086* G_Chow_USD_JPY_2018[[#This Row],[X3]] + 108.06</f>
        <v>108.7222</v>
      </c>
      <c r="E78" s="13">
        <f>(G_Chow_USD_JPY_2018[[#This Row],[Курс]]-G_Chow_USD_JPY_2018[[#This Row],[Model3]])^2</f>
        <v>0.10099684000000345</v>
      </c>
      <c r="F78" s="13"/>
    </row>
    <row r="79" spans="1:17" x14ac:dyDescent="0.3">
      <c r="A79" s="1">
        <v>43224</v>
      </c>
      <c r="B79">
        <v>109.66</v>
      </c>
      <c r="C79">
        <v>78</v>
      </c>
      <c r="D79" s="31">
        <f>0.0086* G_Chow_USD_JPY_2018[[#This Row],[X3]] + 108.06</f>
        <v>108.7308</v>
      </c>
      <c r="E79" s="13">
        <f>(G_Chow_USD_JPY_2018[[#This Row],[Курс]]-G_Chow_USD_JPY_2018[[#This Row],[Model3]])^2</f>
        <v>0.86341263999998974</v>
      </c>
      <c r="F79" s="13"/>
    </row>
    <row r="80" spans="1:17" x14ac:dyDescent="0.3">
      <c r="A80" s="1">
        <v>43225</v>
      </c>
      <c r="B80">
        <v>109.09</v>
      </c>
      <c r="C80">
        <v>79</v>
      </c>
      <c r="D80" s="31">
        <f>0.0086* G_Chow_USD_JPY_2018[[#This Row],[X3]] + 108.06</f>
        <v>108.7394</v>
      </c>
      <c r="E80" s="13">
        <f>(G_Chow_USD_JPY_2018[[#This Row],[Курс]]-G_Chow_USD_JPY_2018[[#This Row],[Model3]])^2</f>
        <v>0.12292036000000002</v>
      </c>
      <c r="F80" s="13"/>
    </row>
    <row r="81" spans="1:6" x14ac:dyDescent="0.3">
      <c r="A81" s="1">
        <v>43228</v>
      </c>
      <c r="B81">
        <v>109.24</v>
      </c>
      <c r="C81">
        <v>80</v>
      </c>
      <c r="D81" s="31">
        <f>0.0086* G_Chow_USD_JPY_2018[[#This Row],[X3]] + 108.06</f>
        <v>108.748</v>
      </c>
      <c r="E81" s="13">
        <f>(G_Chow_USD_JPY_2018[[#This Row],[Курс]]-G_Chow_USD_JPY_2018[[#This Row],[Model3]])^2</f>
        <v>0.24206399999999037</v>
      </c>
      <c r="F81" s="13"/>
    </row>
    <row r="82" spans="1:6" x14ac:dyDescent="0.3">
      <c r="A82" s="1">
        <v>43229</v>
      </c>
      <c r="B82">
        <v>108.99</v>
      </c>
      <c r="C82">
        <v>81</v>
      </c>
      <c r="D82" s="31">
        <f>0.0086* G_Chow_USD_JPY_2018[[#This Row],[X3]] + 108.06</f>
        <v>108.75660000000001</v>
      </c>
      <c r="E82" s="13">
        <f>(G_Chow_USD_JPY_2018[[#This Row],[Курс]]-G_Chow_USD_JPY_2018[[#This Row],[Model3]])^2</f>
        <v>5.4475559999994844E-2</v>
      </c>
      <c r="F82" s="13"/>
    </row>
    <row r="83" spans="1:6" x14ac:dyDescent="0.3">
      <c r="A83" s="1">
        <v>43231</v>
      </c>
      <c r="B83">
        <v>109.86</v>
      </c>
      <c r="C83">
        <v>82</v>
      </c>
      <c r="D83" s="31">
        <f>0.0086* G_Chow_USD_JPY_2018[[#This Row],[X3]] + 108.06</f>
        <v>108.76520000000001</v>
      </c>
      <c r="E83" s="13">
        <f>(G_Chow_USD_JPY_2018[[#This Row],[Курс]]-G_Chow_USD_JPY_2018[[#This Row],[Model3]])^2</f>
        <v>1.198587039999983</v>
      </c>
      <c r="F83" s="13"/>
    </row>
    <row r="84" spans="1:6" x14ac:dyDescent="0.3">
      <c r="A84" s="1">
        <v>43232</v>
      </c>
      <c r="B84">
        <v>109.36</v>
      </c>
      <c r="C84">
        <v>83</v>
      </c>
      <c r="D84" s="31">
        <f>0.0086* G_Chow_USD_JPY_2018[[#This Row],[X3]] + 108.06</f>
        <v>108.77380000000001</v>
      </c>
      <c r="E84" s="13">
        <f>(G_Chow_USD_JPY_2018[[#This Row],[Курс]]-G_Chow_USD_JPY_2018[[#This Row],[Model3]])^2</f>
        <v>0.34363043999998938</v>
      </c>
      <c r="F84" s="13"/>
    </row>
    <row r="85" spans="1:6" x14ac:dyDescent="0.3">
      <c r="A85" s="1">
        <v>43235</v>
      </c>
      <c r="B85">
        <v>109.55</v>
      </c>
      <c r="C85">
        <v>84</v>
      </c>
      <c r="D85" s="31">
        <f>0.0086* G_Chow_USD_JPY_2018[[#This Row],[X3]] + 108.06</f>
        <v>108.7824</v>
      </c>
      <c r="E85" s="13">
        <f>(G_Chow_USD_JPY_2018[[#This Row],[Курс]]-G_Chow_USD_JPY_2018[[#This Row],[Model3]])^2</f>
        <v>0.58920976000000247</v>
      </c>
      <c r="F85" s="13"/>
    </row>
    <row r="86" spans="1:6" x14ac:dyDescent="0.3">
      <c r="A86" s="1">
        <v>43236</v>
      </c>
      <c r="B86">
        <v>109.87</v>
      </c>
      <c r="C86">
        <v>85</v>
      </c>
      <c r="D86" s="31">
        <f>0.0086* G_Chow_USD_JPY_2018[[#This Row],[X3]] + 108.06</f>
        <v>108.791</v>
      </c>
      <c r="E86" s="13">
        <f>(G_Chow_USD_JPY_2018[[#This Row],[Курс]]-G_Chow_USD_JPY_2018[[#This Row],[Model3]])^2</f>
        <v>1.1642410000000167</v>
      </c>
      <c r="F86" s="13"/>
    </row>
    <row r="87" spans="1:6" x14ac:dyDescent="0.3">
      <c r="A87" s="1">
        <v>43237</v>
      </c>
      <c r="B87">
        <v>110.18</v>
      </c>
      <c r="C87">
        <v>86</v>
      </c>
      <c r="D87" s="31">
        <f>0.0086* G_Chow_USD_JPY_2018[[#This Row],[X3]] + 108.06</f>
        <v>108.7996</v>
      </c>
      <c r="E87" s="13">
        <f>(G_Chow_USD_JPY_2018[[#This Row],[Курс]]-G_Chow_USD_JPY_2018[[#This Row],[Model3]])^2</f>
        <v>1.9055041600000242</v>
      </c>
      <c r="F87" s="13"/>
    </row>
    <row r="88" spans="1:6" x14ac:dyDescent="0.3">
      <c r="A88" s="1">
        <v>43238</v>
      </c>
      <c r="B88">
        <v>110.65</v>
      </c>
      <c r="C88">
        <v>87</v>
      </c>
      <c r="D88" s="31">
        <f>0.0086* G_Chow_USD_JPY_2018[[#This Row],[X3]] + 108.06</f>
        <v>108.8082</v>
      </c>
      <c r="E88" s="13">
        <f>(G_Chow_USD_JPY_2018[[#This Row],[Курс]]-G_Chow_USD_JPY_2018[[#This Row],[Model3]])^2</f>
        <v>3.3922272400000231</v>
      </c>
      <c r="F88" s="13"/>
    </row>
    <row r="89" spans="1:6" x14ac:dyDescent="0.3">
      <c r="A89" s="1">
        <v>43239</v>
      </c>
      <c r="B89">
        <v>110.95</v>
      </c>
      <c r="C89">
        <v>88</v>
      </c>
      <c r="D89" s="31">
        <f>0.0086* G_Chow_USD_JPY_2018[[#This Row],[X3]] + 108.06</f>
        <v>108.8168</v>
      </c>
      <c r="E89" s="13">
        <f>(G_Chow_USD_JPY_2018[[#This Row],[Курс]]-G_Chow_USD_JPY_2018[[#This Row],[Model3]])^2</f>
        <v>4.5505422400000093</v>
      </c>
      <c r="F89" s="13"/>
    </row>
    <row r="90" spans="1:6" x14ac:dyDescent="0.3">
      <c r="A90" s="1">
        <v>43242</v>
      </c>
      <c r="B90">
        <v>111.35</v>
      </c>
      <c r="C90">
        <v>89</v>
      </c>
      <c r="D90" s="31">
        <f>0.0086* G_Chow_USD_JPY_2018[[#This Row],[X3]] + 108.06</f>
        <v>108.8254</v>
      </c>
      <c r="E90" s="13">
        <f>(G_Chow_USD_JPY_2018[[#This Row],[Курс]]-G_Chow_USD_JPY_2018[[#This Row],[Model3]])^2</f>
        <v>6.3736051599999612</v>
      </c>
      <c r="F90" s="13"/>
    </row>
    <row r="91" spans="1:6" x14ac:dyDescent="0.3">
      <c r="A91" s="1">
        <v>43243</v>
      </c>
      <c r="B91">
        <v>110.99</v>
      </c>
      <c r="C91">
        <v>90</v>
      </c>
      <c r="D91" s="31">
        <f>0.0086* G_Chow_USD_JPY_2018[[#This Row],[X3]] + 108.06</f>
        <v>108.834</v>
      </c>
      <c r="E91" s="13">
        <f>(G_Chow_USD_JPY_2018[[#This Row],[Курс]]-G_Chow_USD_JPY_2018[[#This Row],[Model3]])^2</f>
        <v>4.6483359999999641</v>
      </c>
      <c r="F91" s="13"/>
    </row>
    <row r="92" spans="1:6" x14ac:dyDescent="0.3">
      <c r="A92" s="1">
        <v>43244</v>
      </c>
      <c r="B92">
        <v>109.92</v>
      </c>
      <c r="C92">
        <v>91</v>
      </c>
      <c r="D92" s="31">
        <f>0.0086* G_Chow_USD_JPY_2018[[#This Row],[X3]] + 108.06</f>
        <v>108.8426</v>
      </c>
      <c r="E92" s="13">
        <f>(G_Chow_USD_JPY_2018[[#This Row],[Курс]]-G_Chow_USD_JPY_2018[[#This Row],[Model3]])^2</f>
        <v>1.160790759999994</v>
      </c>
      <c r="F92" s="13"/>
    </row>
    <row r="93" spans="1:6" x14ac:dyDescent="0.3">
      <c r="A93" s="1">
        <v>43245</v>
      </c>
      <c r="B93">
        <v>109.68</v>
      </c>
      <c r="C93">
        <v>92</v>
      </c>
      <c r="D93" s="31">
        <f>0.0086* G_Chow_USD_JPY_2018[[#This Row],[X3]] + 108.06</f>
        <v>108.85120000000001</v>
      </c>
      <c r="E93" s="13">
        <f>(G_Chow_USD_JPY_2018[[#This Row],[Курс]]-G_Chow_USD_JPY_2018[[#This Row],[Model3]])^2</f>
        <v>0.68690944000000176</v>
      </c>
      <c r="F93" s="13"/>
    </row>
    <row r="94" spans="1:6" x14ac:dyDescent="0.3">
      <c r="A94" s="1">
        <v>43246</v>
      </c>
      <c r="B94">
        <v>109.46</v>
      </c>
      <c r="C94">
        <v>93</v>
      </c>
      <c r="D94" s="31">
        <f>0.0086* G_Chow_USD_JPY_2018[[#This Row],[X3]] + 108.06</f>
        <v>108.85980000000001</v>
      </c>
      <c r="E94" s="13">
        <f>(G_Chow_USD_JPY_2018[[#This Row],[Курс]]-G_Chow_USD_JPY_2018[[#This Row],[Model3]])^2</f>
        <v>0.36024003999998411</v>
      </c>
      <c r="F94" s="13"/>
    </row>
    <row r="95" spans="1:6" x14ac:dyDescent="0.3">
      <c r="A95" s="1">
        <v>43249</v>
      </c>
      <c r="B95">
        <v>109.43</v>
      </c>
      <c r="C95">
        <v>94</v>
      </c>
      <c r="D95" s="31">
        <f>0.0086* G_Chow_USD_JPY_2018[[#This Row],[X3]] + 108.06</f>
        <v>108.86840000000001</v>
      </c>
      <c r="E95" s="13">
        <f>(G_Chow_USD_JPY_2018[[#This Row],[Курс]]-G_Chow_USD_JPY_2018[[#This Row],[Model3]])^2</f>
        <v>0.31539455999999838</v>
      </c>
      <c r="F95" s="13"/>
    </row>
    <row r="96" spans="1:6" x14ac:dyDescent="0.3">
      <c r="A96" s="1">
        <v>43250</v>
      </c>
      <c r="B96">
        <v>108.56</v>
      </c>
      <c r="C96">
        <v>95</v>
      </c>
      <c r="D96" s="31">
        <f>0.0086* G_Chow_USD_JPY_2018[[#This Row],[X3]] + 108.06</f>
        <v>108.877</v>
      </c>
      <c r="E96" s="13">
        <f>(G_Chow_USD_JPY_2018[[#This Row],[Курс]]-G_Chow_USD_JPY_2018[[#This Row],[Model3]])^2</f>
        <v>0.10048899999999561</v>
      </c>
      <c r="F96" s="13"/>
    </row>
    <row r="97" spans="1:6" x14ac:dyDescent="0.3">
      <c r="A97" s="1">
        <v>43251</v>
      </c>
      <c r="B97">
        <v>108.66</v>
      </c>
      <c r="C97">
        <v>96</v>
      </c>
      <c r="D97" s="31">
        <f>0.0086* G_Chow_USD_JPY_2018[[#This Row],[X3]] + 108.06</f>
        <v>108.8856</v>
      </c>
      <c r="E97" s="13">
        <f>(G_Chow_USD_JPY_2018[[#This Row],[Курс]]-G_Chow_USD_JPY_2018[[#This Row],[Model3]])^2</f>
        <v>5.0895360000000008E-2</v>
      </c>
      <c r="F97" s="13"/>
    </row>
    <row r="98" spans="1:6" x14ac:dyDescent="0.3">
      <c r="A98" s="1">
        <v>43252</v>
      </c>
      <c r="B98">
        <v>108.84</v>
      </c>
      <c r="C98">
        <v>97</v>
      </c>
      <c r="D98" s="31">
        <f>0.0086* G_Chow_USD_JPY_2018[[#This Row],[X3]] + 108.06</f>
        <v>108.8942</v>
      </c>
      <c r="E98" s="13">
        <f>(G_Chow_USD_JPY_2018[[#This Row],[Курс]]-G_Chow_USD_JPY_2018[[#This Row],[Model3]])^2</f>
        <v>2.9376399999994011E-3</v>
      </c>
      <c r="F98" s="13"/>
    </row>
    <row r="99" spans="1:6" x14ac:dyDescent="0.3">
      <c r="A99" s="1">
        <v>43253</v>
      </c>
      <c r="B99">
        <v>109.13</v>
      </c>
      <c r="C99">
        <v>98</v>
      </c>
      <c r="D99" s="31">
        <f>0.0086* G_Chow_USD_JPY_2018[[#This Row],[X3]] + 108.06</f>
        <v>108.9028</v>
      </c>
      <c r="E99" s="13">
        <f>(G_Chow_USD_JPY_2018[[#This Row],[Курс]]-G_Chow_USD_JPY_2018[[#This Row],[Model3]])^2</f>
        <v>5.1619839999998314E-2</v>
      </c>
      <c r="F99" s="13"/>
    </row>
    <row r="100" spans="1:6" x14ac:dyDescent="0.3">
      <c r="A100" s="1">
        <v>43256</v>
      </c>
      <c r="B100">
        <v>109.52</v>
      </c>
      <c r="C100">
        <v>99</v>
      </c>
      <c r="D100" s="31">
        <f>0.0086* G_Chow_USD_JPY_2018[[#This Row],[X3]] + 108.06</f>
        <v>108.9114</v>
      </c>
      <c r="E100" s="13">
        <f>(G_Chow_USD_JPY_2018[[#This Row],[Курс]]-G_Chow_USD_JPY_2018[[#This Row],[Model3]])^2</f>
        <v>0.37039395999999464</v>
      </c>
      <c r="F100" s="13"/>
    </row>
    <row r="101" spans="1:6" x14ac:dyDescent="0.3">
      <c r="A101" s="1">
        <v>43257</v>
      </c>
      <c r="B101">
        <v>109.82</v>
      </c>
      <c r="C101">
        <v>100</v>
      </c>
      <c r="D101" s="31">
        <f>0.0086* G_Chow_USD_JPY_2018[[#This Row],[X3]] + 108.06</f>
        <v>108.92</v>
      </c>
      <c r="E101" s="13">
        <f>(G_Chow_USD_JPY_2018[[#This Row],[Курс]]-G_Chow_USD_JPY_2018[[#This Row],[Model3]])^2</f>
        <v>0.80999999999998462</v>
      </c>
      <c r="F101" s="13"/>
    </row>
    <row r="102" spans="1:6" x14ac:dyDescent="0.3">
      <c r="A102" s="1">
        <v>43258</v>
      </c>
      <c r="B102">
        <v>110.04</v>
      </c>
      <c r="C102">
        <v>101</v>
      </c>
      <c r="D102" s="31">
        <f>0.0086* G_Chow_USD_JPY_2018[[#This Row],[X3]] + 108.06</f>
        <v>108.9286</v>
      </c>
      <c r="E102" s="13">
        <f>(G_Chow_USD_JPY_2018[[#This Row],[Курс]]-G_Chow_USD_JPY_2018[[#This Row],[Model3]])^2</f>
        <v>1.2352099600000073</v>
      </c>
      <c r="F102" s="13"/>
    </row>
    <row r="103" spans="1:6" x14ac:dyDescent="0.3">
      <c r="A103" s="1">
        <v>43259</v>
      </c>
      <c r="B103">
        <v>109.94</v>
      </c>
      <c r="C103">
        <v>102</v>
      </c>
      <c r="D103" s="31">
        <f>0.0086* G_Chow_USD_JPY_2018[[#This Row],[X3]] + 108.06</f>
        <v>108.9372</v>
      </c>
      <c r="E103" s="13">
        <f>(G_Chow_USD_JPY_2018[[#This Row],[Курс]]-G_Chow_USD_JPY_2018[[#This Row],[Model3]])^2</f>
        <v>1.0056078399999868</v>
      </c>
      <c r="F103" s="13"/>
    </row>
    <row r="104" spans="1:6" x14ac:dyDescent="0.3">
      <c r="A104" s="1">
        <v>43260</v>
      </c>
      <c r="B104">
        <v>109.36</v>
      </c>
      <c r="C104">
        <v>103</v>
      </c>
      <c r="D104" s="31">
        <f>0.0086* G_Chow_USD_JPY_2018[[#This Row],[X3]] + 108.06</f>
        <v>108.94580000000001</v>
      </c>
      <c r="E104" s="13">
        <f>(G_Chow_USD_JPY_2018[[#This Row],[Курс]]-G_Chow_USD_JPY_2018[[#This Row],[Model3]])^2</f>
        <v>0.17156163999999496</v>
      </c>
      <c r="F104" s="13"/>
    </row>
    <row r="105" spans="1:6" x14ac:dyDescent="0.3">
      <c r="A105" s="1">
        <v>43261</v>
      </c>
      <c r="B105">
        <v>109.55</v>
      </c>
      <c r="C105">
        <v>104</v>
      </c>
      <c r="D105" s="31">
        <f>0.0086* G_Chow_USD_JPY_2018[[#This Row],[X3]] + 108.06</f>
        <v>108.95440000000001</v>
      </c>
      <c r="E105" s="13">
        <f>(G_Chow_USD_JPY_2018[[#This Row],[Курс]]-G_Chow_USD_JPY_2018[[#This Row],[Model3]])^2</f>
        <v>0.35473935999998851</v>
      </c>
      <c r="F105" s="13"/>
    </row>
    <row r="106" spans="1:6" x14ac:dyDescent="0.3">
      <c r="A106" s="1">
        <v>43265</v>
      </c>
      <c r="B106">
        <v>110.67</v>
      </c>
      <c r="C106">
        <v>105</v>
      </c>
      <c r="D106" s="31">
        <f>0.0086* G_Chow_USD_JPY_2018[[#This Row],[X3]] + 108.06</f>
        <v>108.96300000000001</v>
      </c>
      <c r="E106" s="13">
        <f>(G_Chow_USD_JPY_2018[[#This Row],[Курс]]-G_Chow_USD_JPY_2018[[#This Row],[Model3]])^2</f>
        <v>2.9138489999999782</v>
      </c>
      <c r="F106" s="13"/>
    </row>
    <row r="107" spans="1:6" x14ac:dyDescent="0.3">
      <c r="A107" s="1">
        <v>43266</v>
      </c>
      <c r="B107">
        <v>110.01</v>
      </c>
      <c r="C107">
        <v>106</v>
      </c>
      <c r="D107" s="31">
        <f>0.0086* G_Chow_USD_JPY_2018[[#This Row],[X3]] + 108.06</f>
        <v>108.9716</v>
      </c>
      <c r="E107" s="13">
        <f>(G_Chow_USD_JPY_2018[[#This Row],[Курс]]-G_Chow_USD_JPY_2018[[#This Row],[Model3]])^2</f>
        <v>1.0782745600000208</v>
      </c>
      <c r="F107" s="13"/>
    </row>
    <row r="108" spans="1:6" x14ac:dyDescent="0.3">
      <c r="A108" s="1">
        <v>43267</v>
      </c>
      <c r="B108">
        <v>110.46</v>
      </c>
      <c r="C108">
        <v>107</v>
      </c>
      <c r="D108" s="31">
        <f>0.0086* G_Chow_USD_JPY_2018[[#This Row],[X3]] + 108.06</f>
        <v>108.9802</v>
      </c>
      <c r="E108" s="13">
        <f>(G_Chow_USD_JPY_2018[[#This Row],[Курс]]-G_Chow_USD_JPY_2018[[#This Row],[Model3]])^2</f>
        <v>2.189808039999992</v>
      </c>
      <c r="F108" s="13"/>
    </row>
    <row r="109" spans="1:6" x14ac:dyDescent="0.3">
      <c r="A109" s="1">
        <v>43270</v>
      </c>
      <c r="B109">
        <v>110.49</v>
      </c>
      <c r="C109">
        <v>108</v>
      </c>
      <c r="D109" s="31">
        <f>0.0086* G_Chow_USD_JPY_2018[[#This Row],[X3]] + 108.06</f>
        <v>108.9888</v>
      </c>
      <c r="E109" s="13">
        <f>(G_Chow_USD_JPY_2018[[#This Row],[Курс]]-G_Chow_USD_JPY_2018[[#This Row],[Model3]])^2</f>
        <v>2.2536014399999917</v>
      </c>
      <c r="F109" s="13"/>
    </row>
    <row r="110" spans="1:6" x14ac:dyDescent="0.3">
      <c r="A110" s="1">
        <v>43271</v>
      </c>
      <c r="B110">
        <v>109.69</v>
      </c>
      <c r="C110">
        <v>109</v>
      </c>
      <c r="D110" s="31">
        <f>0.0086* G_Chow_USD_JPY_2018[[#This Row],[X3]] + 108.06</f>
        <v>108.9974</v>
      </c>
      <c r="E110" s="13">
        <f>(G_Chow_USD_JPY_2018[[#This Row],[Курс]]-G_Chow_USD_JPY_2018[[#This Row],[Model3]])^2</f>
        <v>0.47969475999999828</v>
      </c>
      <c r="F110" s="13"/>
    </row>
    <row r="111" spans="1:6" x14ac:dyDescent="0.3">
      <c r="A111" s="1">
        <v>43272</v>
      </c>
      <c r="B111">
        <v>110.14</v>
      </c>
      <c r="C111">
        <v>110</v>
      </c>
      <c r="D111" s="31">
        <f>0.0086* G_Chow_USD_JPY_2018[[#This Row],[X3]] + 108.06</f>
        <v>109.006</v>
      </c>
      <c r="E111" s="13">
        <f>(G_Chow_USD_JPY_2018[[#This Row],[Курс]]-G_Chow_USD_JPY_2018[[#This Row],[Model3]])^2</f>
        <v>1.2859560000000008</v>
      </c>
      <c r="F111" s="13"/>
    </row>
    <row r="112" spans="1:6" x14ac:dyDescent="0.3">
      <c r="A112" s="1">
        <v>43273</v>
      </c>
      <c r="B112">
        <v>110.58</v>
      </c>
      <c r="C112">
        <v>111</v>
      </c>
      <c r="D112" s="31">
        <f>0.0086* G_Chow_USD_JPY_2018[[#This Row],[X3]] + 108.06</f>
        <v>109.0146</v>
      </c>
      <c r="E112" s="13">
        <f>(G_Chow_USD_JPY_2018[[#This Row],[Курс]]-G_Chow_USD_JPY_2018[[#This Row],[Model3]])^2</f>
        <v>2.4504771599999899</v>
      </c>
      <c r="F112" s="13"/>
    </row>
    <row r="113" spans="1:6" x14ac:dyDescent="0.3">
      <c r="A113" s="1">
        <v>43274</v>
      </c>
      <c r="B113">
        <v>110.19</v>
      </c>
      <c r="C113">
        <v>112</v>
      </c>
      <c r="D113" s="31">
        <f>0.0086* G_Chow_USD_JPY_2018[[#This Row],[X3]] + 108.06</f>
        <v>109.0232</v>
      </c>
      <c r="E113" s="13">
        <f>(G_Chow_USD_JPY_2018[[#This Row],[Курс]]-G_Chow_USD_JPY_2018[[#This Row],[Model3]])^2</f>
        <v>1.3614222399999882</v>
      </c>
      <c r="F113" s="13"/>
    </row>
    <row r="114" spans="1:6" x14ac:dyDescent="0.3">
      <c r="A114" s="1">
        <v>43277</v>
      </c>
      <c r="B114">
        <v>109.52</v>
      </c>
      <c r="C114">
        <v>113</v>
      </c>
      <c r="D114" s="31">
        <f>0.0086* G_Chow_USD_JPY_2018[[#This Row],[X3]] + 108.06</f>
        <v>109.0318</v>
      </c>
      <c r="E114" s="13">
        <f>(G_Chow_USD_JPY_2018[[#This Row],[Курс]]-G_Chow_USD_JPY_2018[[#This Row],[Model3]])^2</f>
        <v>0.23833923999999215</v>
      </c>
      <c r="F114" s="13"/>
    </row>
    <row r="115" spans="1:6" x14ac:dyDescent="0.3">
      <c r="A115" s="1">
        <v>43278</v>
      </c>
      <c r="B115">
        <v>109.68</v>
      </c>
      <c r="C115">
        <v>114</v>
      </c>
      <c r="D115" s="31">
        <f>0.0086* G_Chow_USD_JPY_2018[[#This Row],[X3]] + 108.06</f>
        <v>109.04040000000001</v>
      </c>
      <c r="E115" s="13">
        <f>(G_Chow_USD_JPY_2018[[#This Row],[Курс]]-G_Chow_USD_JPY_2018[[#This Row],[Model3]])^2</f>
        <v>0.40908816000000192</v>
      </c>
      <c r="F115" s="13"/>
    </row>
    <row r="116" spans="1:6" x14ac:dyDescent="0.3">
      <c r="A116" s="1">
        <v>43279</v>
      </c>
      <c r="B116">
        <v>109.78</v>
      </c>
      <c r="C116">
        <v>115</v>
      </c>
      <c r="D116" s="31">
        <f>0.0086* G_Chow_USD_JPY_2018[[#This Row],[X3]] + 108.06</f>
        <v>109.04900000000001</v>
      </c>
      <c r="E116" s="13">
        <f>(G_Chow_USD_JPY_2018[[#This Row],[Курс]]-G_Chow_USD_JPY_2018[[#This Row],[Model3]])^2</f>
        <v>0.53436099999999198</v>
      </c>
      <c r="F116" s="13"/>
    </row>
    <row r="117" spans="1:6" x14ac:dyDescent="0.3">
      <c r="A117" s="1">
        <v>43280</v>
      </c>
      <c r="B117">
        <v>110.39</v>
      </c>
      <c r="C117">
        <v>116</v>
      </c>
      <c r="D117" s="31">
        <f>0.0086* G_Chow_USD_JPY_2018[[#This Row],[X3]] + 108.06</f>
        <v>109.05760000000001</v>
      </c>
      <c r="E117" s="13">
        <f>(G_Chow_USD_JPY_2018[[#This Row],[Курс]]-G_Chow_USD_JPY_2018[[#This Row],[Model3]])^2</f>
        <v>1.7752897599999806</v>
      </c>
      <c r="F117" s="13"/>
    </row>
    <row r="118" spans="1:6" x14ac:dyDescent="0.3">
      <c r="A118" s="1">
        <v>43281</v>
      </c>
      <c r="B118">
        <v>110.68</v>
      </c>
      <c r="C118">
        <v>247</v>
      </c>
      <c r="D118" s="31">
        <f>0.0086* G_Chow_USD_JPY_2018[[#This Row],[X3]] + 108.06</f>
        <v>110.1842</v>
      </c>
      <c r="E118" s="13">
        <f>(G_Chow_USD_JPY_2018[[#This Row],[Курс]]-G_Chow_USD_JPY_2018[[#This Row],[Model3]])^2</f>
        <v>0.24581764000000267</v>
      </c>
      <c r="F118" s="13"/>
    </row>
    <row r="119" spans="1:6" x14ac:dyDescent="0.3">
      <c r="A119" s="1"/>
      <c r="E119">
        <f>SUBTOTAL(109,E2:E118)</f>
        <v>370.57526780000018</v>
      </c>
    </row>
  </sheetData>
  <phoneticPr fontId="2" type="noConversion"/>
  <pageMargins left="0.7" right="0.7" top="0.75" bottom="0.75" header="0.3" footer="0.3"/>
  <pageSetup paperSize="9" orientation="portrait" r:id="rId1"/>
  <drawing r:id="rId2"/>
  <tableParts count="4"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DFFAE-B04F-4AA8-89C3-1DA9973938DC}">
  <dimension ref="A1:J80"/>
  <sheetViews>
    <sheetView topLeftCell="A11" zoomScale="110" zoomScaleNormal="110" workbookViewId="0">
      <selection sqref="A1:B80"/>
    </sheetView>
  </sheetViews>
  <sheetFormatPr defaultRowHeight="14.4" x14ac:dyDescent="0.3"/>
  <cols>
    <col min="1" max="1" width="17" bestFit="1" customWidth="1"/>
    <col min="2" max="2" width="21.5546875" style="3" bestFit="1" customWidth="1"/>
  </cols>
  <sheetData>
    <row r="1" spans="1:10" x14ac:dyDescent="0.3">
      <c r="A1" s="29" t="s">
        <v>29</v>
      </c>
      <c r="B1" s="3" t="s">
        <v>93</v>
      </c>
    </row>
    <row r="2" spans="1:10" x14ac:dyDescent="0.3">
      <c r="A2" s="30" t="s">
        <v>87</v>
      </c>
      <c r="B2" s="3">
        <v>120.94571969696973</v>
      </c>
      <c r="D2" t="s">
        <v>94</v>
      </c>
      <c r="E2" t="s">
        <v>87</v>
      </c>
      <c r="F2" t="s">
        <v>88</v>
      </c>
      <c r="G2" t="s">
        <v>89</v>
      </c>
      <c r="H2" t="s">
        <v>90</v>
      </c>
      <c r="I2" t="s">
        <v>95</v>
      </c>
      <c r="J2" t="s">
        <v>96</v>
      </c>
    </row>
    <row r="3" spans="1:10" x14ac:dyDescent="0.3">
      <c r="A3" s="46" t="s">
        <v>31</v>
      </c>
      <c r="B3" s="3">
        <v>118.48225806451616</v>
      </c>
      <c r="D3">
        <v>1</v>
      </c>
      <c r="E3" s="3">
        <f t="shared" ref="E3:E14" si="0">B3</f>
        <v>118.48225806451616</v>
      </c>
      <c r="F3" s="3">
        <f t="shared" ref="F3:F14" si="1">B16</f>
        <v>118.1275</v>
      </c>
      <c r="G3" s="3">
        <f t="shared" ref="G3:G14" si="2">B29</f>
        <v>114.47687499999999</v>
      </c>
      <c r="H3" s="3">
        <f t="shared" ref="H3:H14" si="3">B42</f>
        <v>110.57500000000002</v>
      </c>
      <c r="I3" s="3">
        <f t="shared" ref="I3:I14" si="4">AVERAGE(E3:H3)</f>
        <v>115.41540826612905</v>
      </c>
      <c r="J3" s="3">
        <f t="shared" ref="J3:J14" si="5">I3/$I$15</f>
        <v>1.0204724429227445</v>
      </c>
    </row>
    <row r="4" spans="1:10" x14ac:dyDescent="0.3">
      <c r="A4" s="46" t="s">
        <v>32</v>
      </c>
      <c r="B4" s="3">
        <v>118.50666666666663</v>
      </c>
      <c r="D4">
        <v>2</v>
      </c>
      <c r="E4" s="3">
        <f t="shared" si="0"/>
        <v>118.50666666666663</v>
      </c>
      <c r="F4" s="3">
        <f t="shared" si="1"/>
        <v>115.03947368421055</v>
      </c>
      <c r="G4" s="3">
        <f t="shared" si="2"/>
        <v>113.15944444444445</v>
      </c>
      <c r="H4" s="3">
        <f t="shared" si="3"/>
        <v>108.07210526315789</v>
      </c>
      <c r="I4" s="3">
        <f t="shared" si="4"/>
        <v>113.69442251461987</v>
      </c>
      <c r="J4" s="3">
        <f t="shared" si="5"/>
        <v>1.0052559431463175</v>
      </c>
    </row>
    <row r="5" spans="1:10" x14ac:dyDescent="0.3">
      <c r="A5" s="46" t="s">
        <v>33</v>
      </c>
      <c r="B5" s="3">
        <v>120.38200000000002</v>
      </c>
      <c r="D5">
        <v>3</v>
      </c>
      <c r="E5" s="3">
        <f t="shared" si="0"/>
        <v>120.38200000000002</v>
      </c>
      <c r="F5" s="3">
        <f t="shared" si="1"/>
        <v>112.94190476190475</v>
      </c>
      <c r="G5" s="3">
        <f t="shared" si="2"/>
        <v>112.97727272727273</v>
      </c>
      <c r="H5" s="3">
        <f t="shared" si="3"/>
        <v>106.06142857142859</v>
      </c>
      <c r="I5" s="3">
        <f t="shared" si="4"/>
        <v>113.09065151515154</v>
      </c>
      <c r="J5" s="3">
        <f t="shared" si="5"/>
        <v>0.99991756003049748</v>
      </c>
    </row>
    <row r="6" spans="1:10" x14ac:dyDescent="0.3">
      <c r="A6" s="46" t="s">
        <v>34</v>
      </c>
      <c r="B6" s="3">
        <v>119.63454545454546</v>
      </c>
      <c r="D6">
        <v>4</v>
      </c>
      <c r="E6" s="3">
        <f t="shared" si="0"/>
        <v>119.63454545454546</v>
      </c>
      <c r="F6" s="3">
        <f t="shared" si="1"/>
        <v>109.70727272727272</v>
      </c>
      <c r="G6" s="3">
        <f t="shared" si="2"/>
        <v>110.18904761904763</v>
      </c>
      <c r="H6" s="3">
        <f t="shared" si="3"/>
        <v>107.55857142857145</v>
      </c>
      <c r="I6" s="3">
        <f t="shared" si="4"/>
        <v>111.77235930735931</v>
      </c>
      <c r="J6" s="3">
        <f t="shared" si="5"/>
        <v>0.98826156981236513</v>
      </c>
    </row>
    <row r="7" spans="1:10" x14ac:dyDescent="0.3">
      <c r="A7" s="46" t="s">
        <v>35</v>
      </c>
      <c r="B7" s="3">
        <v>120.75157894736846</v>
      </c>
      <c r="D7">
        <v>5</v>
      </c>
      <c r="E7" s="3">
        <f t="shared" si="0"/>
        <v>120.75157894736846</v>
      </c>
      <c r="F7" s="3">
        <f t="shared" si="1"/>
        <v>109.17333333333335</v>
      </c>
      <c r="G7" s="3">
        <f t="shared" si="2"/>
        <v>112.26052631578946</v>
      </c>
      <c r="H7" s="3">
        <f t="shared" si="3"/>
        <v>109.76052631578946</v>
      </c>
      <c r="I7" s="3">
        <f t="shared" si="4"/>
        <v>112.98649122807018</v>
      </c>
      <c r="J7" s="3">
        <f t="shared" si="5"/>
        <v>0.99899660238532462</v>
      </c>
    </row>
    <row r="8" spans="1:10" x14ac:dyDescent="0.3">
      <c r="A8" s="46" t="s">
        <v>36</v>
      </c>
      <c r="B8" s="3">
        <v>123.76550000000002</v>
      </c>
      <c r="D8">
        <v>6</v>
      </c>
      <c r="E8" s="3">
        <f t="shared" si="0"/>
        <v>123.76550000000002</v>
      </c>
      <c r="F8" s="3">
        <f t="shared" si="1"/>
        <v>105.81952380952382</v>
      </c>
      <c r="G8" s="3">
        <f t="shared" si="2"/>
        <v>110.86476190476192</v>
      </c>
      <c r="H8" s="3">
        <f t="shared" si="3"/>
        <v>109.92761904761907</v>
      </c>
      <c r="I8" s="3">
        <f t="shared" si="4"/>
        <v>112.5943511904762</v>
      </c>
      <c r="J8" s="3">
        <f t="shared" si="5"/>
        <v>0.99552940413040336</v>
      </c>
    </row>
    <row r="9" spans="1:10" x14ac:dyDescent="0.3">
      <c r="A9" s="46" t="s">
        <v>37</v>
      </c>
      <c r="B9" s="3">
        <v>123.26956521739133</v>
      </c>
      <c r="D9">
        <v>7</v>
      </c>
      <c r="E9" s="3">
        <f t="shared" si="0"/>
        <v>123.26956521739133</v>
      </c>
      <c r="F9" s="3">
        <f t="shared" si="1"/>
        <v>104.02954545454548</v>
      </c>
      <c r="G9" s="3">
        <f t="shared" si="2"/>
        <v>112.59619047619047</v>
      </c>
      <c r="H9" s="3">
        <f t="shared" si="3"/>
        <v>111.46523809523809</v>
      </c>
      <c r="I9" s="3">
        <f t="shared" si="4"/>
        <v>112.84013481084135</v>
      </c>
      <c r="J9" s="3">
        <f t="shared" si="5"/>
        <v>0.99770255774370675</v>
      </c>
    </row>
    <row r="10" spans="1:10" x14ac:dyDescent="0.3">
      <c r="A10" s="46" t="s">
        <v>38</v>
      </c>
      <c r="B10" s="3">
        <v>123.33</v>
      </c>
      <c r="D10">
        <v>8</v>
      </c>
      <c r="E10" s="3">
        <f t="shared" si="0"/>
        <v>123.33</v>
      </c>
      <c r="F10" s="3">
        <f t="shared" si="1"/>
        <v>101.17499999999997</v>
      </c>
      <c r="G10" s="3">
        <f t="shared" si="2"/>
        <v>109.87043478260871</v>
      </c>
      <c r="H10" s="3">
        <f t="shared" si="3"/>
        <v>111.07869565217391</v>
      </c>
      <c r="I10" s="3">
        <f t="shared" si="4"/>
        <v>111.36353260869565</v>
      </c>
      <c r="J10" s="3">
        <f t="shared" si="5"/>
        <v>0.98464683252394902</v>
      </c>
    </row>
    <row r="11" spans="1:10" x14ac:dyDescent="0.3">
      <c r="A11" s="46" t="s">
        <v>39</v>
      </c>
      <c r="B11" s="3">
        <v>120.15318181818181</v>
      </c>
      <c r="D11">
        <v>9</v>
      </c>
      <c r="E11" s="3">
        <f t="shared" si="0"/>
        <v>120.15318181818181</v>
      </c>
      <c r="F11" s="3">
        <f t="shared" si="1"/>
        <v>102.01727272727273</v>
      </c>
      <c r="G11" s="3">
        <f t="shared" si="2"/>
        <v>110.6659090909091</v>
      </c>
      <c r="H11" s="3">
        <f t="shared" si="3"/>
        <v>111.88952380952381</v>
      </c>
      <c r="I11" s="3">
        <f t="shared" si="4"/>
        <v>111.18147186147186</v>
      </c>
      <c r="J11" s="3">
        <f t="shared" si="5"/>
        <v>0.98303709966183939</v>
      </c>
    </row>
    <row r="12" spans="1:10" x14ac:dyDescent="0.3">
      <c r="A12" s="46" t="s">
        <v>40</v>
      </c>
      <c r="B12" s="3">
        <v>119.98130434782611</v>
      </c>
      <c r="D12">
        <v>10</v>
      </c>
      <c r="E12" s="3">
        <f t="shared" si="0"/>
        <v>119.98130434782611</v>
      </c>
      <c r="F12" s="3">
        <f t="shared" si="1"/>
        <v>103.58571428571429</v>
      </c>
      <c r="G12" s="3">
        <f t="shared" si="2"/>
        <v>112.91571428571429</v>
      </c>
      <c r="H12" s="3">
        <f t="shared" si="3"/>
        <v>112.82590909090909</v>
      </c>
      <c r="I12" s="3">
        <f t="shared" si="4"/>
        <v>112.32716050254093</v>
      </c>
      <c r="J12" s="3">
        <f t="shared" si="5"/>
        <v>0.99316697490072203</v>
      </c>
    </row>
    <row r="13" spans="1:10" x14ac:dyDescent="0.3">
      <c r="A13" s="46" t="s">
        <v>41</v>
      </c>
      <c r="B13" s="3">
        <v>122.56894736842105</v>
      </c>
      <c r="D13">
        <v>11</v>
      </c>
      <c r="E13" s="3">
        <f t="shared" si="0"/>
        <v>122.56894736842105</v>
      </c>
      <c r="F13" s="3">
        <f t="shared" si="1"/>
        <v>108.04333333333332</v>
      </c>
      <c r="G13" s="3">
        <f t="shared" si="2"/>
        <v>112.81809523809522</v>
      </c>
      <c r="H13" s="3">
        <f t="shared" si="3"/>
        <v>113.32142857142857</v>
      </c>
      <c r="I13" s="3">
        <f t="shared" si="4"/>
        <v>114.18795112781953</v>
      </c>
      <c r="J13" s="3">
        <f t="shared" si="5"/>
        <v>1.0096195923083326</v>
      </c>
    </row>
    <row r="14" spans="1:10" x14ac:dyDescent="0.3">
      <c r="A14" s="46" t="s">
        <v>42</v>
      </c>
      <c r="B14" s="3">
        <v>121.8265217391304</v>
      </c>
      <c r="D14">
        <v>12</v>
      </c>
      <c r="E14" s="3">
        <f t="shared" si="0"/>
        <v>121.8265217391304</v>
      </c>
      <c r="F14" s="3">
        <f t="shared" si="1"/>
        <v>115.97565217391305</v>
      </c>
      <c r="G14" s="3">
        <f t="shared" si="2"/>
        <v>112.92409090909095</v>
      </c>
      <c r="H14" s="3">
        <f t="shared" si="3"/>
        <v>112.25681818181819</v>
      </c>
      <c r="I14" s="3">
        <f t="shared" si="4"/>
        <v>115.74577075098814</v>
      </c>
      <c r="J14" s="3">
        <f t="shared" si="5"/>
        <v>1.023393420433796</v>
      </c>
    </row>
    <row r="15" spans="1:10" x14ac:dyDescent="0.3">
      <c r="A15" s="30" t="s">
        <v>88</v>
      </c>
      <c r="B15" s="3">
        <v>108.54431451612903</v>
      </c>
      <c r="D15" t="s">
        <v>51</v>
      </c>
      <c r="I15" s="3">
        <f>SUBTOTAL(101,I3:I14)</f>
        <v>113.09997547368032</v>
      </c>
    </row>
    <row r="16" spans="1:10" x14ac:dyDescent="0.3">
      <c r="A16" s="46" t="s">
        <v>31</v>
      </c>
      <c r="B16" s="3">
        <v>118.1275</v>
      </c>
    </row>
    <row r="17" spans="1:2" x14ac:dyDescent="0.3">
      <c r="A17" s="46" t="s">
        <v>32</v>
      </c>
      <c r="B17" s="3">
        <v>115.03947368421055</v>
      </c>
    </row>
    <row r="18" spans="1:2" x14ac:dyDescent="0.3">
      <c r="A18" s="46" t="s">
        <v>33</v>
      </c>
      <c r="B18" s="3">
        <v>112.94190476190475</v>
      </c>
    </row>
    <row r="19" spans="1:2" x14ac:dyDescent="0.3">
      <c r="A19" s="46" t="s">
        <v>34</v>
      </c>
      <c r="B19" s="3">
        <v>109.70727272727272</v>
      </c>
    </row>
    <row r="20" spans="1:2" x14ac:dyDescent="0.3">
      <c r="A20" s="46" t="s">
        <v>35</v>
      </c>
      <c r="B20" s="3">
        <v>109.17333333333335</v>
      </c>
    </row>
    <row r="21" spans="1:2" x14ac:dyDescent="0.3">
      <c r="A21" s="46" t="s">
        <v>36</v>
      </c>
      <c r="B21" s="3">
        <v>105.81952380952382</v>
      </c>
    </row>
    <row r="22" spans="1:2" x14ac:dyDescent="0.3">
      <c r="A22" s="46" t="s">
        <v>37</v>
      </c>
      <c r="B22" s="3">
        <v>104.02954545454548</v>
      </c>
    </row>
    <row r="23" spans="1:2" x14ac:dyDescent="0.3">
      <c r="A23" s="46" t="s">
        <v>38</v>
      </c>
      <c r="B23" s="3">
        <v>101.17499999999997</v>
      </c>
    </row>
    <row r="24" spans="1:2" x14ac:dyDescent="0.3">
      <c r="A24" s="46" t="s">
        <v>39</v>
      </c>
      <c r="B24" s="3">
        <v>102.01727272727273</v>
      </c>
    </row>
    <row r="25" spans="1:2" x14ac:dyDescent="0.3">
      <c r="A25" s="46" t="s">
        <v>40</v>
      </c>
      <c r="B25" s="3">
        <v>103.58571428571429</v>
      </c>
    </row>
    <row r="26" spans="1:2" x14ac:dyDescent="0.3">
      <c r="A26" s="46" t="s">
        <v>41</v>
      </c>
      <c r="B26" s="3">
        <v>108.04333333333332</v>
      </c>
    </row>
    <row r="27" spans="1:2" x14ac:dyDescent="0.3">
      <c r="A27" s="46" t="s">
        <v>42</v>
      </c>
      <c r="B27" s="3">
        <v>115.97565217391305</v>
      </c>
    </row>
    <row r="28" spans="1:2" x14ac:dyDescent="0.3">
      <c r="A28" s="30" t="s">
        <v>89</v>
      </c>
      <c r="B28" s="3">
        <v>112.06481781376512</v>
      </c>
    </row>
    <row r="29" spans="1:2" x14ac:dyDescent="0.3">
      <c r="A29" s="46" t="s">
        <v>31</v>
      </c>
      <c r="B29" s="3">
        <v>114.47687499999999</v>
      </c>
    </row>
    <row r="30" spans="1:2" x14ac:dyDescent="0.3">
      <c r="A30" s="46" t="s">
        <v>32</v>
      </c>
      <c r="B30" s="3">
        <v>113.15944444444445</v>
      </c>
    </row>
    <row r="31" spans="1:2" x14ac:dyDescent="0.3">
      <c r="A31" s="46" t="s">
        <v>33</v>
      </c>
      <c r="B31" s="3">
        <v>112.97727272727273</v>
      </c>
    </row>
    <row r="32" spans="1:2" x14ac:dyDescent="0.3">
      <c r="A32" s="46" t="s">
        <v>34</v>
      </c>
      <c r="B32" s="3">
        <v>110.18904761904763</v>
      </c>
    </row>
    <row r="33" spans="1:2" x14ac:dyDescent="0.3">
      <c r="A33" s="46" t="s">
        <v>35</v>
      </c>
      <c r="B33" s="3">
        <v>112.26052631578946</v>
      </c>
    </row>
    <row r="34" spans="1:2" x14ac:dyDescent="0.3">
      <c r="A34" s="46" t="s">
        <v>36</v>
      </c>
      <c r="B34" s="3">
        <v>110.86476190476192</v>
      </c>
    </row>
    <row r="35" spans="1:2" x14ac:dyDescent="0.3">
      <c r="A35" s="46" t="s">
        <v>37</v>
      </c>
      <c r="B35" s="3">
        <v>112.59619047619047</v>
      </c>
    </row>
    <row r="36" spans="1:2" x14ac:dyDescent="0.3">
      <c r="A36" s="46" t="s">
        <v>38</v>
      </c>
      <c r="B36" s="3">
        <v>109.87043478260871</v>
      </c>
    </row>
    <row r="37" spans="1:2" x14ac:dyDescent="0.3">
      <c r="A37" s="46" t="s">
        <v>39</v>
      </c>
      <c r="B37" s="3">
        <v>110.6659090909091</v>
      </c>
    </row>
    <row r="38" spans="1:2" x14ac:dyDescent="0.3">
      <c r="A38" s="46" t="s">
        <v>40</v>
      </c>
      <c r="B38" s="3">
        <v>112.91571428571429</v>
      </c>
    </row>
    <row r="39" spans="1:2" x14ac:dyDescent="0.3">
      <c r="A39" s="46" t="s">
        <v>41</v>
      </c>
      <c r="B39" s="3">
        <v>112.81809523809522</v>
      </c>
    </row>
    <row r="40" spans="1:2" x14ac:dyDescent="0.3">
      <c r="A40" s="46" t="s">
        <v>42</v>
      </c>
      <c r="B40" s="3">
        <v>112.92409090909095</v>
      </c>
    </row>
    <row r="41" spans="1:2" x14ac:dyDescent="0.3">
      <c r="A41" s="30" t="s">
        <v>90</v>
      </c>
      <c r="B41" s="3">
        <v>110.4427125506073</v>
      </c>
    </row>
    <row r="42" spans="1:2" x14ac:dyDescent="0.3">
      <c r="A42" s="46" t="s">
        <v>31</v>
      </c>
      <c r="B42" s="3">
        <v>110.57500000000002</v>
      </c>
    </row>
    <row r="43" spans="1:2" x14ac:dyDescent="0.3">
      <c r="A43" s="46" t="s">
        <v>32</v>
      </c>
      <c r="B43" s="3">
        <v>108.07210526315789</v>
      </c>
    </row>
    <row r="44" spans="1:2" x14ac:dyDescent="0.3">
      <c r="A44" s="46" t="s">
        <v>33</v>
      </c>
      <c r="B44" s="3">
        <v>106.06142857142859</v>
      </c>
    </row>
    <row r="45" spans="1:2" x14ac:dyDescent="0.3">
      <c r="A45" s="46" t="s">
        <v>34</v>
      </c>
      <c r="B45" s="3">
        <v>107.55857142857145</v>
      </c>
    </row>
    <row r="46" spans="1:2" x14ac:dyDescent="0.3">
      <c r="A46" s="46" t="s">
        <v>35</v>
      </c>
      <c r="B46" s="3">
        <v>109.76052631578946</v>
      </c>
    </row>
    <row r="47" spans="1:2" x14ac:dyDescent="0.3">
      <c r="A47" s="46" t="s">
        <v>36</v>
      </c>
      <c r="B47" s="3">
        <v>109.92761904761907</v>
      </c>
    </row>
    <row r="48" spans="1:2" x14ac:dyDescent="0.3">
      <c r="A48" s="46" t="s">
        <v>37</v>
      </c>
      <c r="B48" s="3">
        <v>111.46523809523809</v>
      </c>
    </row>
    <row r="49" spans="1:2" x14ac:dyDescent="0.3">
      <c r="A49" s="46" t="s">
        <v>38</v>
      </c>
      <c r="B49" s="3">
        <v>111.07869565217391</v>
      </c>
    </row>
    <row r="50" spans="1:2" x14ac:dyDescent="0.3">
      <c r="A50" s="46" t="s">
        <v>39</v>
      </c>
      <c r="B50" s="3">
        <v>111.88952380952381</v>
      </c>
    </row>
    <row r="51" spans="1:2" x14ac:dyDescent="0.3">
      <c r="A51" s="46" t="s">
        <v>40</v>
      </c>
      <c r="B51" s="3">
        <v>112.82590909090909</v>
      </c>
    </row>
    <row r="52" spans="1:2" x14ac:dyDescent="0.3">
      <c r="A52" s="46" t="s">
        <v>41</v>
      </c>
      <c r="B52" s="3">
        <v>113.32142857142857</v>
      </c>
    </row>
    <row r="53" spans="1:2" x14ac:dyDescent="0.3">
      <c r="A53" s="46" t="s">
        <v>42</v>
      </c>
      <c r="B53" s="3">
        <v>112.25681818181819</v>
      </c>
    </row>
    <row r="54" spans="1:2" x14ac:dyDescent="0.3">
      <c r="A54" s="30" t="s">
        <v>91</v>
      </c>
      <c r="B54" s="3">
        <v>108.98947154471539</v>
      </c>
    </row>
    <row r="55" spans="1:2" x14ac:dyDescent="0.3">
      <c r="A55" s="46" t="s">
        <v>31</v>
      </c>
      <c r="B55" s="3">
        <v>109.04500000000002</v>
      </c>
    </row>
    <row r="56" spans="1:2" x14ac:dyDescent="0.3">
      <c r="A56" s="46" t="s">
        <v>32</v>
      </c>
      <c r="B56" s="3">
        <v>110.25699999999999</v>
      </c>
    </row>
    <row r="57" spans="1:2" x14ac:dyDescent="0.3">
      <c r="A57" s="46" t="s">
        <v>33</v>
      </c>
      <c r="B57" s="3">
        <v>111.17190476190477</v>
      </c>
    </row>
    <row r="58" spans="1:2" x14ac:dyDescent="0.3">
      <c r="A58" s="46" t="s">
        <v>34</v>
      </c>
      <c r="B58" s="3">
        <v>111.64809523809527</v>
      </c>
    </row>
    <row r="59" spans="1:2" x14ac:dyDescent="0.3">
      <c r="A59" s="46" t="s">
        <v>35</v>
      </c>
      <c r="B59" s="3">
        <v>109.94666666666667</v>
      </c>
    </row>
    <row r="60" spans="1:2" x14ac:dyDescent="0.3">
      <c r="A60" s="46" t="s">
        <v>36</v>
      </c>
      <c r="B60" s="3">
        <v>108.09299999999999</v>
      </c>
    </row>
    <row r="61" spans="1:2" x14ac:dyDescent="0.3">
      <c r="A61" s="46" t="s">
        <v>37</v>
      </c>
      <c r="B61" s="3">
        <v>108.19</v>
      </c>
    </row>
    <row r="62" spans="1:2" x14ac:dyDescent="0.3">
      <c r="A62" s="46" t="s">
        <v>38</v>
      </c>
      <c r="B62" s="3">
        <v>106.39999999999999</v>
      </c>
    </row>
    <row r="63" spans="1:2" x14ac:dyDescent="0.3">
      <c r="A63" s="46" t="s">
        <v>39</v>
      </c>
      <c r="B63" s="3">
        <v>107.4115</v>
      </c>
    </row>
    <row r="64" spans="1:2" x14ac:dyDescent="0.3">
      <c r="A64" s="46" t="s">
        <v>40</v>
      </c>
      <c r="B64" s="3">
        <v>108.1182608695652</v>
      </c>
    </row>
    <row r="65" spans="1:2" x14ac:dyDescent="0.3">
      <c r="A65" s="46" t="s">
        <v>41</v>
      </c>
      <c r="B65" s="3">
        <v>108.87809523809524</v>
      </c>
    </row>
    <row r="66" spans="1:2" x14ac:dyDescent="0.3">
      <c r="A66" s="46" t="s">
        <v>42</v>
      </c>
      <c r="B66" s="3">
        <v>109.17428571428573</v>
      </c>
    </row>
    <row r="67" spans="1:2" x14ac:dyDescent="0.3">
      <c r="A67" s="30" t="s">
        <v>92</v>
      </c>
      <c r="B67" s="3">
        <v>106.69851851851857</v>
      </c>
    </row>
    <row r="68" spans="1:2" x14ac:dyDescent="0.3">
      <c r="A68" s="46" t="s">
        <v>31</v>
      </c>
      <c r="B68" s="3">
        <v>109.56588235294119</v>
      </c>
    </row>
    <row r="69" spans="1:2" x14ac:dyDescent="0.3">
      <c r="A69" s="46" t="s">
        <v>32</v>
      </c>
      <c r="B69" s="3">
        <v>109.88900000000004</v>
      </c>
    </row>
    <row r="70" spans="1:2" x14ac:dyDescent="0.3">
      <c r="A70" s="46" t="s">
        <v>33</v>
      </c>
      <c r="B70" s="3">
        <v>107.70894736842106</v>
      </c>
    </row>
    <row r="71" spans="1:2" x14ac:dyDescent="0.3">
      <c r="A71" s="46" t="s">
        <v>34</v>
      </c>
      <c r="B71" s="3">
        <v>107.85444444444444</v>
      </c>
    </row>
    <row r="72" spans="1:2" x14ac:dyDescent="0.3">
      <c r="A72" s="46" t="s">
        <v>35</v>
      </c>
      <c r="B72" s="3">
        <v>107.21444444444444</v>
      </c>
    </row>
    <row r="73" spans="1:2" x14ac:dyDescent="0.3">
      <c r="A73" s="46" t="s">
        <v>36</v>
      </c>
      <c r="B73" s="3">
        <v>107.60350000000001</v>
      </c>
    </row>
    <row r="74" spans="1:2" x14ac:dyDescent="0.3">
      <c r="A74" s="46" t="s">
        <v>37</v>
      </c>
      <c r="B74" s="3">
        <v>106.88086956521737</v>
      </c>
    </row>
    <row r="75" spans="1:2" x14ac:dyDescent="0.3">
      <c r="A75" s="46" t="s">
        <v>38</v>
      </c>
      <c r="B75" s="3">
        <v>105.9604761904762</v>
      </c>
    </row>
    <row r="76" spans="1:2" x14ac:dyDescent="0.3">
      <c r="A76" s="46" t="s">
        <v>39</v>
      </c>
      <c r="B76" s="3">
        <v>105.57272727272726</v>
      </c>
    </row>
    <row r="77" spans="1:2" x14ac:dyDescent="0.3">
      <c r="A77" s="46" t="s">
        <v>40</v>
      </c>
      <c r="B77" s="3">
        <v>105.21130434782609</v>
      </c>
    </row>
    <row r="78" spans="1:2" x14ac:dyDescent="0.3">
      <c r="A78" s="46" t="s">
        <v>41</v>
      </c>
      <c r="B78" s="3">
        <v>104.37368421052631</v>
      </c>
    </row>
    <row r="79" spans="1:2" x14ac:dyDescent="0.3">
      <c r="A79" s="46" t="s">
        <v>42</v>
      </c>
      <c r="B79" s="3">
        <v>103.85086956521739</v>
      </c>
    </row>
    <row r="80" spans="1:2" x14ac:dyDescent="0.3">
      <c r="A80" s="30" t="s">
        <v>30</v>
      </c>
      <c r="B80" s="3">
        <v>111.40278929765891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BBFC9-7ACE-42F9-B0BF-8ED301EDA48D}">
  <dimension ref="A1:B248"/>
  <sheetViews>
    <sheetView workbookViewId="0">
      <selection activeCell="N11" sqref="N11"/>
    </sheetView>
  </sheetViews>
  <sheetFormatPr defaultRowHeight="14.4" x14ac:dyDescent="0.3"/>
  <cols>
    <col min="1" max="1" width="12.21875" customWidth="1"/>
    <col min="2" max="2" width="12.5546875" customWidth="1"/>
  </cols>
  <sheetData>
    <row r="1" spans="1:2" x14ac:dyDescent="0.3">
      <c r="A1" t="s">
        <v>0</v>
      </c>
      <c r="B1" t="s">
        <v>86</v>
      </c>
    </row>
    <row r="2" spans="1:2" x14ac:dyDescent="0.3">
      <c r="A2" s="1">
        <v>43110</v>
      </c>
      <c r="B2">
        <v>112.86</v>
      </c>
    </row>
    <row r="3" spans="1:2" x14ac:dyDescent="0.3">
      <c r="A3" s="1">
        <v>43111</v>
      </c>
      <c r="B3">
        <v>111.93</v>
      </c>
    </row>
    <row r="4" spans="1:2" x14ac:dyDescent="0.3">
      <c r="A4" s="1">
        <v>43112</v>
      </c>
      <c r="B4">
        <v>111.69</v>
      </c>
    </row>
    <row r="5" spans="1:2" x14ac:dyDescent="0.3">
      <c r="A5" s="1">
        <v>43113</v>
      </c>
      <c r="B5">
        <v>111.26</v>
      </c>
    </row>
    <row r="6" spans="1:2" x14ac:dyDescent="0.3">
      <c r="A6" s="1">
        <v>43116</v>
      </c>
      <c r="B6">
        <v>110.7</v>
      </c>
    </row>
    <row r="7" spans="1:2" x14ac:dyDescent="0.3">
      <c r="A7" s="1">
        <v>43117</v>
      </c>
      <c r="B7">
        <v>110.71</v>
      </c>
    </row>
    <row r="8" spans="1:2" x14ac:dyDescent="0.3">
      <c r="A8" s="1">
        <v>43118</v>
      </c>
      <c r="B8">
        <v>110.76</v>
      </c>
    </row>
    <row r="9" spans="1:2" x14ac:dyDescent="0.3">
      <c r="A9" s="1">
        <v>43119</v>
      </c>
      <c r="B9">
        <v>111.21</v>
      </c>
    </row>
    <row r="10" spans="1:2" x14ac:dyDescent="0.3">
      <c r="A10" s="1">
        <v>43120</v>
      </c>
      <c r="B10">
        <v>110.58</v>
      </c>
    </row>
    <row r="11" spans="1:2" x14ac:dyDescent="0.3">
      <c r="A11" s="1">
        <v>43123</v>
      </c>
      <c r="B11">
        <v>110.85</v>
      </c>
    </row>
    <row r="12" spans="1:2" x14ac:dyDescent="0.3">
      <c r="A12" s="1">
        <v>43124</v>
      </c>
      <c r="B12">
        <v>110.95</v>
      </c>
    </row>
    <row r="13" spans="1:2" x14ac:dyDescent="0.3">
      <c r="A13" s="1">
        <v>43125</v>
      </c>
      <c r="B13">
        <v>109.87</v>
      </c>
    </row>
    <row r="14" spans="1:2" x14ac:dyDescent="0.3">
      <c r="A14" s="1">
        <v>43126</v>
      </c>
      <c r="B14">
        <v>109.12</v>
      </c>
    </row>
    <row r="15" spans="1:2" x14ac:dyDescent="0.3">
      <c r="A15" s="1">
        <v>43127</v>
      </c>
      <c r="B15">
        <v>108.98</v>
      </c>
    </row>
    <row r="16" spans="1:2" x14ac:dyDescent="0.3">
      <c r="A16" s="1">
        <v>43130</v>
      </c>
      <c r="B16">
        <v>108.97</v>
      </c>
    </row>
    <row r="17" spans="1:2" x14ac:dyDescent="0.3">
      <c r="A17" s="1">
        <v>43131</v>
      </c>
      <c r="B17">
        <v>108.76</v>
      </c>
    </row>
    <row r="18" spans="1:2" x14ac:dyDescent="0.3">
      <c r="A18" s="1">
        <v>43132</v>
      </c>
      <c r="B18">
        <v>108.69</v>
      </c>
    </row>
    <row r="19" spans="1:2" x14ac:dyDescent="0.3">
      <c r="A19" s="1">
        <v>43133</v>
      </c>
      <c r="B19">
        <v>109.54</v>
      </c>
    </row>
    <row r="20" spans="1:2" x14ac:dyDescent="0.3">
      <c r="A20" s="1">
        <v>43134</v>
      </c>
      <c r="B20">
        <v>109.76</v>
      </c>
    </row>
    <row r="21" spans="1:2" x14ac:dyDescent="0.3">
      <c r="A21" s="1">
        <v>43137</v>
      </c>
      <c r="B21">
        <v>109.86</v>
      </c>
    </row>
    <row r="22" spans="1:2" x14ac:dyDescent="0.3">
      <c r="A22" s="1">
        <v>43138</v>
      </c>
      <c r="B22">
        <v>109.23</v>
      </c>
    </row>
    <row r="23" spans="1:2" x14ac:dyDescent="0.3">
      <c r="A23" s="1">
        <v>43139</v>
      </c>
      <c r="B23">
        <v>109.01</v>
      </c>
    </row>
    <row r="24" spans="1:2" x14ac:dyDescent="0.3">
      <c r="A24" s="1">
        <v>43140</v>
      </c>
      <c r="B24">
        <v>109.72</v>
      </c>
    </row>
    <row r="25" spans="1:2" x14ac:dyDescent="0.3">
      <c r="A25" s="1">
        <v>43141</v>
      </c>
      <c r="B25">
        <v>109.25</v>
      </c>
    </row>
    <row r="26" spans="1:2" x14ac:dyDescent="0.3">
      <c r="A26" s="1">
        <v>43144</v>
      </c>
      <c r="B26">
        <v>108.6</v>
      </c>
    </row>
    <row r="27" spans="1:2" x14ac:dyDescent="0.3">
      <c r="A27" s="1">
        <v>43145</v>
      </c>
      <c r="B27">
        <v>107.62</v>
      </c>
    </row>
    <row r="28" spans="1:2" x14ac:dyDescent="0.3">
      <c r="A28" s="1">
        <v>43146</v>
      </c>
      <c r="B28">
        <v>107.37</v>
      </c>
    </row>
    <row r="29" spans="1:2" x14ac:dyDescent="0.3">
      <c r="A29" s="1">
        <v>43147</v>
      </c>
      <c r="B29">
        <v>106.46</v>
      </c>
    </row>
    <row r="30" spans="1:2" x14ac:dyDescent="0.3">
      <c r="A30" s="1">
        <v>43148</v>
      </c>
      <c r="B30">
        <v>105.89</v>
      </c>
    </row>
    <row r="31" spans="1:2" x14ac:dyDescent="0.3">
      <c r="A31" s="1">
        <v>43151</v>
      </c>
      <c r="B31">
        <v>106.58</v>
      </c>
    </row>
    <row r="32" spans="1:2" x14ac:dyDescent="0.3">
      <c r="A32" s="1">
        <v>43152</v>
      </c>
      <c r="B32">
        <v>107.08</v>
      </c>
    </row>
    <row r="33" spans="1:2" x14ac:dyDescent="0.3">
      <c r="A33" s="1">
        <v>43153</v>
      </c>
      <c r="B33">
        <v>107.67</v>
      </c>
    </row>
    <row r="34" spans="1:2" x14ac:dyDescent="0.3">
      <c r="A34" s="1">
        <v>43154</v>
      </c>
      <c r="B34">
        <v>107.34</v>
      </c>
    </row>
    <row r="35" spans="1:2" x14ac:dyDescent="0.3">
      <c r="A35" s="1">
        <v>43158</v>
      </c>
      <c r="B35">
        <v>106.63</v>
      </c>
    </row>
    <row r="36" spans="1:2" x14ac:dyDescent="0.3">
      <c r="A36" s="1">
        <v>43159</v>
      </c>
      <c r="B36">
        <v>107.07</v>
      </c>
    </row>
    <row r="37" spans="1:2" x14ac:dyDescent="0.3">
      <c r="A37" s="1">
        <v>43160</v>
      </c>
      <c r="B37">
        <v>107.15</v>
      </c>
    </row>
    <row r="38" spans="1:2" x14ac:dyDescent="0.3">
      <c r="A38" s="1">
        <v>43161</v>
      </c>
      <c r="B38">
        <v>106.8</v>
      </c>
    </row>
    <row r="39" spans="1:2" x14ac:dyDescent="0.3">
      <c r="A39" s="1">
        <v>43162</v>
      </c>
      <c r="B39">
        <v>105.79</v>
      </c>
    </row>
    <row r="40" spans="1:2" x14ac:dyDescent="0.3">
      <c r="A40" s="1">
        <v>43165</v>
      </c>
      <c r="B40">
        <v>105.49</v>
      </c>
    </row>
    <row r="41" spans="1:2" x14ac:dyDescent="0.3">
      <c r="A41" s="1">
        <v>43166</v>
      </c>
      <c r="B41">
        <v>106.05</v>
      </c>
    </row>
    <row r="42" spans="1:2" x14ac:dyDescent="0.3">
      <c r="A42" s="1">
        <v>43167</v>
      </c>
      <c r="B42">
        <v>105.79</v>
      </c>
    </row>
    <row r="43" spans="1:2" x14ac:dyDescent="0.3">
      <c r="A43" s="1">
        <v>43172</v>
      </c>
      <c r="B43">
        <v>106.49</v>
      </c>
    </row>
    <row r="44" spans="1:2" x14ac:dyDescent="0.3">
      <c r="A44" s="1">
        <v>43173</v>
      </c>
      <c r="B44">
        <v>106.93</v>
      </c>
    </row>
    <row r="45" spans="1:2" x14ac:dyDescent="0.3">
      <c r="A45" s="1">
        <v>43174</v>
      </c>
      <c r="B45">
        <v>106.65</v>
      </c>
    </row>
    <row r="46" spans="1:2" x14ac:dyDescent="0.3">
      <c r="A46" s="1">
        <v>43175</v>
      </c>
      <c r="B46">
        <v>106.12</v>
      </c>
    </row>
    <row r="47" spans="1:2" x14ac:dyDescent="0.3">
      <c r="A47" s="1">
        <v>43176</v>
      </c>
      <c r="B47">
        <v>105.72</v>
      </c>
    </row>
    <row r="48" spans="1:2" x14ac:dyDescent="0.3">
      <c r="A48" s="1">
        <v>43179</v>
      </c>
      <c r="B48">
        <v>105.85</v>
      </c>
    </row>
    <row r="49" spans="1:2" x14ac:dyDescent="0.3">
      <c r="A49" s="1">
        <v>43180</v>
      </c>
      <c r="B49">
        <v>106.43</v>
      </c>
    </row>
    <row r="50" spans="1:2" x14ac:dyDescent="0.3">
      <c r="A50" s="1">
        <v>43181</v>
      </c>
      <c r="B50">
        <v>106.31</v>
      </c>
    </row>
    <row r="51" spans="1:2" x14ac:dyDescent="0.3">
      <c r="A51" s="1">
        <v>43182</v>
      </c>
      <c r="B51">
        <v>105.71</v>
      </c>
    </row>
    <row r="52" spans="1:2" x14ac:dyDescent="0.3">
      <c r="A52" s="1">
        <v>43183</v>
      </c>
      <c r="B52">
        <v>105.02</v>
      </c>
    </row>
    <row r="53" spans="1:2" x14ac:dyDescent="0.3">
      <c r="A53" s="1">
        <v>43186</v>
      </c>
      <c r="B53">
        <v>105.09</v>
      </c>
    </row>
    <row r="54" spans="1:2" x14ac:dyDescent="0.3">
      <c r="A54" s="1">
        <v>43187</v>
      </c>
      <c r="B54">
        <v>105.53</v>
      </c>
    </row>
    <row r="55" spans="1:2" x14ac:dyDescent="0.3">
      <c r="A55" s="1">
        <v>43188</v>
      </c>
      <c r="B55">
        <v>105.59</v>
      </c>
    </row>
    <row r="56" spans="1:2" x14ac:dyDescent="0.3">
      <c r="A56" s="1">
        <v>43189</v>
      </c>
      <c r="B56">
        <v>106.6</v>
      </c>
    </row>
    <row r="57" spans="1:2" x14ac:dyDescent="0.3">
      <c r="A57" s="1">
        <v>43190</v>
      </c>
      <c r="B57">
        <v>106.18</v>
      </c>
    </row>
    <row r="58" spans="1:2" x14ac:dyDescent="0.3">
      <c r="A58" s="1">
        <v>43193</v>
      </c>
      <c r="B58">
        <v>106.3</v>
      </c>
    </row>
    <row r="59" spans="1:2" x14ac:dyDescent="0.3">
      <c r="A59" s="1">
        <v>43194</v>
      </c>
      <c r="B59">
        <v>106.14</v>
      </c>
    </row>
    <row r="60" spans="1:2" x14ac:dyDescent="0.3">
      <c r="A60" s="1">
        <v>43195</v>
      </c>
      <c r="B60">
        <v>106.09</v>
      </c>
    </row>
    <row r="61" spans="1:2" x14ac:dyDescent="0.3">
      <c r="A61" s="1">
        <v>43196</v>
      </c>
      <c r="B61">
        <v>107.08</v>
      </c>
    </row>
    <row r="62" spans="1:2" x14ac:dyDescent="0.3">
      <c r="A62" s="1">
        <v>43197</v>
      </c>
      <c r="B62">
        <v>107.41</v>
      </c>
    </row>
    <row r="63" spans="1:2" x14ac:dyDescent="0.3">
      <c r="A63" s="1">
        <v>43200</v>
      </c>
      <c r="B63">
        <v>107.15</v>
      </c>
    </row>
    <row r="64" spans="1:2" x14ac:dyDescent="0.3">
      <c r="A64" s="1">
        <v>43201</v>
      </c>
      <c r="B64">
        <v>107.05</v>
      </c>
    </row>
    <row r="65" spans="1:2" x14ac:dyDescent="0.3">
      <c r="A65" s="1">
        <v>43202</v>
      </c>
      <c r="B65">
        <v>106.91</v>
      </c>
    </row>
    <row r="66" spans="1:2" x14ac:dyDescent="0.3">
      <c r="A66" s="1">
        <v>43203</v>
      </c>
      <c r="B66">
        <v>106.9</v>
      </c>
    </row>
    <row r="67" spans="1:2" x14ac:dyDescent="0.3">
      <c r="A67" s="1">
        <v>43204</v>
      </c>
      <c r="B67">
        <v>107.62</v>
      </c>
    </row>
    <row r="68" spans="1:2" x14ac:dyDescent="0.3">
      <c r="A68" s="1">
        <v>43207</v>
      </c>
      <c r="B68">
        <v>107.22</v>
      </c>
    </row>
    <row r="69" spans="1:2" x14ac:dyDescent="0.3">
      <c r="A69" s="1">
        <v>43208</v>
      </c>
      <c r="B69">
        <v>106.99</v>
      </c>
    </row>
    <row r="70" spans="1:2" x14ac:dyDescent="0.3">
      <c r="A70" s="1">
        <v>43209</v>
      </c>
      <c r="B70">
        <v>107.33</v>
      </c>
    </row>
    <row r="71" spans="1:2" x14ac:dyDescent="0.3">
      <c r="A71" s="1">
        <v>43210</v>
      </c>
      <c r="B71">
        <v>107.35</v>
      </c>
    </row>
    <row r="72" spans="1:2" x14ac:dyDescent="0.3">
      <c r="A72" s="1">
        <v>43211</v>
      </c>
      <c r="B72">
        <v>107.56</v>
      </c>
    </row>
    <row r="73" spans="1:2" x14ac:dyDescent="0.3">
      <c r="A73" s="1">
        <v>43214</v>
      </c>
      <c r="B73">
        <v>107.87</v>
      </c>
    </row>
    <row r="74" spans="1:2" x14ac:dyDescent="0.3">
      <c r="A74" s="1">
        <v>43215</v>
      </c>
      <c r="B74">
        <v>108.83</v>
      </c>
    </row>
    <row r="75" spans="1:2" x14ac:dyDescent="0.3">
      <c r="A75" s="1">
        <v>43216</v>
      </c>
      <c r="B75">
        <v>109.22</v>
      </c>
    </row>
    <row r="76" spans="1:2" x14ac:dyDescent="0.3">
      <c r="A76" s="1">
        <v>43217</v>
      </c>
      <c r="B76">
        <v>109.34</v>
      </c>
    </row>
    <row r="77" spans="1:2" x14ac:dyDescent="0.3">
      <c r="A77" s="1">
        <v>43218</v>
      </c>
      <c r="B77">
        <v>109.33</v>
      </c>
    </row>
    <row r="78" spans="1:2" x14ac:dyDescent="0.3">
      <c r="A78" s="1">
        <v>43219</v>
      </c>
      <c r="B78">
        <v>109.04</v>
      </c>
    </row>
    <row r="79" spans="1:2" x14ac:dyDescent="0.3">
      <c r="A79" s="1">
        <v>43224</v>
      </c>
      <c r="B79">
        <v>109.66</v>
      </c>
    </row>
    <row r="80" spans="1:2" x14ac:dyDescent="0.3">
      <c r="A80" s="1">
        <v>43225</v>
      </c>
      <c r="B80">
        <v>109.09</v>
      </c>
    </row>
    <row r="81" spans="1:2" x14ac:dyDescent="0.3">
      <c r="A81" s="1">
        <v>43228</v>
      </c>
      <c r="B81">
        <v>109.24</v>
      </c>
    </row>
    <row r="82" spans="1:2" x14ac:dyDescent="0.3">
      <c r="A82" s="1">
        <v>43229</v>
      </c>
      <c r="B82">
        <v>108.99</v>
      </c>
    </row>
    <row r="83" spans="1:2" x14ac:dyDescent="0.3">
      <c r="A83" s="1">
        <v>43231</v>
      </c>
      <c r="B83">
        <v>109.86</v>
      </c>
    </row>
    <row r="84" spans="1:2" x14ac:dyDescent="0.3">
      <c r="A84" s="1">
        <v>43232</v>
      </c>
      <c r="B84">
        <v>109.36</v>
      </c>
    </row>
    <row r="85" spans="1:2" x14ac:dyDescent="0.3">
      <c r="A85" s="1">
        <v>43235</v>
      </c>
      <c r="B85">
        <v>109.55</v>
      </c>
    </row>
    <row r="86" spans="1:2" x14ac:dyDescent="0.3">
      <c r="A86" s="1">
        <v>43236</v>
      </c>
      <c r="B86">
        <v>109.87</v>
      </c>
    </row>
    <row r="87" spans="1:2" x14ac:dyDescent="0.3">
      <c r="A87" s="1">
        <v>43237</v>
      </c>
      <c r="B87">
        <v>110.18</v>
      </c>
    </row>
    <row r="88" spans="1:2" x14ac:dyDescent="0.3">
      <c r="A88" s="1">
        <v>43238</v>
      </c>
      <c r="B88">
        <v>110.65</v>
      </c>
    </row>
    <row r="89" spans="1:2" x14ac:dyDescent="0.3">
      <c r="A89" s="1">
        <v>43239</v>
      </c>
      <c r="B89">
        <v>110.95</v>
      </c>
    </row>
    <row r="90" spans="1:2" x14ac:dyDescent="0.3">
      <c r="A90" s="1">
        <v>43242</v>
      </c>
      <c r="B90">
        <v>111.35</v>
      </c>
    </row>
    <row r="91" spans="1:2" x14ac:dyDescent="0.3">
      <c r="A91" s="1">
        <v>43243</v>
      </c>
      <c r="B91">
        <v>110.99</v>
      </c>
    </row>
    <row r="92" spans="1:2" x14ac:dyDescent="0.3">
      <c r="A92" s="1">
        <v>43244</v>
      </c>
      <c r="B92">
        <v>109.92</v>
      </c>
    </row>
    <row r="93" spans="1:2" x14ac:dyDescent="0.3">
      <c r="A93" s="1">
        <v>43245</v>
      </c>
      <c r="B93">
        <v>109.68</v>
      </c>
    </row>
    <row r="94" spans="1:2" x14ac:dyDescent="0.3">
      <c r="A94" s="1">
        <v>43246</v>
      </c>
      <c r="B94">
        <v>109.46</v>
      </c>
    </row>
    <row r="95" spans="1:2" x14ac:dyDescent="0.3">
      <c r="A95" s="1">
        <v>43249</v>
      </c>
      <c r="B95">
        <v>109.43</v>
      </c>
    </row>
    <row r="96" spans="1:2" x14ac:dyDescent="0.3">
      <c r="A96" s="1">
        <v>43250</v>
      </c>
      <c r="B96">
        <v>108.56</v>
      </c>
    </row>
    <row r="97" spans="1:2" x14ac:dyDescent="0.3">
      <c r="A97" s="1">
        <v>43251</v>
      </c>
      <c r="B97">
        <v>108.66</v>
      </c>
    </row>
    <row r="98" spans="1:2" x14ac:dyDescent="0.3">
      <c r="A98" s="1">
        <v>43252</v>
      </c>
      <c r="B98">
        <v>108.84</v>
      </c>
    </row>
    <row r="99" spans="1:2" x14ac:dyDescent="0.3">
      <c r="A99" s="1">
        <v>43253</v>
      </c>
      <c r="B99">
        <v>109.13</v>
      </c>
    </row>
    <row r="100" spans="1:2" x14ac:dyDescent="0.3">
      <c r="A100" s="1">
        <v>43256</v>
      </c>
      <c r="B100">
        <v>109.52</v>
      </c>
    </row>
    <row r="101" spans="1:2" x14ac:dyDescent="0.3">
      <c r="A101" s="1">
        <v>43257</v>
      </c>
      <c r="B101">
        <v>109.82</v>
      </c>
    </row>
    <row r="102" spans="1:2" x14ac:dyDescent="0.3">
      <c r="A102" s="1">
        <v>43258</v>
      </c>
      <c r="B102">
        <v>110.04</v>
      </c>
    </row>
    <row r="103" spans="1:2" x14ac:dyDescent="0.3">
      <c r="A103" s="1">
        <v>43259</v>
      </c>
      <c r="B103">
        <v>109.94</v>
      </c>
    </row>
    <row r="104" spans="1:2" x14ac:dyDescent="0.3">
      <c r="A104" s="1">
        <v>43260</v>
      </c>
      <c r="B104">
        <v>109.36</v>
      </c>
    </row>
    <row r="105" spans="1:2" x14ac:dyDescent="0.3">
      <c r="A105" s="1">
        <v>43261</v>
      </c>
      <c r="B105">
        <v>109.55</v>
      </c>
    </row>
    <row r="106" spans="1:2" x14ac:dyDescent="0.3">
      <c r="A106" s="1">
        <v>43265</v>
      </c>
      <c r="B106">
        <v>110.67</v>
      </c>
    </row>
    <row r="107" spans="1:2" x14ac:dyDescent="0.3">
      <c r="A107" s="1">
        <v>43266</v>
      </c>
      <c r="B107">
        <v>110.01</v>
      </c>
    </row>
    <row r="108" spans="1:2" x14ac:dyDescent="0.3">
      <c r="A108" s="1">
        <v>43267</v>
      </c>
      <c r="B108">
        <v>110.46</v>
      </c>
    </row>
    <row r="109" spans="1:2" x14ac:dyDescent="0.3">
      <c r="A109" s="1">
        <v>43270</v>
      </c>
      <c r="B109">
        <v>110.49</v>
      </c>
    </row>
    <row r="110" spans="1:2" x14ac:dyDescent="0.3">
      <c r="A110" s="1">
        <v>43271</v>
      </c>
      <c r="B110">
        <v>109.69</v>
      </c>
    </row>
    <row r="111" spans="1:2" x14ac:dyDescent="0.3">
      <c r="A111" s="1">
        <v>43272</v>
      </c>
      <c r="B111">
        <v>110.14</v>
      </c>
    </row>
    <row r="112" spans="1:2" x14ac:dyDescent="0.3">
      <c r="A112" s="1">
        <v>43273</v>
      </c>
      <c r="B112">
        <v>110.58</v>
      </c>
    </row>
    <row r="113" spans="1:2" x14ac:dyDescent="0.3">
      <c r="A113" s="1">
        <v>43274</v>
      </c>
      <c r="B113">
        <v>110.19</v>
      </c>
    </row>
    <row r="114" spans="1:2" x14ac:dyDescent="0.3">
      <c r="A114" s="1">
        <v>43277</v>
      </c>
      <c r="B114">
        <v>109.52</v>
      </c>
    </row>
    <row r="115" spans="1:2" x14ac:dyDescent="0.3">
      <c r="A115" s="1">
        <v>43278</v>
      </c>
      <c r="B115">
        <v>109.68</v>
      </c>
    </row>
    <row r="116" spans="1:2" x14ac:dyDescent="0.3">
      <c r="A116" s="1">
        <v>43279</v>
      </c>
      <c r="B116">
        <v>109.78</v>
      </c>
    </row>
    <row r="117" spans="1:2" x14ac:dyDescent="0.3">
      <c r="A117" s="1">
        <v>43280</v>
      </c>
      <c r="B117">
        <v>110.39</v>
      </c>
    </row>
    <row r="118" spans="1:2" x14ac:dyDescent="0.3">
      <c r="A118" s="1">
        <v>43281</v>
      </c>
      <c r="B118">
        <v>110.68</v>
      </c>
    </row>
    <row r="119" spans="1:2" x14ac:dyDescent="0.3">
      <c r="A119" s="1">
        <v>43284</v>
      </c>
      <c r="B119">
        <v>110.73</v>
      </c>
    </row>
    <row r="120" spans="1:2" x14ac:dyDescent="0.3">
      <c r="A120" s="1">
        <v>43285</v>
      </c>
      <c r="B120">
        <v>110.93</v>
      </c>
    </row>
    <row r="121" spans="1:2" x14ac:dyDescent="0.3">
      <c r="A121" s="1">
        <v>43286</v>
      </c>
      <c r="B121">
        <v>110.51</v>
      </c>
    </row>
    <row r="122" spans="1:2" x14ac:dyDescent="0.3">
      <c r="A122" s="1">
        <v>43287</v>
      </c>
      <c r="B122">
        <v>110.65</v>
      </c>
    </row>
    <row r="123" spans="1:2" x14ac:dyDescent="0.3">
      <c r="A123" s="1">
        <v>43288</v>
      </c>
      <c r="B123">
        <v>110.6</v>
      </c>
    </row>
    <row r="124" spans="1:2" x14ac:dyDescent="0.3">
      <c r="A124" s="1">
        <v>43291</v>
      </c>
      <c r="B124">
        <v>110.44</v>
      </c>
    </row>
    <row r="125" spans="1:2" x14ac:dyDescent="0.3">
      <c r="A125" s="1">
        <v>43292</v>
      </c>
      <c r="B125">
        <v>111.1</v>
      </c>
    </row>
    <row r="126" spans="1:2" x14ac:dyDescent="0.3">
      <c r="A126" s="1">
        <v>43293</v>
      </c>
      <c r="B126">
        <v>111.04</v>
      </c>
    </row>
    <row r="127" spans="1:2" x14ac:dyDescent="0.3">
      <c r="A127" s="1">
        <v>43294</v>
      </c>
      <c r="B127">
        <v>112.31</v>
      </c>
    </row>
    <row r="128" spans="1:2" x14ac:dyDescent="0.3">
      <c r="A128" s="1">
        <v>43295</v>
      </c>
      <c r="B128">
        <v>112.75</v>
      </c>
    </row>
    <row r="129" spans="1:2" x14ac:dyDescent="0.3">
      <c r="A129" s="1">
        <v>43298</v>
      </c>
      <c r="B129">
        <v>112.45</v>
      </c>
    </row>
    <row r="130" spans="1:2" x14ac:dyDescent="0.3">
      <c r="A130" s="1">
        <v>43299</v>
      </c>
      <c r="B130">
        <v>112.37</v>
      </c>
    </row>
    <row r="131" spans="1:2" x14ac:dyDescent="0.3">
      <c r="A131" s="1">
        <v>43300</v>
      </c>
      <c r="B131">
        <v>113.01</v>
      </c>
    </row>
    <row r="132" spans="1:2" x14ac:dyDescent="0.3">
      <c r="A132" s="1">
        <v>43301</v>
      </c>
      <c r="B132">
        <v>113.03</v>
      </c>
    </row>
    <row r="133" spans="1:2" x14ac:dyDescent="0.3">
      <c r="A133" s="1">
        <v>43302</v>
      </c>
      <c r="B133">
        <v>112.48</v>
      </c>
    </row>
    <row r="134" spans="1:2" x14ac:dyDescent="0.3">
      <c r="A134" s="1">
        <v>43305</v>
      </c>
      <c r="B134">
        <v>110.98</v>
      </c>
    </row>
    <row r="135" spans="1:2" x14ac:dyDescent="0.3">
      <c r="A135" s="1">
        <v>43306</v>
      </c>
      <c r="B135">
        <v>111.23</v>
      </c>
    </row>
    <row r="136" spans="1:2" x14ac:dyDescent="0.3">
      <c r="A136" s="1">
        <v>43307</v>
      </c>
      <c r="B136">
        <v>111.22</v>
      </c>
    </row>
    <row r="137" spans="1:2" x14ac:dyDescent="0.3">
      <c r="A137" s="1">
        <v>43308</v>
      </c>
      <c r="B137">
        <v>110.71</v>
      </c>
    </row>
    <row r="138" spans="1:2" x14ac:dyDescent="0.3">
      <c r="A138" s="1">
        <v>43309</v>
      </c>
      <c r="B138">
        <v>111.13</v>
      </c>
    </row>
    <row r="139" spans="1:2" x14ac:dyDescent="0.3">
      <c r="A139" s="1">
        <v>43312</v>
      </c>
      <c r="B139">
        <v>111.1</v>
      </c>
    </row>
    <row r="140" spans="1:2" x14ac:dyDescent="0.3">
      <c r="A140" s="1">
        <v>43313</v>
      </c>
      <c r="B140">
        <v>111.37</v>
      </c>
    </row>
    <row r="141" spans="1:2" x14ac:dyDescent="0.3">
      <c r="A141" s="1">
        <v>43314</v>
      </c>
      <c r="B141">
        <v>112.01</v>
      </c>
    </row>
    <row r="142" spans="1:2" x14ac:dyDescent="0.3">
      <c r="A142" s="1">
        <v>43315</v>
      </c>
      <c r="B142">
        <v>111.63</v>
      </c>
    </row>
    <row r="143" spans="1:2" x14ac:dyDescent="0.3">
      <c r="A143" s="1">
        <v>43316</v>
      </c>
      <c r="B143">
        <v>111.71</v>
      </c>
    </row>
    <row r="144" spans="1:2" x14ac:dyDescent="0.3">
      <c r="A144" s="1">
        <v>43319</v>
      </c>
      <c r="B144">
        <v>111.27</v>
      </c>
    </row>
    <row r="145" spans="1:2" x14ac:dyDescent="0.3">
      <c r="A145" s="1">
        <v>43320</v>
      </c>
      <c r="B145">
        <v>111.33</v>
      </c>
    </row>
    <row r="146" spans="1:2" x14ac:dyDescent="0.3">
      <c r="A146" s="1">
        <v>43321</v>
      </c>
      <c r="B146">
        <v>110.96</v>
      </c>
    </row>
    <row r="147" spans="1:2" x14ac:dyDescent="0.3">
      <c r="A147" s="1">
        <v>43322</v>
      </c>
      <c r="B147">
        <v>111.08</v>
      </c>
    </row>
    <row r="148" spans="1:2" x14ac:dyDescent="0.3">
      <c r="A148" s="1">
        <v>43323</v>
      </c>
      <c r="B148">
        <v>110.85</v>
      </c>
    </row>
    <row r="149" spans="1:2" x14ac:dyDescent="0.3">
      <c r="A149" s="1">
        <v>43326</v>
      </c>
      <c r="B149">
        <v>110.29</v>
      </c>
    </row>
    <row r="150" spans="1:2" x14ac:dyDescent="0.3">
      <c r="A150" s="1">
        <v>43327</v>
      </c>
      <c r="B150">
        <v>111.08</v>
      </c>
    </row>
    <row r="151" spans="1:2" x14ac:dyDescent="0.3">
      <c r="A151" s="1">
        <v>43328</v>
      </c>
      <c r="B151">
        <v>111.29</v>
      </c>
    </row>
    <row r="152" spans="1:2" x14ac:dyDescent="0.3">
      <c r="A152" s="1">
        <v>43329</v>
      </c>
      <c r="B152">
        <v>110.78</v>
      </c>
    </row>
    <row r="153" spans="1:2" x14ac:dyDescent="0.3">
      <c r="A153" s="1">
        <v>43330</v>
      </c>
      <c r="B153">
        <v>110.71</v>
      </c>
    </row>
    <row r="154" spans="1:2" x14ac:dyDescent="0.3">
      <c r="A154" s="1">
        <v>43333</v>
      </c>
      <c r="B154">
        <v>110.65</v>
      </c>
    </row>
    <row r="155" spans="1:2" x14ac:dyDescent="0.3">
      <c r="A155" s="1">
        <v>43334</v>
      </c>
      <c r="B155">
        <v>110.19</v>
      </c>
    </row>
    <row r="156" spans="1:2" x14ac:dyDescent="0.3">
      <c r="A156" s="1">
        <v>43335</v>
      </c>
      <c r="B156">
        <v>110.41</v>
      </c>
    </row>
    <row r="157" spans="1:2" x14ac:dyDescent="0.3">
      <c r="A157" s="1">
        <v>43336</v>
      </c>
      <c r="B157">
        <v>110.79</v>
      </c>
    </row>
    <row r="158" spans="1:2" x14ac:dyDescent="0.3">
      <c r="A158" s="1">
        <v>43337</v>
      </c>
      <c r="B158">
        <v>111.36</v>
      </c>
    </row>
    <row r="159" spans="1:2" x14ac:dyDescent="0.3">
      <c r="A159" s="1">
        <v>43340</v>
      </c>
      <c r="B159">
        <v>111.16</v>
      </c>
    </row>
    <row r="160" spans="1:2" x14ac:dyDescent="0.3">
      <c r="A160" s="1">
        <v>43341</v>
      </c>
      <c r="B160">
        <v>111.09</v>
      </c>
    </row>
    <row r="161" spans="1:2" x14ac:dyDescent="0.3">
      <c r="A161" s="1">
        <v>43342</v>
      </c>
      <c r="B161">
        <v>111.19</v>
      </c>
    </row>
    <row r="162" spans="1:2" x14ac:dyDescent="0.3">
      <c r="A162" s="1">
        <v>43343</v>
      </c>
      <c r="B162">
        <v>111.61</v>
      </c>
    </row>
    <row r="163" spans="1:2" x14ac:dyDescent="0.3">
      <c r="A163" s="1">
        <v>43344</v>
      </c>
      <c r="B163">
        <v>110.7</v>
      </c>
    </row>
    <row r="164" spans="1:2" x14ac:dyDescent="0.3">
      <c r="A164" s="1">
        <v>43347</v>
      </c>
      <c r="B164">
        <v>111.02</v>
      </c>
    </row>
    <row r="165" spans="1:2" x14ac:dyDescent="0.3">
      <c r="A165" s="1">
        <v>43348</v>
      </c>
      <c r="B165">
        <v>111.51</v>
      </c>
    </row>
    <row r="166" spans="1:2" x14ac:dyDescent="0.3">
      <c r="A166" s="1">
        <v>43349</v>
      </c>
      <c r="B166">
        <v>111.48</v>
      </c>
    </row>
    <row r="167" spans="1:2" x14ac:dyDescent="0.3">
      <c r="A167" s="1">
        <v>43350</v>
      </c>
      <c r="B167">
        <v>111.31</v>
      </c>
    </row>
    <row r="168" spans="1:2" x14ac:dyDescent="0.3">
      <c r="A168" s="1">
        <v>43351</v>
      </c>
      <c r="B168">
        <v>110.71</v>
      </c>
    </row>
    <row r="169" spans="1:2" x14ac:dyDescent="0.3">
      <c r="A169" s="1">
        <v>43354</v>
      </c>
      <c r="B169">
        <v>111.03</v>
      </c>
    </row>
    <row r="170" spans="1:2" x14ac:dyDescent="0.3">
      <c r="A170" s="1">
        <v>43355</v>
      </c>
      <c r="B170">
        <v>111.48</v>
      </c>
    </row>
    <row r="171" spans="1:2" x14ac:dyDescent="0.3">
      <c r="A171" s="1">
        <v>43356</v>
      </c>
      <c r="B171">
        <v>111.46</v>
      </c>
    </row>
    <row r="172" spans="1:2" x14ac:dyDescent="0.3">
      <c r="A172" s="1">
        <v>43357</v>
      </c>
      <c r="B172">
        <v>111.46</v>
      </c>
    </row>
    <row r="173" spans="1:2" x14ac:dyDescent="0.3">
      <c r="A173" s="1">
        <v>43358</v>
      </c>
      <c r="B173">
        <v>111.81</v>
      </c>
    </row>
    <row r="174" spans="1:2" x14ac:dyDescent="0.3">
      <c r="A174" s="1">
        <v>43361</v>
      </c>
      <c r="B174">
        <v>111.93</v>
      </c>
    </row>
    <row r="175" spans="1:2" x14ac:dyDescent="0.3">
      <c r="A175" s="1">
        <v>43362</v>
      </c>
      <c r="B175">
        <v>111.94</v>
      </c>
    </row>
    <row r="176" spans="1:2" x14ac:dyDescent="0.3">
      <c r="A176" s="1">
        <v>43363</v>
      </c>
      <c r="B176">
        <v>112.38</v>
      </c>
    </row>
    <row r="177" spans="1:2" x14ac:dyDescent="0.3">
      <c r="A177" s="1">
        <v>43364</v>
      </c>
      <c r="B177">
        <v>112.26</v>
      </c>
    </row>
    <row r="178" spans="1:2" x14ac:dyDescent="0.3">
      <c r="A178" s="1">
        <v>43365</v>
      </c>
      <c r="B178">
        <v>112.73</v>
      </c>
    </row>
    <row r="179" spans="1:2" x14ac:dyDescent="0.3">
      <c r="A179" s="1">
        <v>43368</v>
      </c>
      <c r="B179">
        <v>112.61</v>
      </c>
    </row>
    <row r="180" spans="1:2" x14ac:dyDescent="0.3">
      <c r="A180" s="1">
        <v>43369</v>
      </c>
      <c r="B180">
        <v>112.9</v>
      </c>
    </row>
    <row r="181" spans="1:2" x14ac:dyDescent="0.3">
      <c r="A181" s="1">
        <v>43370</v>
      </c>
      <c r="B181">
        <v>112.83</v>
      </c>
    </row>
    <row r="182" spans="1:2" x14ac:dyDescent="0.3">
      <c r="A182" s="1">
        <v>43371</v>
      </c>
      <c r="B182">
        <v>112.71</v>
      </c>
    </row>
    <row r="183" spans="1:2" x14ac:dyDescent="0.3">
      <c r="A183" s="1">
        <v>43372</v>
      </c>
      <c r="B183">
        <v>113.42</v>
      </c>
    </row>
    <row r="184" spans="1:2" x14ac:dyDescent="0.3">
      <c r="A184" s="1">
        <v>43375</v>
      </c>
      <c r="B184">
        <v>114.01</v>
      </c>
    </row>
    <row r="185" spans="1:2" x14ac:dyDescent="0.3">
      <c r="A185" s="1">
        <v>43376</v>
      </c>
      <c r="B185">
        <v>113.73</v>
      </c>
    </row>
    <row r="186" spans="1:2" x14ac:dyDescent="0.3">
      <c r="A186" s="1">
        <v>43377</v>
      </c>
      <c r="B186">
        <v>113.84</v>
      </c>
    </row>
    <row r="187" spans="1:2" x14ac:dyDescent="0.3">
      <c r="A187" s="1">
        <v>43378</v>
      </c>
      <c r="B187">
        <v>114.35</v>
      </c>
    </row>
    <row r="188" spans="1:2" x14ac:dyDescent="0.3">
      <c r="A188" s="1">
        <v>43379</v>
      </c>
      <c r="B188">
        <v>113.82</v>
      </c>
    </row>
    <row r="189" spans="1:2" x14ac:dyDescent="0.3">
      <c r="A189" s="1">
        <v>43382</v>
      </c>
      <c r="B189">
        <v>113.61</v>
      </c>
    </row>
    <row r="190" spans="1:2" x14ac:dyDescent="0.3">
      <c r="A190" s="1">
        <v>43383</v>
      </c>
      <c r="B190">
        <v>113.17</v>
      </c>
    </row>
    <row r="191" spans="1:2" x14ac:dyDescent="0.3">
      <c r="A191" s="1">
        <v>43384</v>
      </c>
      <c r="B191">
        <v>113.15</v>
      </c>
    </row>
    <row r="192" spans="1:2" x14ac:dyDescent="0.3">
      <c r="A192" s="1">
        <v>43385</v>
      </c>
      <c r="B192">
        <v>112.34</v>
      </c>
    </row>
    <row r="193" spans="1:2" x14ac:dyDescent="0.3">
      <c r="A193" s="1">
        <v>43386</v>
      </c>
      <c r="B193">
        <v>112.33</v>
      </c>
    </row>
    <row r="194" spans="1:2" x14ac:dyDescent="0.3">
      <c r="A194" s="1">
        <v>43389</v>
      </c>
      <c r="B194">
        <v>111.75</v>
      </c>
    </row>
    <row r="195" spans="1:2" x14ac:dyDescent="0.3">
      <c r="A195" s="1">
        <v>43390</v>
      </c>
      <c r="B195">
        <v>112.16</v>
      </c>
    </row>
    <row r="196" spans="1:2" x14ac:dyDescent="0.3">
      <c r="A196" s="1">
        <v>43391</v>
      </c>
      <c r="B196">
        <v>112.25</v>
      </c>
    </row>
    <row r="197" spans="1:2" x14ac:dyDescent="0.3">
      <c r="A197" s="1">
        <v>43392</v>
      </c>
      <c r="B197">
        <v>112.58</v>
      </c>
    </row>
    <row r="198" spans="1:2" x14ac:dyDescent="0.3">
      <c r="A198" s="1">
        <v>43393</v>
      </c>
      <c r="B198">
        <v>112.41</v>
      </c>
    </row>
    <row r="199" spans="1:2" x14ac:dyDescent="0.3">
      <c r="A199" s="1">
        <v>43396</v>
      </c>
      <c r="B199">
        <v>112.74</v>
      </c>
    </row>
    <row r="200" spans="1:2" x14ac:dyDescent="0.3">
      <c r="A200" s="1">
        <v>43397</v>
      </c>
      <c r="B200">
        <v>112.3</v>
      </c>
    </row>
    <row r="201" spans="1:2" x14ac:dyDescent="0.3">
      <c r="A201" s="1">
        <v>43398</v>
      </c>
      <c r="B201">
        <v>112.48</v>
      </c>
    </row>
    <row r="202" spans="1:2" x14ac:dyDescent="0.3">
      <c r="A202" s="1">
        <v>43399</v>
      </c>
      <c r="B202">
        <v>112.31</v>
      </c>
    </row>
    <row r="203" spans="1:2" x14ac:dyDescent="0.3">
      <c r="A203" s="1">
        <v>43400</v>
      </c>
      <c r="B203">
        <v>112.04</v>
      </c>
    </row>
    <row r="204" spans="1:2" x14ac:dyDescent="0.3">
      <c r="A204" s="1">
        <v>43403</v>
      </c>
      <c r="B204">
        <v>111.94</v>
      </c>
    </row>
    <row r="205" spans="1:2" x14ac:dyDescent="0.3">
      <c r="A205" s="1">
        <v>43404</v>
      </c>
      <c r="B205">
        <v>112.86</v>
      </c>
    </row>
    <row r="206" spans="1:2" x14ac:dyDescent="0.3">
      <c r="A206" s="1">
        <v>43405</v>
      </c>
      <c r="B206">
        <v>113.11</v>
      </c>
    </row>
    <row r="207" spans="1:2" x14ac:dyDescent="0.3">
      <c r="A207" s="1">
        <v>43406</v>
      </c>
      <c r="B207">
        <v>112.89</v>
      </c>
    </row>
    <row r="208" spans="1:2" x14ac:dyDescent="0.3">
      <c r="A208" s="1">
        <v>43407</v>
      </c>
      <c r="B208">
        <v>112.92</v>
      </c>
    </row>
    <row r="209" spans="1:2" x14ac:dyDescent="0.3">
      <c r="A209" s="1">
        <v>43411</v>
      </c>
      <c r="B209">
        <v>113.3</v>
      </c>
    </row>
    <row r="210" spans="1:2" x14ac:dyDescent="0.3">
      <c r="A210" s="1">
        <v>43412</v>
      </c>
      <c r="B210">
        <v>113.19</v>
      </c>
    </row>
    <row r="211" spans="1:2" x14ac:dyDescent="0.3">
      <c r="A211" s="1">
        <v>43413</v>
      </c>
      <c r="B211">
        <v>113.72</v>
      </c>
    </row>
    <row r="212" spans="1:2" x14ac:dyDescent="0.3">
      <c r="A212" s="1">
        <v>43414</v>
      </c>
      <c r="B212">
        <v>113.81</v>
      </c>
    </row>
    <row r="213" spans="1:2" x14ac:dyDescent="0.3">
      <c r="A213" s="1">
        <v>43417</v>
      </c>
      <c r="B213">
        <v>114.13</v>
      </c>
    </row>
    <row r="214" spans="1:2" x14ac:dyDescent="0.3">
      <c r="A214" s="1">
        <v>43418</v>
      </c>
      <c r="B214">
        <v>114.11</v>
      </c>
    </row>
    <row r="215" spans="1:2" x14ac:dyDescent="0.3">
      <c r="A215" s="1">
        <v>43419</v>
      </c>
      <c r="B215">
        <v>113.88</v>
      </c>
    </row>
    <row r="216" spans="1:2" x14ac:dyDescent="0.3">
      <c r="A216" s="1">
        <v>43420</v>
      </c>
      <c r="B216">
        <v>113.46</v>
      </c>
    </row>
    <row r="217" spans="1:2" x14ac:dyDescent="0.3">
      <c r="A217" s="1">
        <v>43421</v>
      </c>
      <c r="B217">
        <v>113.25</v>
      </c>
    </row>
    <row r="218" spans="1:2" x14ac:dyDescent="0.3">
      <c r="A218" s="1">
        <v>43424</v>
      </c>
      <c r="B218">
        <v>112.82</v>
      </c>
    </row>
    <row r="219" spans="1:2" x14ac:dyDescent="0.3">
      <c r="A219" s="1">
        <v>43425</v>
      </c>
      <c r="B219">
        <v>112.44</v>
      </c>
    </row>
    <row r="220" spans="1:2" x14ac:dyDescent="0.3">
      <c r="A220" s="1">
        <v>43426</v>
      </c>
      <c r="B220">
        <v>112.87</v>
      </c>
    </row>
    <row r="221" spans="1:2" x14ac:dyDescent="0.3">
      <c r="A221" s="1">
        <v>43427</v>
      </c>
      <c r="B221">
        <v>112.97</v>
      </c>
    </row>
    <row r="222" spans="1:2" x14ac:dyDescent="0.3">
      <c r="A222" s="1">
        <v>43428</v>
      </c>
      <c r="B222">
        <v>112.86</v>
      </c>
    </row>
    <row r="223" spans="1:2" x14ac:dyDescent="0.3">
      <c r="A223" s="1">
        <v>43431</v>
      </c>
      <c r="B223">
        <v>113.32</v>
      </c>
    </row>
    <row r="224" spans="1:2" x14ac:dyDescent="0.3">
      <c r="A224" s="1">
        <v>43432</v>
      </c>
      <c r="B224">
        <v>113.57</v>
      </c>
    </row>
    <row r="225" spans="1:2" x14ac:dyDescent="0.3">
      <c r="A225" s="1">
        <v>43433</v>
      </c>
      <c r="B225">
        <v>113.86</v>
      </c>
    </row>
    <row r="226" spans="1:2" x14ac:dyDescent="0.3">
      <c r="A226" s="1">
        <v>43434</v>
      </c>
      <c r="B226">
        <v>113.27</v>
      </c>
    </row>
    <row r="227" spans="1:2" x14ac:dyDescent="0.3">
      <c r="A227" s="1">
        <v>43435</v>
      </c>
      <c r="B227">
        <v>113.44</v>
      </c>
    </row>
    <row r="228" spans="1:2" x14ac:dyDescent="0.3">
      <c r="A228" s="1">
        <v>43438</v>
      </c>
      <c r="B228">
        <v>113.5</v>
      </c>
    </row>
    <row r="229" spans="1:2" x14ac:dyDescent="0.3">
      <c r="A229" s="1">
        <v>43439</v>
      </c>
      <c r="B229">
        <v>113.06</v>
      </c>
    </row>
    <row r="230" spans="1:2" x14ac:dyDescent="0.3">
      <c r="A230" s="1">
        <v>43440</v>
      </c>
      <c r="B230">
        <v>113.04</v>
      </c>
    </row>
    <row r="231" spans="1:2" x14ac:dyDescent="0.3">
      <c r="A231" s="1">
        <v>43441</v>
      </c>
      <c r="B231">
        <v>113.03</v>
      </c>
    </row>
    <row r="232" spans="1:2" x14ac:dyDescent="0.3">
      <c r="A232" s="1">
        <v>43442</v>
      </c>
      <c r="B232">
        <v>112.81</v>
      </c>
    </row>
    <row r="233" spans="1:2" x14ac:dyDescent="0.3">
      <c r="A233" s="1">
        <v>43445</v>
      </c>
      <c r="B233">
        <v>112.62</v>
      </c>
    </row>
    <row r="234" spans="1:2" x14ac:dyDescent="0.3">
      <c r="A234" s="1">
        <v>43446</v>
      </c>
      <c r="B234">
        <v>113.06</v>
      </c>
    </row>
    <row r="235" spans="1:2" x14ac:dyDescent="0.3">
      <c r="A235" s="1">
        <v>43447</v>
      </c>
      <c r="B235">
        <v>113.46</v>
      </c>
    </row>
    <row r="236" spans="1:2" x14ac:dyDescent="0.3">
      <c r="A236" s="1">
        <v>43448</v>
      </c>
      <c r="B236">
        <v>113.49</v>
      </c>
    </row>
    <row r="237" spans="1:2" x14ac:dyDescent="0.3">
      <c r="A237" s="1">
        <v>43449</v>
      </c>
      <c r="B237">
        <v>113.58</v>
      </c>
    </row>
    <row r="238" spans="1:2" x14ac:dyDescent="0.3">
      <c r="A238" s="1">
        <v>43452</v>
      </c>
      <c r="B238">
        <v>113.39</v>
      </c>
    </row>
    <row r="239" spans="1:2" x14ac:dyDescent="0.3">
      <c r="A239" s="1">
        <v>43453</v>
      </c>
      <c r="B239">
        <v>112.48</v>
      </c>
    </row>
    <row r="240" spans="1:2" x14ac:dyDescent="0.3">
      <c r="A240" s="1">
        <v>43454</v>
      </c>
      <c r="B240">
        <v>112.36</v>
      </c>
    </row>
    <row r="241" spans="1:2" x14ac:dyDescent="0.3">
      <c r="A241" s="1">
        <v>43455</v>
      </c>
      <c r="B241">
        <v>111.85</v>
      </c>
    </row>
    <row r="242" spans="1:2" x14ac:dyDescent="0.3">
      <c r="A242" s="1">
        <v>43456</v>
      </c>
      <c r="B242">
        <v>111.09</v>
      </c>
    </row>
    <row r="243" spans="1:2" x14ac:dyDescent="0.3">
      <c r="A243" s="1">
        <v>43459</v>
      </c>
      <c r="B243">
        <v>110.94</v>
      </c>
    </row>
    <row r="244" spans="1:2" x14ac:dyDescent="0.3">
      <c r="A244" s="1">
        <v>43460</v>
      </c>
      <c r="B244">
        <v>110.28</v>
      </c>
    </row>
    <row r="245" spans="1:2" x14ac:dyDescent="0.3">
      <c r="A245" s="1">
        <v>43461</v>
      </c>
      <c r="B245">
        <v>110.51</v>
      </c>
    </row>
    <row r="246" spans="1:2" x14ac:dyDescent="0.3">
      <c r="A246" s="1">
        <v>43462</v>
      </c>
      <c r="B246">
        <v>110.93</v>
      </c>
    </row>
    <row r="247" spans="1:2" x14ac:dyDescent="0.3">
      <c r="A247" s="1">
        <v>43463</v>
      </c>
      <c r="B247">
        <v>110.46</v>
      </c>
    </row>
    <row r="248" spans="1:2" x14ac:dyDescent="0.3">
      <c r="A248" s="1">
        <v>43464</v>
      </c>
      <c r="B248">
        <v>110.27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9A77A-01B6-4445-B4D2-90B88C269ED6}">
  <dimension ref="A1:E366"/>
  <sheetViews>
    <sheetView tabSelected="1" topLeftCell="A14" zoomScaleNormal="100" workbookViewId="0">
      <selection activeCell="N38" sqref="N38"/>
    </sheetView>
  </sheetViews>
  <sheetFormatPr defaultRowHeight="14.4" x14ac:dyDescent="0.3"/>
  <cols>
    <col min="1" max="1" width="11.6640625" customWidth="1"/>
    <col min="2" max="2" width="11" bestFit="1" customWidth="1"/>
    <col min="3" max="3" width="10.21875" bestFit="1" customWidth="1"/>
    <col min="4" max="4" width="7.33203125" bestFit="1" customWidth="1"/>
    <col min="5" max="5" width="9.21875" bestFit="1" customWidth="1"/>
    <col min="6" max="6" width="10" bestFit="1" customWidth="1"/>
    <col min="7" max="7" width="17.33203125" bestFit="1" customWidth="1"/>
    <col min="8" max="9" width="22.33203125" bestFit="1" customWidth="1"/>
    <col min="17" max="17" width="10.33203125" bestFit="1" customWidth="1"/>
    <col min="18" max="18" width="7.44140625" bestFit="1" customWidth="1"/>
  </cols>
  <sheetData>
    <row r="1" spans="1:2" x14ac:dyDescent="0.3">
      <c r="A1" t="s">
        <v>0</v>
      </c>
      <c r="B1" t="s">
        <v>82</v>
      </c>
    </row>
    <row r="2" spans="1:2" x14ac:dyDescent="0.3">
      <c r="A2" s="1">
        <v>43466</v>
      </c>
      <c r="B2">
        <v>69.56</v>
      </c>
    </row>
    <row r="3" spans="1:2" x14ac:dyDescent="0.3">
      <c r="A3" s="1">
        <v>43467</v>
      </c>
      <c r="B3">
        <v>69.53</v>
      </c>
    </row>
    <row r="4" spans="1:2" x14ac:dyDescent="0.3">
      <c r="A4" s="1">
        <v>43468</v>
      </c>
      <c r="B4">
        <v>69.290000000000006</v>
      </c>
    </row>
    <row r="5" spans="1:2" x14ac:dyDescent="0.3">
      <c r="A5" s="1">
        <v>43469</v>
      </c>
      <c r="B5">
        <v>68.78</v>
      </c>
    </row>
    <row r="6" spans="1:2" x14ac:dyDescent="0.3">
      <c r="A6" s="1">
        <v>43470</v>
      </c>
      <c r="B6">
        <v>68.25</v>
      </c>
    </row>
    <row r="7" spans="1:2" x14ac:dyDescent="0.3">
      <c r="A7" s="1">
        <v>43471</v>
      </c>
      <c r="B7">
        <v>68.180000000000007</v>
      </c>
    </row>
    <row r="8" spans="1:2" x14ac:dyDescent="0.3">
      <c r="A8" s="1">
        <v>43472</v>
      </c>
      <c r="B8">
        <v>67.78</v>
      </c>
    </row>
    <row r="9" spans="1:2" x14ac:dyDescent="0.3">
      <c r="A9" s="1">
        <v>43473</v>
      </c>
      <c r="B9">
        <v>67.16</v>
      </c>
    </row>
    <row r="10" spans="1:2" x14ac:dyDescent="0.3">
      <c r="A10" s="1">
        <v>43474</v>
      </c>
      <c r="B10">
        <v>66.98</v>
      </c>
    </row>
    <row r="11" spans="1:2" x14ac:dyDescent="0.3">
      <c r="A11" s="1">
        <v>43475</v>
      </c>
      <c r="B11">
        <v>66.92</v>
      </c>
    </row>
    <row r="12" spans="1:2" x14ac:dyDescent="0.3">
      <c r="A12" s="1">
        <v>43476</v>
      </c>
      <c r="B12">
        <v>66.94</v>
      </c>
    </row>
    <row r="13" spans="1:2" x14ac:dyDescent="0.3">
      <c r="A13" s="1">
        <v>43477</v>
      </c>
      <c r="B13">
        <v>66.95</v>
      </c>
    </row>
    <row r="14" spans="1:2" x14ac:dyDescent="0.3">
      <c r="A14" s="1">
        <v>43478</v>
      </c>
      <c r="B14">
        <v>66.95</v>
      </c>
    </row>
    <row r="15" spans="1:2" x14ac:dyDescent="0.3">
      <c r="A15" s="1">
        <v>43479</v>
      </c>
      <c r="B15">
        <v>67</v>
      </c>
    </row>
    <row r="16" spans="1:2" x14ac:dyDescent="0.3">
      <c r="A16" s="1">
        <v>43480</v>
      </c>
      <c r="B16">
        <v>67.08</v>
      </c>
    </row>
    <row r="17" spans="1:5" x14ac:dyDescent="0.3">
      <c r="A17" s="1">
        <v>43481</v>
      </c>
      <c r="B17">
        <v>66.95</v>
      </c>
    </row>
    <row r="18" spans="1:5" x14ac:dyDescent="0.3">
      <c r="A18" s="1">
        <v>43482</v>
      </c>
      <c r="B18">
        <v>66.599999999999994</v>
      </c>
    </row>
    <row r="19" spans="1:5" x14ac:dyDescent="0.3">
      <c r="A19" s="1">
        <v>43483</v>
      </c>
      <c r="B19">
        <v>66.45</v>
      </c>
      <c r="D19" s="29" t="s">
        <v>29</v>
      </c>
      <c r="E19" t="s">
        <v>43</v>
      </c>
    </row>
    <row r="20" spans="1:5" x14ac:dyDescent="0.3">
      <c r="A20" s="1">
        <v>43484</v>
      </c>
      <c r="B20">
        <v>66.33</v>
      </c>
      <c r="D20" s="30" t="s">
        <v>31</v>
      </c>
      <c r="E20" s="31">
        <v>110.57500000000002</v>
      </c>
    </row>
    <row r="21" spans="1:5" x14ac:dyDescent="0.3">
      <c r="A21" s="1">
        <v>43485</v>
      </c>
      <c r="B21">
        <v>66.33</v>
      </c>
      <c r="D21" s="30" t="s">
        <v>32</v>
      </c>
      <c r="E21" s="31">
        <v>108.07210526315791</v>
      </c>
    </row>
    <row r="22" spans="1:5" x14ac:dyDescent="0.3">
      <c r="A22" s="1">
        <v>43486</v>
      </c>
      <c r="B22">
        <v>66.34</v>
      </c>
      <c r="D22" s="30" t="s">
        <v>33</v>
      </c>
      <c r="E22" s="31">
        <v>106.06142857142855</v>
      </c>
    </row>
    <row r="23" spans="1:5" x14ac:dyDescent="0.3">
      <c r="A23" s="1">
        <v>43487</v>
      </c>
      <c r="B23">
        <v>66.41</v>
      </c>
      <c r="D23" s="30" t="s">
        <v>34</v>
      </c>
      <c r="E23" s="31">
        <v>107.55857142857141</v>
      </c>
    </row>
    <row r="24" spans="1:5" x14ac:dyDescent="0.3">
      <c r="A24" s="1">
        <v>43488</v>
      </c>
      <c r="B24">
        <v>66.400000000000006</v>
      </c>
      <c r="D24" s="30" t="s">
        <v>35</v>
      </c>
      <c r="E24" s="31">
        <v>109.76052631578949</v>
      </c>
    </row>
    <row r="25" spans="1:5" x14ac:dyDescent="0.3">
      <c r="A25" s="1">
        <v>43489</v>
      </c>
      <c r="B25">
        <v>66.13</v>
      </c>
      <c r="D25" s="30" t="s">
        <v>36</v>
      </c>
      <c r="E25" s="31">
        <v>109.92761904761905</v>
      </c>
    </row>
    <row r="26" spans="1:5" x14ac:dyDescent="0.3">
      <c r="A26" s="1">
        <v>43490</v>
      </c>
      <c r="B26">
        <v>65.92</v>
      </c>
      <c r="D26" s="30" t="s">
        <v>37</v>
      </c>
      <c r="E26" s="31">
        <v>111.46523809523809</v>
      </c>
    </row>
    <row r="27" spans="1:5" x14ac:dyDescent="0.3">
      <c r="A27" s="1">
        <v>43491</v>
      </c>
      <c r="B27">
        <v>65.930000000000007</v>
      </c>
      <c r="D27" s="30" t="s">
        <v>38</v>
      </c>
      <c r="E27" s="31">
        <v>111.07869565217393</v>
      </c>
    </row>
    <row r="28" spans="1:5" x14ac:dyDescent="0.3">
      <c r="A28" s="1">
        <v>43492</v>
      </c>
      <c r="B28">
        <v>65.930000000000007</v>
      </c>
      <c r="D28" s="30" t="s">
        <v>39</v>
      </c>
      <c r="E28" s="31">
        <v>111.88952380952382</v>
      </c>
    </row>
    <row r="29" spans="1:5" x14ac:dyDescent="0.3">
      <c r="A29" s="1">
        <v>43493</v>
      </c>
      <c r="B29">
        <v>65.930000000000007</v>
      </c>
      <c r="D29" s="30" t="s">
        <v>40</v>
      </c>
      <c r="E29" s="31">
        <v>112.82590909090909</v>
      </c>
    </row>
    <row r="30" spans="1:5" x14ac:dyDescent="0.3">
      <c r="A30" s="1">
        <v>43494</v>
      </c>
      <c r="B30">
        <v>66.12</v>
      </c>
      <c r="D30" s="30" t="s">
        <v>41</v>
      </c>
      <c r="E30" s="31">
        <v>113.32142857142857</v>
      </c>
    </row>
    <row r="31" spans="1:5" x14ac:dyDescent="0.3">
      <c r="A31" s="1">
        <v>43495</v>
      </c>
      <c r="B31">
        <v>66.11</v>
      </c>
      <c r="D31" s="30" t="s">
        <v>42</v>
      </c>
      <c r="E31" s="31">
        <v>112.25681818181819</v>
      </c>
    </row>
    <row r="32" spans="1:5" x14ac:dyDescent="0.3">
      <c r="A32" s="1">
        <v>43496</v>
      </c>
      <c r="B32">
        <v>65.680000000000007</v>
      </c>
      <c r="D32" s="30" t="s">
        <v>30</v>
      </c>
      <c r="E32" s="31">
        <v>110.44271255060731</v>
      </c>
    </row>
    <row r="33" spans="1:2" x14ac:dyDescent="0.3">
      <c r="A33" s="1">
        <v>43497</v>
      </c>
      <c r="B33">
        <v>65.430000000000007</v>
      </c>
    </row>
    <row r="34" spans="1:2" x14ac:dyDescent="0.3">
      <c r="A34" s="1">
        <v>43498</v>
      </c>
      <c r="B34">
        <v>65.489999999999995</v>
      </c>
    </row>
    <row r="35" spans="1:2" x14ac:dyDescent="0.3">
      <c r="A35" s="1">
        <v>43499</v>
      </c>
      <c r="B35">
        <v>65.489999999999995</v>
      </c>
    </row>
    <row r="36" spans="1:2" x14ac:dyDescent="0.3">
      <c r="A36" s="1">
        <v>43500</v>
      </c>
      <c r="B36">
        <v>65.55</v>
      </c>
    </row>
    <row r="37" spans="1:2" x14ac:dyDescent="0.3">
      <c r="A37" s="1">
        <v>43501</v>
      </c>
      <c r="B37">
        <v>65.569999999999993</v>
      </c>
    </row>
    <row r="38" spans="1:2" x14ac:dyDescent="0.3">
      <c r="A38" s="1">
        <v>43502</v>
      </c>
      <c r="B38">
        <v>65.599999999999994</v>
      </c>
    </row>
    <row r="39" spans="1:2" x14ac:dyDescent="0.3">
      <c r="A39" s="1">
        <v>43503</v>
      </c>
      <c r="B39">
        <v>65.790000000000006</v>
      </c>
    </row>
    <row r="40" spans="1:2" x14ac:dyDescent="0.3">
      <c r="A40" s="1">
        <v>43504</v>
      </c>
      <c r="B40">
        <v>65.930000000000007</v>
      </c>
    </row>
    <row r="41" spans="1:2" x14ac:dyDescent="0.3">
      <c r="A41" s="1">
        <v>43505</v>
      </c>
      <c r="B41">
        <v>65.81</v>
      </c>
    </row>
    <row r="42" spans="1:2" x14ac:dyDescent="0.3">
      <c r="A42" s="1">
        <v>43506</v>
      </c>
      <c r="B42">
        <v>65.81</v>
      </c>
    </row>
    <row r="43" spans="1:2" x14ac:dyDescent="0.3">
      <c r="A43" s="1">
        <v>43507</v>
      </c>
      <c r="B43">
        <v>65.72</v>
      </c>
    </row>
    <row r="44" spans="1:2" x14ac:dyDescent="0.3">
      <c r="A44" s="1">
        <v>43508</v>
      </c>
      <c r="B44">
        <v>65.680000000000007</v>
      </c>
    </row>
    <row r="45" spans="1:2" x14ac:dyDescent="0.3">
      <c r="A45" s="1">
        <v>43509</v>
      </c>
      <c r="B45">
        <v>65.73</v>
      </c>
    </row>
    <row r="46" spans="1:2" x14ac:dyDescent="0.3">
      <c r="A46" s="1">
        <v>43510</v>
      </c>
      <c r="B46">
        <v>66.22</v>
      </c>
    </row>
    <row r="47" spans="1:2" x14ac:dyDescent="0.3">
      <c r="A47" s="1">
        <v>43511</v>
      </c>
      <c r="B47">
        <v>66.709999999999994</v>
      </c>
    </row>
    <row r="48" spans="1:2" x14ac:dyDescent="0.3">
      <c r="A48" s="1">
        <v>43512</v>
      </c>
      <c r="B48">
        <v>66.58</v>
      </c>
    </row>
    <row r="49" spans="1:2" x14ac:dyDescent="0.3">
      <c r="A49" s="1">
        <v>43513</v>
      </c>
      <c r="B49">
        <v>66.569999999999993</v>
      </c>
    </row>
    <row r="50" spans="1:2" x14ac:dyDescent="0.3">
      <c r="A50" s="1">
        <v>43514</v>
      </c>
      <c r="B50">
        <v>66.39</v>
      </c>
    </row>
    <row r="51" spans="1:2" x14ac:dyDescent="0.3">
      <c r="A51" s="1">
        <v>43515</v>
      </c>
      <c r="B51">
        <v>66.19</v>
      </c>
    </row>
    <row r="52" spans="1:2" x14ac:dyDescent="0.3">
      <c r="A52" s="1">
        <v>43516</v>
      </c>
      <c r="B52">
        <v>65.97</v>
      </c>
    </row>
    <row r="53" spans="1:2" x14ac:dyDescent="0.3">
      <c r="A53" s="1">
        <v>43517</v>
      </c>
      <c r="B53">
        <v>65.66</v>
      </c>
    </row>
    <row r="54" spans="1:2" x14ac:dyDescent="0.3">
      <c r="A54" s="1">
        <v>43518</v>
      </c>
      <c r="B54">
        <v>65.53</v>
      </c>
    </row>
    <row r="55" spans="1:2" x14ac:dyDescent="0.3">
      <c r="A55" s="1">
        <v>43519</v>
      </c>
      <c r="B55">
        <v>65.489999999999995</v>
      </c>
    </row>
    <row r="56" spans="1:2" x14ac:dyDescent="0.3">
      <c r="A56" s="1">
        <v>43520</v>
      </c>
      <c r="B56">
        <v>65.489999999999995</v>
      </c>
    </row>
    <row r="57" spans="1:2" x14ac:dyDescent="0.3">
      <c r="A57" s="1">
        <v>43521</v>
      </c>
      <c r="B57">
        <v>65.41</v>
      </c>
    </row>
    <row r="58" spans="1:2" x14ac:dyDescent="0.3">
      <c r="A58" s="1">
        <v>43522</v>
      </c>
      <c r="B58">
        <v>65.459999999999994</v>
      </c>
    </row>
    <row r="59" spans="1:2" x14ac:dyDescent="0.3">
      <c r="A59" s="1">
        <v>43523</v>
      </c>
      <c r="B59">
        <v>65.680000000000007</v>
      </c>
    </row>
    <row r="60" spans="1:2" x14ac:dyDescent="0.3">
      <c r="A60" s="1">
        <v>43524</v>
      </c>
      <c r="B60">
        <v>65.78</v>
      </c>
    </row>
    <row r="61" spans="1:2" x14ac:dyDescent="0.3">
      <c r="A61" s="1">
        <v>43525</v>
      </c>
      <c r="B61">
        <v>65.849999999999994</v>
      </c>
    </row>
    <row r="62" spans="1:2" x14ac:dyDescent="0.3">
      <c r="A62" s="1">
        <v>43526</v>
      </c>
      <c r="B62">
        <v>65.88</v>
      </c>
    </row>
    <row r="63" spans="1:2" x14ac:dyDescent="0.3">
      <c r="A63" s="1">
        <v>43527</v>
      </c>
      <c r="B63">
        <v>65.88</v>
      </c>
    </row>
    <row r="64" spans="1:2" x14ac:dyDescent="0.3">
      <c r="A64" s="1">
        <v>43528</v>
      </c>
      <c r="B64">
        <v>65.81</v>
      </c>
    </row>
    <row r="65" spans="1:2" x14ac:dyDescent="0.3">
      <c r="A65" s="1">
        <v>43529</v>
      </c>
      <c r="B65">
        <v>65.75</v>
      </c>
    </row>
    <row r="66" spans="1:2" x14ac:dyDescent="0.3">
      <c r="A66" s="1">
        <v>43530</v>
      </c>
      <c r="B66">
        <v>65.8</v>
      </c>
    </row>
    <row r="67" spans="1:2" x14ac:dyDescent="0.3">
      <c r="A67" s="1">
        <v>43531</v>
      </c>
      <c r="B67">
        <v>65.91</v>
      </c>
    </row>
    <row r="68" spans="1:2" x14ac:dyDescent="0.3">
      <c r="A68" s="1">
        <v>43532</v>
      </c>
      <c r="B68">
        <v>66.099999999999994</v>
      </c>
    </row>
    <row r="69" spans="1:2" x14ac:dyDescent="0.3">
      <c r="A69" s="1">
        <v>43533</v>
      </c>
      <c r="B69">
        <v>66.23</v>
      </c>
    </row>
    <row r="70" spans="1:2" x14ac:dyDescent="0.3">
      <c r="A70" s="1">
        <v>43534</v>
      </c>
      <c r="B70">
        <v>66.27</v>
      </c>
    </row>
    <row r="71" spans="1:2" x14ac:dyDescent="0.3">
      <c r="A71" s="1">
        <v>43535</v>
      </c>
      <c r="B71">
        <v>66.19</v>
      </c>
    </row>
    <row r="72" spans="1:2" x14ac:dyDescent="0.3">
      <c r="A72" s="1">
        <v>43536</v>
      </c>
      <c r="B72">
        <v>65.930000000000007</v>
      </c>
    </row>
    <row r="73" spans="1:2" x14ac:dyDescent="0.3">
      <c r="A73" s="1">
        <v>43537</v>
      </c>
      <c r="B73">
        <v>65.650000000000006</v>
      </c>
    </row>
    <row r="74" spans="1:2" x14ac:dyDescent="0.3">
      <c r="A74" s="1">
        <v>43538</v>
      </c>
      <c r="B74">
        <v>65.459999999999994</v>
      </c>
    </row>
    <row r="75" spans="1:2" x14ac:dyDescent="0.3">
      <c r="A75" s="1">
        <v>43539</v>
      </c>
      <c r="B75">
        <v>65.400000000000006</v>
      </c>
    </row>
    <row r="76" spans="1:2" x14ac:dyDescent="0.3">
      <c r="A76" s="1">
        <v>43540</v>
      </c>
      <c r="B76">
        <v>65.25</v>
      </c>
    </row>
    <row r="77" spans="1:2" x14ac:dyDescent="0.3">
      <c r="A77" s="1">
        <v>43541</v>
      </c>
      <c r="B77">
        <v>65.25</v>
      </c>
    </row>
    <row r="78" spans="1:2" x14ac:dyDescent="0.3">
      <c r="A78" s="1">
        <v>43542</v>
      </c>
      <c r="B78">
        <v>64.92</v>
      </c>
    </row>
    <row r="79" spans="1:2" x14ac:dyDescent="0.3">
      <c r="A79" s="1">
        <v>43543</v>
      </c>
      <c r="B79">
        <v>64.41</v>
      </c>
    </row>
    <row r="80" spans="1:2" x14ac:dyDescent="0.3">
      <c r="A80" s="1">
        <v>43544</v>
      </c>
      <c r="B80">
        <v>64.31</v>
      </c>
    </row>
    <row r="81" spans="1:2" x14ac:dyDescent="0.3">
      <c r="A81" s="1">
        <v>43545</v>
      </c>
      <c r="B81">
        <v>64.099999999999994</v>
      </c>
    </row>
    <row r="82" spans="1:2" x14ac:dyDescent="0.3">
      <c r="A82" s="1">
        <v>43546</v>
      </c>
      <c r="B82">
        <v>63.95</v>
      </c>
    </row>
    <row r="83" spans="1:2" x14ac:dyDescent="0.3">
      <c r="A83" s="1">
        <v>43547</v>
      </c>
      <c r="B83">
        <v>64.260000000000005</v>
      </c>
    </row>
    <row r="84" spans="1:2" x14ac:dyDescent="0.3">
      <c r="A84" s="1">
        <v>43548</v>
      </c>
      <c r="B84">
        <v>64.260000000000005</v>
      </c>
    </row>
    <row r="85" spans="1:2" x14ac:dyDescent="0.3">
      <c r="A85" s="1">
        <v>43549</v>
      </c>
      <c r="B85">
        <v>64.319999999999993</v>
      </c>
    </row>
    <row r="86" spans="1:2" x14ac:dyDescent="0.3">
      <c r="A86" s="1">
        <v>43550</v>
      </c>
      <c r="B86">
        <v>64.260000000000005</v>
      </c>
    </row>
    <row r="87" spans="1:2" x14ac:dyDescent="0.3">
      <c r="A87" s="1">
        <v>43551</v>
      </c>
      <c r="B87">
        <v>64.42</v>
      </c>
    </row>
    <row r="88" spans="1:2" x14ac:dyDescent="0.3">
      <c r="A88" s="1">
        <v>43552</v>
      </c>
      <c r="B88">
        <v>64.760000000000005</v>
      </c>
    </row>
    <row r="89" spans="1:2" x14ac:dyDescent="0.3">
      <c r="A89" s="1">
        <v>43553</v>
      </c>
      <c r="B89">
        <v>64.930000000000007</v>
      </c>
    </row>
    <row r="90" spans="1:2" x14ac:dyDescent="0.3">
      <c r="A90" s="1">
        <v>43554</v>
      </c>
      <c r="B90">
        <v>65.010000000000005</v>
      </c>
    </row>
    <row r="91" spans="1:2" x14ac:dyDescent="0.3">
      <c r="A91" s="1">
        <v>43555</v>
      </c>
      <c r="B91">
        <v>65.010000000000005</v>
      </c>
    </row>
    <row r="92" spans="1:2" x14ac:dyDescent="0.3">
      <c r="A92" s="1">
        <v>43556</v>
      </c>
      <c r="B92">
        <v>65.25</v>
      </c>
    </row>
    <row r="93" spans="1:2" x14ac:dyDescent="0.3">
      <c r="A93" s="1">
        <v>43557</v>
      </c>
      <c r="B93">
        <v>65.430000000000007</v>
      </c>
    </row>
    <row r="94" spans="1:2" x14ac:dyDescent="0.3">
      <c r="A94" s="1">
        <v>43558</v>
      </c>
      <c r="B94">
        <v>65.319999999999993</v>
      </c>
    </row>
    <row r="95" spans="1:2" x14ac:dyDescent="0.3">
      <c r="A95" s="1">
        <v>43559</v>
      </c>
      <c r="B95">
        <v>65.260000000000005</v>
      </c>
    </row>
    <row r="96" spans="1:2" x14ac:dyDescent="0.3">
      <c r="A96" s="1">
        <v>43560</v>
      </c>
      <c r="B96">
        <v>65.36</v>
      </c>
    </row>
    <row r="97" spans="1:2" x14ac:dyDescent="0.3">
      <c r="A97" s="1">
        <v>43561</v>
      </c>
      <c r="B97">
        <v>65.319999999999993</v>
      </c>
    </row>
    <row r="98" spans="1:2" x14ac:dyDescent="0.3">
      <c r="A98" s="1">
        <v>43562</v>
      </c>
      <c r="B98">
        <v>65.319999999999993</v>
      </c>
    </row>
    <row r="99" spans="1:2" x14ac:dyDescent="0.3">
      <c r="A99" s="1">
        <v>43563</v>
      </c>
      <c r="B99">
        <v>65.33</v>
      </c>
    </row>
    <row r="100" spans="1:2" x14ac:dyDescent="0.3">
      <c r="A100" s="1">
        <v>43564</v>
      </c>
      <c r="B100">
        <v>65.03</v>
      </c>
    </row>
    <row r="101" spans="1:2" x14ac:dyDescent="0.3">
      <c r="A101" s="1">
        <v>43565</v>
      </c>
      <c r="B101">
        <v>64.760000000000005</v>
      </c>
    </row>
    <row r="102" spans="1:2" x14ac:dyDescent="0.3">
      <c r="A102" s="1">
        <v>43566</v>
      </c>
      <c r="B102">
        <v>64.52</v>
      </c>
    </row>
    <row r="103" spans="1:2" x14ac:dyDescent="0.3">
      <c r="A103" s="1">
        <v>43567</v>
      </c>
      <c r="B103">
        <v>64.44</v>
      </c>
    </row>
    <row r="104" spans="1:2" x14ac:dyDescent="0.3">
      <c r="A104" s="1">
        <v>43568</v>
      </c>
      <c r="B104">
        <v>64.36</v>
      </c>
    </row>
    <row r="105" spans="1:2" x14ac:dyDescent="0.3">
      <c r="A105" s="1">
        <v>43569</v>
      </c>
      <c r="B105">
        <v>64.36</v>
      </c>
    </row>
    <row r="106" spans="1:2" x14ac:dyDescent="0.3">
      <c r="A106" s="1">
        <v>43570</v>
      </c>
      <c r="B106">
        <v>64.36</v>
      </c>
    </row>
    <row r="107" spans="1:2" x14ac:dyDescent="0.3">
      <c r="A107" s="1">
        <v>43571</v>
      </c>
      <c r="B107">
        <v>64.290000000000006</v>
      </c>
    </row>
    <row r="108" spans="1:2" x14ac:dyDescent="0.3">
      <c r="A108" s="1">
        <v>43572</v>
      </c>
      <c r="B108">
        <v>64.13</v>
      </c>
    </row>
    <row r="109" spans="1:2" x14ac:dyDescent="0.3">
      <c r="A109" s="1">
        <v>43573</v>
      </c>
      <c r="B109">
        <v>63.95</v>
      </c>
    </row>
    <row r="110" spans="1:2" x14ac:dyDescent="0.3">
      <c r="A110" s="1">
        <v>43574</v>
      </c>
      <c r="B110">
        <v>63.98</v>
      </c>
    </row>
    <row r="111" spans="1:2" x14ac:dyDescent="0.3">
      <c r="A111" s="1">
        <v>43575</v>
      </c>
      <c r="B111">
        <v>63.97</v>
      </c>
    </row>
    <row r="112" spans="1:2" x14ac:dyDescent="0.3">
      <c r="A112" s="1">
        <v>43576</v>
      </c>
      <c r="B112">
        <v>63.97</v>
      </c>
    </row>
    <row r="113" spans="1:2" x14ac:dyDescent="0.3">
      <c r="A113" s="1">
        <v>43577</v>
      </c>
      <c r="B113">
        <v>63.9</v>
      </c>
    </row>
    <row r="114" spans="1:2" x14ac:dyDescent="0.3">
      <c r="A114" s="1">
        <v>43578</v>
      </c>
      <c r="B114">
        <v>63.8</v>
      </c>
    </row>
    <row r="115" spans="1:2" x14ac:dyDescent="0.3">
      <c r="A115" s="1">
        <v>43579</v>
      </c>
      <c r="B115">
        <v>63.85</v>
      </c>
    </row>
    <row r="116" spans="1:2" x14ac:dyDescent="0.3">
      <c r="A116" s="1">
        <v>43580</v>
      </c>
      <c r="B116">
        <v>64.349999999999994</v>
      </c>
    </row>
    <row r="117" spans="1:2" x14ac:dyDescent="0.3">
      <c r="A117" s="1">
        <v>43581</v>
      </c>
      <c r="B117">
        <v>64.73</v>
      </c>
    </row>
    <row r="118" spans="1:2" x14ac:dyDescent="0.3">
      <c r="A118" s="1">
        <v>43582</v>
      </c>
      <c r="B118">
        <v>64.72</v>
      </c>
    </row>
    <row r="119" spans="1:2" x14ac:dyDescent="0.3">
      <c r="A119" s="1">
        <v>43583</v>
      </c>
      <c r="B119">
        <v>64.72</v>
      </c>
    </row>
    <row r="120" spans="1:2" x14ac:dyDescent="0.3">
      <c r="A120" s="1">
        <v>43584</v>
      </c>
      <c r="B120">
        <v>64.7</v>
      </c>
    </row>
    <row r="121" spans="1:2" x14ac:dyDescent="0.3">
      <c r="A121" s="1">
        <v>43585</v>
      </c>
      <c r="B121">
        <v>64.55</v>
      </c>
    </row>
    <row r="122" spans="1:2" x14ac:dyDescent="0.3">
      <c r="A122" s="1">
        <v>43586</v>
      </c>
      <c r="B122">
        <v>64.53</v>
      </c>
    </row>
    <row r="123" spans="1:2" x14ac:dyDescent="0.3">
      <c r="A123" s="1">
        <v>43587</v>
      </c>
      <c r="B123">
        <v>64.75</v>
      </c>
    </row>
    <row r="124" spans="1:2" x14ac:dyDescent="0.3">
      <c r="A124" s="1">
        <v>43588</v>
      </c>
      <c r="B124">
        <v>65.150000000000006</v>
      </c>
    </row>
    <row r="125" spans="1:2" x14ac:dyDescent="0.3">
      <c r="A125" s="1">
        <v>43589</v>
      </c>
      <c r="B125">
        <v>65.180000000000007</v>
      </c>
    </row>
    <row r="126" spans="1:2" x14ac:dyDescent="0.3">
      <c r="A126" s="1">
        <v>43590</v>
      </c>
      <c r="B126">
        <v>65.13</v>
      </c>
    </row>
    <row r="127" spans="1:2" x14ac:dyDescent="0.3">
      <c r="A127" s="1">
        <v>43591</v>
      </c>
      <c r="B127">
        <v>65.209999999999994</v>
      </c>
    </row>
    <row r="128" spans="1:2" x14ac:dyDescent="0.3">
      <c r="A128" s="1">
        <v>43592</v>
      </c>
      <c r="B128">
        <v>65.209999999999994</v>
      </c>
    </row>
    <row r="129" spans="1:2" x14ac:dyDescent="0.3">
      <c r="A129" s="1">
        <v>43593</v>
      </c>
      <c r="B129">
        <v>65.209999999999994</v>
      </c>
    </row>
    <row r="130" spans="1:2" x14ac:dyDescent="0.3">
      <c r="A130" s="1">
        <v>43594</v>
      </c>
      <c r="B130">
        <v>65.2</v>
      </c>
    </row>
    <row r="131" spans="1:2" x14ac:dyDescent="0.3">
      <c r="A131" s="1">
        <v>43595</v>
      </c>
      <c r="B131">
        <v>65.22</v>
      </c>
    </row>
    <row r="132" spans="1:2" x14ac:dyDescent="0.3">
      <c r="A132" s="1">
        <v>43596</v>
      </c>
      <c r="B132">
        <v>65.180000000000007</v>
      </c>
    </row>
    <row r="133" spans="1:2" x14ac:dyDescent="0.3">
      <c r="A133" s="1">
        <v>43597</v>
      </c>
      <c r="B133">
        <v>65.16</v>
      </c>
    </row>
    <row r="134" spans="1:2" x14ac:dyDescent="0.3">
      <c r="A134" s="1">
        <v>43598</v>
      </c>
      <c r="B134">
        <v>65.260000000000005</v>
      </c>
    </row>
    <row r="135" spans="1:2" x14ac:dyDescent="0.3">
      <c r="A135" s="1">
        <v>43599</v>
      </c>
      <c r="B135">
        <v>65.33</v>
      </c>
    </row>
    <row r="136" spans="1:2" x14ac:dyDescent="0.3">
      <c r="A136" s="1">
        <v>43600</v>
      </c>
      <c r="B136">
        <v>65.040000000000006</v>
      </c>
    </row>
    <row r="137" spans="1:2" x14ac:dyDescent="0.3">
      <c r="A137" s="1">
        <v>43601</v>
      </c>
      <c r="B137">
        <v>64.680000000000007</v>
      </c>
    </row>
    <row r="138" spans="1:2" x14ac:dyDescent="0.3">
      <c r="A138" s="1">
        <v>43602</v>
      </c>
      <c r="B138">
        <v>64.59</v>
      </c>
    </row>
    <row r="139" spans="1:2" x14ac:dyDescent="0.3">
      <c r="A139" s="1">
        <v>43603</v>
      </c>
      <c r="B139">
        <v>64.650000000000006</v>
      </c>
    </row>
    <row r="140" spans="1:2" x14ac:dyDescent="0.3">
      <c r="A140" s="1">
        <v>43604</v>
      </c>
      <c r="B140">
        <v>64.650000000000006</v>
      </c>
    </row>
    <row r="141" spans="1:2" x14ac:dyDescent="0.3">
      <c r="A141" s="1">
        <v>43605</v>
      </c>
      <c r="B141">
        <v>64.599999999999994</v>
      </c>
    </row>
    <row r="142" spans="1:2" x14ac:dyDescent="0.3">
      <c r="A142" s="1">
        <v>43606</v>
      </c>
      <c r="B142">
        <v>64.510000000000005</v>
      </c>
    </row>
    <row r="143" spans="1:2" x14ac:dyDescent="0.3">
      <c r="A143" s="1">
        <v>43607</v>
      </c>
      <c r="B143">
        <v>64.42</v>
      </c>
    </row>
    <row r="144" spans="1:2" x14ac:dyDescent="0.3">
      <c r="A144" s="1">
        <v>43608</v>
      </c>
      <c r="B144">
        <v>64.42</v>
      </c>
    </row>
    <row r="145" spans="1:2" x14ac:dyDescent="0.3">
      <c r="A145" s="1">
        <v>43609</v>
      </c>
      <c r="B145">
        <v>64.64</v>
      </c>
    </row>
    <row r="146" spans="1:2" x14ac:dyDescent="0.3">
      <c r="A146" s="1">
        <v>43610</v>
      </c>
      <c r="B146">
        <v>64.569999999999993</v>
      </c>
    </row>
    <row r="147" spans="1:2" x14ac:dyDescent="0.3">
      <c r="A147" s="1">
        <v>43611</v>
      </c>
      <c r="B147">
        <v>64.569999999999993</v>
      </c>
    </row>
    <row r="148" spans="1:2" x14ac:dyDescent="0.3">
      <c r="A148" s="1">
        <v>43612</v>
      </c>
      <c r="B148">
        <v>64.489999999999995</v>
      </c>
    </row>
    <row r="149" spans="1:2" x14ac:dyDescent="0.3">
      <c r="A149" s="1">
        <v>43613</v>
      </c>
      <c r="B149">
        <v>64.459999999999994</v>
      </c>
    </row>
    <row r="150" spans="1:2" x14ac:dyDescent="0.3">
      <c r="A150" s="1">
        <v>43614</v>
      </c>
      <c r="B150">
        <v>64.73</v>
      </c>
    </row>
    <row r="151" spans="1:2" x14ac:dyDescent="0.3">
      <c r="A151" s="1">
        <v>43615</v>
      </c>
      <c r="B151">
        <v>65.010000000000005</v>
      </c>
    </row>
    <row r="152" spans="1:2" x14ac:dyDescent="0.3">
      <c r="A152" s="1">
        <v>43616</v>
      </c>
      <c r="B152">
        <v>65.19</v>
      </c>
    </row>
    <row r="153" spans="1:2" x14ac:dyDescent="0.3">
      <c r="A153" s="1">
        <v>43617</v>
      </c>
      <c r="B153">
        <v>65.42</v>
      </c>
    </row>
    <row r="154" spans="1:2" x14ac:dyDescent="0.3">
      <c r="A154" s="1">
        <v>43618</v>
      </c>
      <c r="B154">
        <v>65.42</v>
      </c>
    </row>
    <row r="155" spans="1:2" x14ac:dyDescent="0.3">
      <c r="A155" s="1">
        <v>43619</v>
      </c>
      <c r="B155">
        <v>65.44</v>
      </c>
    </row>
    <row r="156" spans="1:2" x14ac:dyDescent="0.3">
      <c r="A156" s="1">
        <v>43620</v>
      </c>
      <c r="B156">
        <v>65.33</v>
      </c>
    </row>
    <row r="157" spans="1:2" x14ac:dyDescent="0.3">
      <c r="A157" s="1">
        <v>43621</v>
      </c>
      <c r="B157">
        <v>65.17</v>
      </c>
    </row>
    <row r="158" spans="1:2" x14ac:dyDescent="0.3">
      <c r="A158" s="1">
        <v>43622</v>
      </c>
      <c r="B158">
        <v>65.17</v>
      </c>
    </row>
    <row r="159" spans="1:2" x14ac:dyDescent="0.3">
      <c r="A159" s="1">
        <v>43623</v>
      </c>
      <c r="B159">
        <v>65.11</v>
      </c>
    </row>
    <row r="160" spans="1:2" x14ac:dyDescent="0.3">
      <c r="A160" s="1">
        <v>43624</v>
      </c>
      <c r="B160">
        <v>64.95</v>
      </c>
    </row>
    <row r="161" spans="1:2" x14ac:dyDescent="0.3">
      <c r="A161" s="1">
        <v>43625</v>
      </c>
      <c r="B161">
        <v>64.959999999999994</v>
      </c>
    </row>
    <row r="162" spans="1:2" x14ac:dyDescent="0.3">
      <c r="A162" s="1">
        <v>43626</v>
      </c>
      <c r="B162">
        <v>64.88</v>
      </c>
    </row>
    <row r="163" spans="1:2" x14ac:dyDescent="0.3">
      <c r="A163" s="1">
        <v>43627</v>
      </c>
      <c r="B163">
        <v>64.650000000000006</v>
      </c>
    </row>
    <row r="164" spans="1:2" x14ac:dyDescent="0.3">
      <c r="A164" s="1">
        <v>43628</v>
      </c>
      <c r="B164">
        <v>64.58</v>
      </c>
    </row>
    <row r="165" spans="1:2" x14ac:dyDescent="0.3">
      <c r="A165" s="1">
        <v>43629</v>
      </c>
      <c r="B165">
        <v>64.69</v>
      </c>
    </row>
    <row r="166" spans="1:2" x14ac:dyDescent="0.3">
      <c r="A166" s="1">
        <v>43630</v>
      </c>
      <c r="B166">
        <v>64.53</v>
      </c>
    </row>
    <row r="167" spans="1:2" x14ac:dyDescent="0.3">
      <c r="A167" s="1">
        <v>43631</v>
      </c>
      <c r="B167">
        <v>64.400000000000006</v>
      </c>
    </row>
    <row r="168" spans="1:2" x14ac:dyDescent="0.3">
      <c r="A168" s="1">
        <v>43632</v>
      </c>
      <c r="B168">
        <v>64.39</v>
      </c>
    </row>
    <row r="169" spans="1:2" x14ac:dyDescent="0.3">
      <c r="A169" s="1">
        <v>43633</v>
      </c>
      <c r="B169">
        <v>64.319999999999993</v>
      </c>
    </row>
    <row r="170" spans="1:2" x14ac:dyDescent="0.3">
      <c r="A170" s="1">
        <v>43634</v>
      </c>
      <c r="B170">
        <v>64.25</v>
      </c>
    </row>
    <row r="171" spans="1:2" x14ac:dyDescent="0.3">
      <c r="A171" s="1">
        <v>43635</v>
      </c>
      <c r="B171">
        <v>64.12</v>
      </c>
    </row>
    <row r="172" spans="1:2" x14ac:dyDescent="0.3">
      <c r="A172" s="1">
        <v>43636</v>
      </c>
      <c r="B172">
        <v>63.69</v>
      </c>
    </row>
    <row r="173" spans="1:2" x14ac:dyDescent="0.3">
      <c r="A173" s="1">
        <v>43637</v>
      </c>
      <c r="B173">
        <v>63.15</v>
      </c>
    </row>
    <row r="174" spans="1:2" x14ac:dyDescent="0.3">
      <c r="A174" s="1">
        <v>43638</v>
      </c>
      <c r="B174">
        <v>63.08</v>
      </c>
    </row>
    <row r="175" spans="1:2" x14ac:dyDescent="0.3">
      <c r="A175" s="1">
        <v>43639</v>
      </c>
      <c r="B175">
        <v>63.08</v>
      </c>
    </row>
    <row r="176" spans="1:2" x14ac:dyDescent="0.3">
      <c r="A176" s="1">
        <v>43640</v>
      </c>
      <c r="B176">
        <v>63.03</v>
      </c>
    </row>
    <row r="177" spans="1:2" x14ac:dyDescent="0.3">
      <c r="A177" s="1">
        <v>43641</v>
      </c>
      <c r="B177">
        <v>62.76</v>
      </c>
    </row>
    <row r="178" spans="1:2" x14ac:dyDescent="0.3">
      <c r="A178" s="1">
        <v>43642</v>
      </c>
      <c r="B178">
        <v>62.78</v>
      </c>
    </row>
    <row r="179" spans="1:2" x14ac:dyDescent="0.3">
      <c r="A179" s="1">
        <v>43643</v>
      </c>
      <c r="B179">
        <v>63.01</v>
      </c>
    </row>
    <row r="180" spans="1:2" x14ac:dyDescent="0.3">
      <c r="A180" s="1">
        <v>43644</v>
      </c>
      <c r="B180">
        <v>63.05</v>
      </c>
    </row>
    <row r="181" spans="1:2" x14ac:dyDescent="0.3">
      <c r="A181" s="1">
        <v>43645</v>
      </c>
      <c r="B181">
        <v>63.09</v>
      </c>
    </row>
    <row r="182" spans="1:2" x14ac:dyDescent="0.3">
      <c r="A182" s="1">
        <v>43646</v>
      </c>
      <c r="B182">
        <v>63.09</v>
      </c>
    </row>
    <row r="183" spans="1:2" x14ac:dyDescent="0.3">
      <c r="A183" s="1">
        <v>43647</v>
      </c>
      <c r="B183">
        <v>63.06</v>
      </c>
    </row>
    <row r="184" spans="1:2" x14ac:dyDescent="0.3">
      <c r="A184" s="1">
        <v>43648</v>
      </c>
      <c r="B184">
        <v>63.1</v>
      </c>
    </row>
    <row r="185" spans="1:2" x14ac:dyDescent="0.3">
      <c r="A185" s="1">
        <v>43649</v>
      </c>
      <c r="B185">
        <v>63.32</v>
      </c>
    </row>
    <row r="186" spans="1:2" x14ac:dyDescent="0.3">
      <c r="A186" s="1">
        <v>43650</v>
      </c>
      <c r="B186">
        <v>63.41</v>
      </c>
    </row>
    <row r="187" spans="1:2" x14ac:dyDescent="0.3">
      <c r="A187" s="1">
        <v>43651</v>
      </c>
      <c r="B187">
        <v>63.46</v>
      </c>
    </row>
    <row r="188" spans="1:2" x14ac:dyDescent="0.3">
      <c r="A188" s="1">
        <v>43652</v>
      </c>
      <c r="B188">
        <v>63.58</v>
      </c>
    </row>
    <row r="189" spans="1:2" x14ac:dyDescent="0.3">
      <c r="A189" s="1">
        <v>43653</v>
      </c>
      <c r="B189">
        <v>63.58</v>
      </c>
    </row>
    <row r="190" spans="1:2" x14ac:dyDescent="0.3">
      <c r="A190" s="1">
        <v>43654</v>
      </c>
      <c r="B190">
        <v>63.68</v>
      </c>
    </row>
    <row r="191" spans="1:2" x14ac:dyDescent="0.3">
      <c r="A191" s="1">
        <v>43655</v>
      </c>
      <c r="B191">
        <v>63.74</v>
      </c>
    </row>
    <row r="192" spans="1:2" x14ac:dyDescent="0.3">
      <c r="A192" s="1">
        <v>43656</v>
      </c>
      <c r="B192">
        <v>63.73</v>
      </c>
    </row>
    <row r="193" spans="1:2" x14ac:dyDescent="0.3">
      <c r="A193" s="1">
        <v>43657</v>
      </c>
      <c r="B193">
        <v>63.32</v>
      </c>
    </row>
    <row r="194" spans="1:2" x14ac:dyDescent="0.3">
      <c r="A194" s="1">
        <v>43658</v>
      </c>
      <c r="B194">
        <v>62.99</v>
      </c>
    </row>
    <row r="195" spans="1:2" x14ac:dyDescent="0.3">
      <c r="A195" s="1">
        <v>43659</v>
      </c>
      <c r="B195">
        <v>63</v>
      </c>
    </row>
    <row r="196" spans="1:2" x14ac:dyDescent="0.3">
      <c r="A196" s="1">
        <v>43660</v>
      </c>
      <c r="B196">
        <v>63.01</v>
      </c>
    </row>
    <row r="197" spans="1:2" x14ac:dyDescent="0.3">
      <c r="A197" s="1">
        <v>43661</v>
      </c>
      <c r="B197">
        <v>62.95</v>
      </c>
    </row>
    <row r="198" spans="1:2" x14ac:dyDescent="0.3">
      <c r="A198" s="1">
        <v>43662</v>
      </c>
      <c r="B198">
        <v>62.75</v>
      </c>
    </row>
    <row r="199" spans="1:2" x14ac:dyDescent="0.3">
      <c r="A199" s="1">
        <v>43663</v>
      </c>
      <c r="B199">
        <v>62.85</v>
      </c>
    </row>
    <row r="200" spans="1:2" x14ac:dyDescent="0.3">
      <c r="A200" s="1">
        <v>43664</v>
      </c>
      <c r="B200">
        <v>62.91</v>
      </c>
    </row>
    <row r="201" spans="1:2" x14ac:dyDescent="0.3">
      <c r="A201" s="1">
        <v>43665</v>
      </c>
      <c r="B201">
        <v>62.92</v>
      </c>
    </row>
    <row r="202" spans="1:2" x14ac:dyDescent="0.3">
      <c r="A202" s="1">
        <v>43666</v>
      </c>
      <c r="B202">
        <v>62.94</v>
      </c>
    </row>
    <row r="203" spans="1:2" x14ac:dyDescent="0.3">
      <c r="A203" s="1">
        <v>43667</v>
      </c>
      <c r="B203">
        <v>62.94</v>
      </c>
    </row>
    <row r="204" spans="1:2" x14ac:dyDescent="0.3">
      <c r="A204" s="1">
        <v>43668</v>
      </c>
      <c r="B204">
        <v>62.98</v>
      </c>
    </row>
    <row r="205" spans="1:2" x14ac:dyDescent="0.3">
      <c r="A205" s="1">
        <v>43669</v>
      </c>
      <c r="B205">
        <v>63.05</v>
      </c>
    </row>
    <row r="206" spans="1:2" x14ac:dyDescent="0.3">
      <c r="A206" s="1">
        <v>43670</v>
      </c>
      <c r="B206">
        <v>63.14</v>
      </c>
    </row>
    <row r="207" spans="1:2" x14ac:dyDescent="0.3">
      <c r="A207" s="1">
        <v>43671</v>
      </c>
      <c r="B207">
        <v>63.15</v>
      </c>
    </row>
    <row r="208" spans="1:2" x14ac:dyDescent="0.3">
      <c r="A208" s="1">
        <v>43672</v>
      </c>
      <c r="B208">
        <v>63.16</v>
      </c>
    </row>
    <row r="209" spans="1:2" x14ac:dyDescent="0.3">
      <c r="A209" s="1">
        <v>43673</v>
      </c>
      <c r="B209">
        <v>63.19</v>
      </c>
    </row>
    <row r="210" spans="1:2" x14ac:dyDescent="0.3">
      <c r="A210" s="1">
        <v>43674</v>
      </c>
      <c r="B210">
        <v>63.19</v>
      </c>
    </row>
    <row r="211" spans="1:2" x14ac:dyDescent="0.3">
      <c r="A211" s="1">
        <v>43675</v>
      </c>
      <c r="B211">
        <v>63.32</v>
      </c>
    </row>
    <row r="212" spans="1:2" x14ac:dyDescent="0.3">
      <c r="A212" s="1">
        <v>43676</v>
      </c>
      <c r="B212">
        <v>63.45</v>
      </c>
    </row>
    <row r="213" spans="1:2" x14ac:dyDescent="0.3">
      <c r="A213" s="1">
        <v>43677</v>
      </c>
      <c r="B213">
        <v>63.41</v>
      </c>
    </row>
    <row r="214" spans="1:2" x14ac:dyDescent="0.3">
      <c r="A214" s="1">
        <v>43678</v>
      </c>
      <c r="B214">
        <v>63.61</v>
      </c>
    </row>
    <row r="215" spans="1:2" x14ac:dyDescent="0.3">
      <c r="A215" s="1">
        <v>43679</v>
      </c>
      <c r="B215">
        <v>64.28</v>
      </c>
    </row>
    <row r="216" spans="1:2" x14ac:dyDescent="0.3">
      <c r="A216" s="1">
        <v>43680</v>
      </c>
      <c r="B216">
        <v>64.930000000000007</v>
      </c>
    </row>
    <row r="217" spans="1:2" x14ac:dyDescent="0.3">
      <c r="A217" s="1">
        <v>43681</v>
      </c>
      <c r="B217">
        <v>64.930000000000007</v>
      </c>
    </row>
    <row r="218" spans="1:2" x14ac:dyDescent="0.3">
      <c r="A218" s="1">
        <v>43682</v>
      </c>
      <c r="B218">
        <v>65.02</v>
      </c>
    </row>
    <row r="219" spans="1:2" x14ac:dyDescent="0.3">
      <c r="A219" s="1">
        <v>43683</v>
      </c>
      <c r="B219">
        <v>65.180000000000007</v>
      </c>
    </row>
    <row r="220" spans="1:2" x14ac:dyDescent="0.3">
      <c r="A220" s="1">
        <v>43684</v>
      </c>
      <c r="B220">
        <v>65.19</v>
      </c>
    </row>
    <row r="221" spans="1:2" x14ac:dyDescent="0.3">
      <c r="A221" s="1">
        <v>43685</v>
      </c>
      <c r="B221">
        <v>65.180000000000007</v>
      </c>
    </row>
    <row r="222" spans="1:2" x14ac:dyDescent="0.3">
      <c r="A222" s="1">
        <v>43686</v>
      </c>
      <c r="B222">
        <v>65.22</v>
      </c>
    </row>
    <row r="223" spans="1:2" x14ac:dyDescent="0.3">
      <c r="A223" s="1">
        <v>43687</v>
      </c>
      <c r="B223">
        <v>65.31</v>
      </c>
    </row>
    <row r="224" spans="1:2" x14ac:dyDescent="0.3">
      <c r="A224" s="1">
        <v>43688</v>
      </c>
      <c r="B224">
        <v>65.31</v>
      </c>
    </row>
    <row r="225" spans="1:2" x14ac:dyDescent="0.3">
      <c r="A225" s="1">
        <v>43689</v>
      </c>
      <c r="B225">
        <v>65.41</v>
      </c>
    </row>
    <row r="226" spans="1:2" x14ac:dyDescent="0.3">
      <c r="A226" s="1">
        <v>43690</v>
      </c>
      <c r="B226">
        <v>65.5</v>
      </c>
    </row>
    <row r="227" spans="1:2" x14ac:dyDescent="0.3">
      <c r="A227" s="1">
        <v>43691</v>
      </c>
      <c r="B227">
        <v>65.39</v>
      </c>
    </row>
    <row r="228" spans="1:2" x14ac:dyDescent="0.3">
      <c r="A228" s="1">
        <v>43692</v>
      </c>
      <c r="B228">
        <v>65.73</v>
      </c>
    </row>
    <row r="229" spans="1:2" x14ac:dyDescent="0.3">
      <c r="A229" s="1">
        <v>43693</v>
      </c>
      <c r="B229">
        <v>66.099999999999994</v>
      </c>
    </row>
    <row r="230" spans="1:2" x14ac:dyDescent="0.3">
      <c r="A230" s="1">
        <v>43694</v>
      </c>
      <c r="B230">
        <v>66.19</v>
      </c>
    </row>
    <row r="231" spans="1:2" x14ac:dyDescent="0.3">
      <c r="A231" s="1">
        <v>43695</v>
      </c>
      <c r="B231">
        <v>66.19</v>
      </c>
    </row>
    <row r="232" spans="1:2" x14ac:dyDescent="0.3">
      <c r="A232" s="1">
        <v>43696</v>
      </c>
      <c r="B232">
        <v>66.41</v>
      </c>
    </row>
    <row r="233" spans="1:2" x14ac:dyDescent="0.3">
      <c r="A233" s="1">
        <v>43697</v>
      </c>
      <c r="B233">
        <v>66.790000000000006</v>
      </c>
    </row>
    <row r="234" spans="1:2" x14ac:dyDescent="0.3">
      <c r="A234" s="1">
        <v>43698</v>
      </c>
      <c r="B234">
        <v>66.48</v>
      </c>
    </row>
    <row r="235" spans="1:2" x14ac:dyDescent="0.3">
      <c r="A235" s="1">
        <v>43699</v>
      </c>
      <c r="B235">
        <v>65.88</v>
      </c>
    </row>
    <row r="236" spans="1:2" x14ac:dyDescent="0.3">
      <c r="A236" s="1">
        <v>43700</v>
      </c>
      <c r="B236">
        <v>65.680000000000007</v>
      </c>
    </row>
    <row r="237" spans="1:2" x14ac:dyDescent="0.3">
      <c r="A237" s="1">
        <v>43701</v>
      </c>
      <c r="B237">
        <v>65.8</v>
      </c>
    </row>
    <row r="238" spans="1:2" x14ac:dyDescent="0.3">
      <c r="A238" s="1">
        <v>43702</v>
      </c>
      <c r="B238">
        <v>65.8</v>
      </c>
    </row>
    <row r="239" spans="1:2" x14ac:dyDescent="0.3">
      <c r="A239" s="1">
        <v>43703</v>
      </c>
      <c r="B239">
        <v>65.92</v>
      </c>
    </row>
    <row r="240" spans="1:2" x14ac:dyDescent="0.3">
      <c r="A240" s="1">
        <v>43704</v>
      </c>
      <c r="B240">
        <v>66.13</v>
      </c>
    </row>
    <row r="241" spans="1:2" x14ac:dyDescent="0.3">
      <c r="A241" s="1">
        <v>43705</v>
      </c>
      <c r="B241">
        <v>66.489999999999995</v>
      </c>
    </row>
    <row r="242" spans="1:2" x14ac:dyDescent="0.3">
      <c r="A242" s="1">
        <v>43706</v>
      </c>
      <c r="B242">
        <v>66.680000000000007</v>
      </c>
    </row>
    <row r="243" spans="1:2" x14ac:dyDescent="0.3">
      <c r="A243" s="1">
        <v>43707</v>
      </c>
      <c r="B243">
        <v>66.599999999999994</v>
      </c>
    </row>
    <row r="244" spans="1:2" x14ac:dyDescent="0.3">
      <c r="A244" s="1">
        <v>43708</v>
      </c>
      <c r="B244">
        <v>66.59</v>
      </c>
    </row>
    <row r="245" spans="1:2" x14ac:dyDescent="0.3">
      <c r="A245" s="1">
        <v>43709</v>
      </c>
      <c r="B245">
        <v>66.59</v>
      </c>
    </row>
    <row r="246" spans="1:2" x14ac:dyDescent="0.3">
      <c r="A246" s="1">
        <v>43710</v>
      </c>
      <c r="B246">
        <v>66.66</v>
      </c>
    </row>
    <row r="247" spans="1:2" x14ac:dyDescent="0.3">
      <c r="A247" s="1">
        <v>43711</v>
      </c>
      <c r="B247">
        <v>66.790000000000006</v>
      </c>
    </row>
    <row r="248" spans="1:2" x14ac:dyDescent="0.3">
      <c r="A248" s="1">
        <v>43712</v>
      </c>
      <c r="B248">
        <v>66.72</v>
      </c>
    </row>
    <row r="249" spans="1:2" x14ac:dyDescent="0.3">
      <c r="A249" s="1">
        <v>43713</v>
      </c>
      <c r="B249">
        <v>66.239999999999995</v>
      </c>
    </row>
    <row r="250" spans="1:2" x14ac:dyDescent="0.3">
      <c r="A250" s="1">
        <v>43714</v>
      </c>
      <c r="B250">
        <v>66.010000000000005</v>
      </c>
    </row>
    <row r="251" spans="1:2" x14ac:dyDescent="0.3">
      <c r="A251" s="1">
        <v>43715</v>
      </c>
      <c r="B251">
        <v>65.91</v>
      </c>
    </row>
    <row r="252" spans="1:2" x14ac:dyDescent="0.3">
      <c r="A252" s="1">
        <v>43716</v>
      </c>
      <c r="B252">
        <v>65.91</v>
      </c>
    </row>
    <row r="253" spans="1:2" x14ac:dyDescent="0.3">
      <c r="A253" s="1">
        <v>43717</v>
      </c>
      <c r="B253">
        <v>65.73</v>
      </c>
    </row>
    <row r="254" spans="1:2" x14ac:dyDescent="0.3">
      <c r="A254" s="1">
        <v>43718</v>
      </c>
      <c r="B254">
        <v>65.489999999999995</v>
      </c>
    </row>
    <row r="255" spans="1:2" x14ac:dyDescent="0.3">
      <c r="A255" s="1">
        <v>43719</v>
      </c>
      <c r="B255">
        <v>65.430000000000007</v>
      </c>
    </row>
    <row r="256" spans="1:2" x14ac:dyDescent="0.3">
      <c r="A256" s="1">
        <v>43720</v>
      </c>
      <c r="B256">
        <v>65.290000000000006</v>
      </c>
    </row>
    <row r="257" spans="1:2" x14ac:dyDescent="0.3">
      <c r="A257" s="1">
        <v>43721</v>
      </c>
      <c r="B257">
        <v>64.760000000000005</v>
      </c>
    </row>
    <row r="258" spans="1:2" x14ac:dyDescent="0.3">
      <c r="A258" s="1">
        <v>43722</v>
      </c>
      <c r="B258">
        <v>64.34</v>
      </c>
    </row>
    <row r="259" spans="1:2" x14ac:dyDescent="0.3">
      <c r="A259" s="1">
        <v>43723</v>
      </c>
      <c r="B259">
        <v>64.34</v>
      </c>
    </row>
    <row r="260" spans="1:2" x14ac:dyDescent="0.3">
      <c r="A260" s="1">
        <v>43724</v>
      </c>
      <c r="B260">
        <v>64.14</v>
      </c>
    </row>
    <row r="261" spans="1:2" x14ac:dyDescent="0.3">
      <c r="A261" s="1">
        <v>43725</v>
      </c>
      <c r="B261">
        <v>64.05</v>
      </c>
    </row>
    <row r="262" spans="1:2" x14ac:dyDescent="0.3">
      <c r="A262" s="1">
        <v>43726</v>
      </c>
      <c r="B262">
        <v>64.260000000000005</v>
      </c>
    </row>
    <row r="263" spans="1:2" x14ac:dyDescent="0.3">
      <c r="A263" s="1">
        <v>43727</v>
      </c>
      <c r="B263">
        <v>64.239999999999995</v>
      </c>
    </row>
    <row r="264" spans="1:2" x14ac:dyDescent="0.3">
      <c r="A264" s="1">
        <v>43728</v>
      </c>
      <c r="B264">
        <v>63.99</v>
      </c>
    </row>
    <row r="265" spans="1:2" x14ac:dyDescent="0.3">
      <c r="A265" s="1">
        <v>43729</v>
      </c>
      <c r="B265">
        <v>63.91</v>
      </c>
    </row>
    <row r="266" spans="1:2" x14ac:dyDescent="0.3">
      <c r="A266" s="1">
        <v>43730</v>
      </c>
      <c r="B266">
        <v>63.91</v>
      </c>
    </row>
    <row r="267" spans="1:2" x14ac:dyDescent="0.3">
      <c r="A267" s="1">
        <v>43731</v>
      </c>
      <c r="B267">
        <v>63.91</v>
      </c>
    </row>
    <row r="268" spans="1:2" x14ac:dyDescent="0.3">
      <c r="A268" s="1">
        <v>43732</v>
      </c>
      <c r="B268">
        <v>63.85</v>
      </c>
    </row>
    <row r="269" spans="1:2" x14ac:dyDescent="0.3">
      <c r="A269" s="1">
        <v>43733</v>
      </c>
      <c r="B269">
        <v>63.92</v>
      </c>
    </row>
    <row r="270" spans="1:2" x14ac:dyDescent="0.3">
      <c r="A270" s="1">
        <v>43734</v>
      </c>
      <c r="B270">
        <v>64.25</v>
      </c>
    </row>
    <row r="271" spans="1:2" x14ac:dyDescent="0.3">
      <c r="A271" s="1">
        <v>43735</v>
      </c>
      <c r="B271">
        <v>64.31</v>
      </c>
    </row>
    <row r="272" spans="1:2" x14ac:dyDescent="0.3">
      <c r="A272" s="1">
        <v>43736</v>
      </c>
      <c r="B272">
        <v>64.45</v>
      </c>
    </row>
    <row r="273" spans="1:2" x14ac:dyDescent="0.3">
      <c r="A273" s="1">
        <v>43737</v>
      </c>
      <c r="B273">
        <v>64.45</v>
      </c>
    </row>
    <row r="274" spans="1:2" x14ac:dyDescent="0.3">
      <c r="A274" s="1">
        <v>43738</v>
      </c>
      <c r="B274">
        <v>64.599999999999994</v>
      </c>
    </row>
    <row r="275" spans="1:2" x14ac:dyDescent="0.3">
      <c r="A275" s="1">
        <v>43739</v>
      </c>
      <c r="B275">
        <v>64.92</v>
      </c>
    </row>
    <row r="276" spans="1:2" x14ac:dyDescent="0.3">
      <c r="A276" s="1">
        <v>43740</v>
      </c>
      <c r="B276">
        <v>65.209999999999994</v>
      </c>
    </row>
    <row r="277" spans="1:2" x14ac:dyDescent="0.3">
      <c r="A277" s="1">
        <v>43741</v>
      </c>
      <c r="B277">
        <v>65.239999999999995</v>
      </c>
    </row>
    <row r="278" spans="1:2" x14ac:dyDescent="0.3">
      <c r="A278" s="1">
        <v>43742</v>
      </c>
      <c r="B278">
        <v>65.010000000000005</v>
      </c>
    </row>
    <row r="279" spans="1:2" x14ac:dyDescent="0.3">
      <c r="A279" s="1">
        <v>43743</v>
      </c>
      <c r="B279">
        <v>64.81</v>
      </c>
    </row>
    <row r="280" spans="1:2" x14ac:dyDescent="0.3">
      <c r="A280" s="1">
        <v>43744</v>
      </c>
      <c r="B280">
        <v>64.8</v>
      </c>
    </row>
    <row r="281" spans="1:2" x14ac:dyDescent="0.3">
      <c r="A281" s="1">
        <v>43745</v>
      </c>
      <c r="B281">
        <v>64.819999999999993</v>
      </c>
    </row>
    <row r="282" spans="1:2" x14ac:dyDescent="0.3">
      <c r="A282" s="1">
        <v>43746</v>
      </c>
      <c r="B282">
        <v>64.930000000000007</v>
      </c>
    </row>
    <row r="283" spans="1:2" x14ac:dyDescent="0.3">
      <c r="A283" s="1">
        <v>43747</v>
      </c>
      <c r="B283">
        <v>65.05</v>
      </c>
    </row>
    <row r="284" spans="1:2" x14ac:dyDescent="0.3">
      <c r="A284" s="1">
        <v>43748</v>
      </c>
      <c r="B284">
        <v>64.86</v>
      </c>
    </row>
    <row r="285" spans="1:2" x14ac:dyDescent="0.3">
      <c r="A285" s="1">
        <v>43749</v>
      </c>
      <c r="B285">
        <v>64.510000000000005</v>
      </c>
    </row>
    <row r="286" spans="1:2" x14ac:dyDescent="0.3">
      <c r="A286" s="1">
        <v>43750</v>
      </c>
      <c r="B286">
        <v>64.25</v>
      </c>
    </row>
    <row r="287" spans="1:2" x14ac:dyDescent="0.3">
      <c r="A287" s="1">
        <v>43751</v>
      </c>
      <c r="B287">
        <v>64.22</v>
      </c>
    </row>
    <row r="288" spans="1:2" x14ac:dyDescent="0.3">
      <c r="A288" s="1">
        <v>43752</v>
      </c>
      <c r="B288">
        <v>64.22</v>
      </c>
    </row>
    <row r="289" spans="1:2" x14ac:dyDescent="0.3">
      <c r="A289" s="1">
        <v>43753</v>
      </c>
      <c r="B289">
        <v>64.319999999999993</v>
      </c>
    </row>
    <row r="290" spans="1:2" x14ac:dyDescent="0.3">
      <c r="A290" s="1">
        <v>43754</v>
      </c>
      <c r="B290">
        <v>64.349999999999994</v>
      </c>
    </row>
    <row r="291" spans="1:2" x14ac:dyDescent="0.3">
      <c r="A291" s="1">
        <v>43755</v>
      </c>
      <c r="B291">
        <v>64.17</v>
      </c>
    </row>
    <row r="292" spans="1:2" x14ac:dyDescent="0.3">
      <c r="A292" s="1">
        <v>43756</v>
      </c>
      <c r="B292">
        <v>64</v>
      </c>
    </row>
    <row r="293" spans="1:2" x14ac:dyDescent="0.3">
      <c r="A293" s="1">
        <v>43757</v>
      </c>
      <c r="B293">
        <v>63.94</v>
      </c>
    </row>
    <row r="294" spans="1:2" x14ac:dyDescent="0.3">
      <c r="A294" s="1">
        <v>43758</v>
      </c>
      <c r="B294">
        <v>63.94</v>
      </c>
    </row>
    <row r="295" spans="1:2" x14ac:dyDescent="0.3">
      <c r="A295" s="1">
        <v>43759</v>
      </c>
      <c r="B295">
        <v>63.85</v>
      </c>
    </row>
    <row r="296" spans="1:2" x14ac:dyDescent="0.3">
      <c r="A296" s="1">
        <v>43760</v>
      </c>
      <c r="B296">
        <v>63.71</v>
      </c>
    </row>
    <row r="297" spans="1:2" x14ac:dyDescent="0.3">
      <c r="A297" s="1">
        <v>43761</v>
      </c>
      <c r="B297">
        <v>63.74</v>
      </c>
    </row>
    <row r="298" spans="1:2" x14ac:dyDescent="0.3">
      <c r="A298" s="1">
        <v>43762</v>
      </c>
      <c r="B298">
        <v>63.88</v>
      </c>
    </row>
    <row r="299" spans="1:2" x14ac:dyDescent="0.3">
      <c r="A299" s="1">
        <v>43763</v>
      </c>
      <c r="B299">
        <v>63.93</v>
      </c>
    </row>
    <row r="300" spans="1:2" x14ac:dyDescent="0.3">
      <c r="A300" s="1">
        <v>43764</v>
      </c>
      <c r="B300">
        <v>63.89</v>
      </c>
    </row>
    <row r="301" spans="1:2" x14ac:dyDescent="0.3">
      <c r="A301" s="1">
        <v>43765</v>
      </c>
      <c r="B301">
        <v>63.88</v>
      </c>
    </row>
    <row r="302" spans="1:2" x14ac:dyDescent="0.3">
      <c r="A302" s="1">
        <v>43766</v>
      </c>
      <c r="B302">
        <v>63.84</v>
      </c>
    </row>
    <row r="303" spans="1:2" x14ac:dyDescent="0.3">
      <c r="A303" s="1">
        <v>43767</v>
      </c>
      <c r="B303">
        <v>63.77</v>
      </c>
    </row>
    <row r="304" spans="1:2" x14ac:dyDescent="0.3">
      <c r="A304" s="1">
        <v>43768</v>
      </c>
      <c r="B304">
        <v>63.88</v>
      </c>
    </row>
    <row r="305" spans="1:2" x14ac:dyDescent="0.3">
      <c r="A305" s="1">
        <v>43769</v>
      </c>
      <c r="B305">
        <v>63.87</v>
      </c>
    </row>
    <row r="306" spans="1:2" x14ac:dyDescent="0.3">
      <c r="A306" s="1">
        <v>43770</v>
      </c>
      <c r="B306">
        <v>63.95</v>
      </c>
    </row>
    <row r="307" spans="1:2" x14ac:dyDescent="0.3">
      <c r="A307" s="1">
        <v>43771</v>
      </c>
      <c r="B307">
        <v>63.84</v>
      </c>
    </row>
    <row r="308" spans="1:2" x14ac:dyDescent="0.3">
      <c r="A308" s="1">
        <v>43772</v>
      </c>
      <c r="B308">
        <v>63.84</v>
      </c>
    </row>
    <row r="309" spans="1:2" x14ac:dyDescent="0.3">
      <c r="A309" s="1">
        <v>43773</v>
      </c>
      <c r="B309">
        <v>63.61</v>
      </c>
    </row>
    <row r="310" spans="1:2" x14ac:dyDescent="0.3">
      <c r="A310" s="1">
        <v>43774</v>
      </c>
      <c r="B310">
        <v>63.34</v>
      </c>
    </row>
    <row r="311" spans="1:2" x14ac:dyDescent="0.3">
      <c r="A311" s="1">
        <v>43775</v>
      </c>
      <c r="B311">
        <v>63.49</v>
      </c>
    </row>
    <row r="312" spans="1:2" x14ac:dyDescent="0.3">
      <c r="A312" s="1">
        <v>43776</v>
      </c>
      <c r="B312">
        <v>63.7</v>
      </c>
    </row>
    <row r="313" spans="1:2" x14ac:dyDescent="0.3">
      <c r="A313" s="1">
        <v>43777</v>
      </c>
      <c r="B313">
        <v>63.7</v>
      </c>
    </row>
    <row r="314" spans="1:2" x14ac:dyDescent="0.3">
      <c r="A314" s="1">
        <v>43778</v>
      </c>
      <c r="B314">
        <v>63.79</v>
      </c>
    </row>
    <row r="315" spans="1:2" x14ac:dyDescent="0.3">
      <c r="A315" s="1">
        <v>43779</v>
      </c>
      <c r="B315">
        <v>63.79</v>
      </c>
    </row>
    <row r="316" spans="1:2" x14ac:dyDescent="0.3">
      <c r="A316" s="1">
        <v>43780</v>
      </c>
      <c r="B316">
        <v>63.84</v>
      </c>
    </row>
    <row r="317" spans="1:2" x14ac:dyDescent="0.3">
      <c r="A317" s="1">
        <v>43781</v>
      </c>
      <c r="B317">
        <v>63.92</v>
      </c>
    </row>
    <row r="318" spans="1:2" x14ac:dyDescent="0.3">
      <c r="A318" s="1">
        <v>43782</v>
      </c>
      <c r="B318">
        <v>64.12</v>
      </c>
    </row>
    <row r="319" spans="1:2" x14ac:dyDescent="0.3">
      <c r="A319" s="1">
        <v>43783</v>
      </c>
      <c r="B319">
        <v>64.260000000000005</v>
      </c>
    </row>
    <row r="320" spans="1:2" x14ac:dyDescent="0.3">
      <c r="A320" s="1">
        <v>43784</v>
      </c>
      <c r="B320">
        <v>64.010000000000005</v>
      </c>
    </row>
    <row r="321" spans="1:2" x14ac:dyDescent="0.3">
      <c r="A321" s="1">
        <v>43785</v>
      </c>
      <c r="B321">
        <v>63.82</v>
      </c>
    </row>
    <row r="322" spans="1:2" x14ac:dyDescent="0.3">
      <c r="A322" s="1">
        <v>43786</v>
      </c>
      <c r="B322">
        <v>63.81</v>
      </c>
    </row>
    <row r="323" spans="1:2" x14ac:dyDescent="0.3">
      <c r="A323" s="1">
        <v>43787</v>
      </c>
      <c r="B323">
        <v>63.8</v>
      </c>
    </row>
    <row r="324" spans="1:2" x14ac:dyDescent="0.3">
      <c r="A324" s="1">
        <v>43788</v>
      </c>
      <c r="B324">
        <v>63.8</v>
      </c>
    </row>
    <row r="325" spans="1:2" x14ac:dyDescent="0.3">
      <c r="A325" s="1">
        <v>43789</v>
      </c>
      <c r="B325">
        <v>63.85</v>
      </c>
    </row>
    <row r="326" spans="1:2" x14ac:dyDescent="0.3">
      <c r="A326" s="1">
        <v>43790</v>
      </c>
      <c r="B326">
        <v>63.91</v>
      </c>
    </row>
    <row r="327" spans="1:2" x14ac:dyDescent="0.3">
      <c r="A327" s="1">
        <v>43791</v>
      </c>
      <c r="B327">
        <v>63.75</v>
      </c>
    </row>
    <row r="328" spans="1:2" x14ac:dyDescent="0.3">
      <c r="A328" s="1">
        <v>43792</v>
      </c>
      <c r="B328">
        <v>63.73</v>
      </c>
    </row>
    <row r="329" spans="1:2" x14ac:dyDescent="0.3">
      <c r="A329" s="1">
        <v>43793</v>
      </c>
      <c r="B329">
        <v>63.72</v>
      </c>
    </row>
    <row r="330" spans="1:2" x14ac:dyDescent="0.3">
      <c r="A330" s="1">
        <v>43794</v>
      </c>
      <c r="B330">
        <v>63.8</v>
      </c>
    </row>
    <row r="331" spans="1:2" x14ac:dyDescent="0.3">
      <c r="A331" s="1">
        <v>43795</v>
      </c>
      <c r="B331">
        <v>63.94</v>
      </c>
    </row>
    <row r="332" spans="1:2" x14ac:dyDescent="0.3">
      <c r="A332" s="1">
        <v>43796</v>
      </c>
      <c r="B332">
        <v>63.98</v>
      </c>
    </row>
    <row r="333" spans="1:2" x14ac:dyDescent="0.3">
      <c r="A333" s="1">
        <v>43797</v>
      </c>
      <c r="B333">
        <v>64</v>
      </c>
    </row>
    <row r="334" spans="1:2" x14ac:dyDescent="0.3">
      <c r="A334" s="1">
        <v>43798</v>
      </c>
      <c r="B334">
        <v>64.11</v>
      </c>
    </row>
    <row r="335" spans="1:2" x14ac:dyDescent="0.3">
      <c r="A335" s="1">
        <v>43799</v>
      </c>
      <c r="B335">
        <v>64.2</v>
      </c>
    </row>
    <row r="336" spans="1:2" x14ac:dyDescent="0.3">
      <c r="A336" s="1">
        <v>43800</v>
      </c>
      <c r="B336">
        <v>64.19</v>
      </c>
    </row>
    <row r="337" spans="1:2" x14ac:dyDescent="0.3">
      <c r="A337" s="1">
        <v>43801</v>
      </c>
      <c r="B337">
        <v>64.239999999999995</v>
      </c>
    </row>
    <row r="338" spans="1:2" x14ac:dyDescent="0.3">
      <c r="A338" s="1">
        <v>43802</v>
      </c>
      <c r="B338">
        <v>64.23</v>
      </c>
    </row>
    <row r="339" spans="1:2" x14ac:dyDescent="0.3">
      <c r="A339" s="1">
        <v>43803</v>
      </c>
      <c r="B339">
        <v>64.12</v>
      </c>
    </row>
    <row r="340" spans="1:2" x14ac:dyDescent="0.3">
      <c r="A340" s="1">
        <v>43804</v>
      </c>
      <c r="B340">
        <v>63.94</v>
      </c>
    </row>
    <row r="341" spans="1:2" x14ac:dyDescent="0.3">
      <c r="A341" s="1">
        <v>43805</v>
      </c>
      <c r="B341">
        <v>63.77</v>
      </c>
    </row>
    <row r="342" spans="1:2" x14ac:dyDescent="0.3">
      <c r="A342" s="1">
        <v>43806</v>
      </c>
      <c r="B342">
        <v>63.72</v>
      </c>
    </row>
    <row r="343" spans="1:2" x14ac:dyDescent="0.3">
      <c r="A343" s="1">
        <v>43807</v>
      </c>
      <c r="B343">
        <v>63.72</v>
      </c>
    </row>
    <row r="344" spans="1:2" x14ac:dyDescent="0.3">
      <c r="A344" s="1">
        <v>43808</v>
      </c>
      <c r="B344">
        <v>63.72</v>
      </c>
    </row>
    <row r="345" spans="1:2" x14ac:dyDescent="0.3">
      <c r="A345" s="1">
        <v>43809</v>
      </c>
      <c r="B345">
        <v>63.64</v>
      </c>
    </row>
    <row r="346" spans="1:2" x14ac:dyDescent="0.3">
      <c r="A346" s="1">
        <v>43810</v>
      </c>
      <c r="B346">
        <v>63.58</v>
      </c>
    </row>
    <row r="347" spans="1:2" x14ac:dyDescent="0.3">
      <c r="A347" s="1">
        <v>43811</v>
      </c>
      <c r="B347">
        <v>63.37</v>
      </c>
    </row>
    <row r="348" spans="1:2" x14ac:dyDescent="0.3">
      <c r="A348" s="1">
        <v>43812</v>
      </c>
      <c r="B348">
        <v>62.87</v>
      </c>
    </row>
    <row r="349" spans="1:2" x14ac:dyDescent="0.3">
      <c r="A349" s="1">
        <v>43813</v>
      </c>
      <c r="B349">
        <v>62.64</v>
      </c>
    </row>
    <row r="350" spans="1:2" x14ac:dyDescent="0.3">
      <c r="A350" s="1">
        <v>43814</v>
      </c>
      <c r="B350">
        <v>62.64</v>
      </c>
    </row>
    <row r="351" spans="1:2" x14ac:dyDescent="0.3">
      <c r="A351" s="1">
        <v>43815</v>
      </c>
      <c r="B351">
        <v>62.63</v>
      </c>
    </row>
    <row r="352" spans="1:2" x14ac:dyDescent="0.3">
      <c r="A352" s="1">
        <v>43816</v>
      </c>
      <c r="B352">
        <v>62.57</v>
      </c>
    </row>
    <row r="353" spans="1:2" x14ac:dyDescent="0.3">
      <c r="A353" s="1">
        <v>43817</v>
      </c>
      <c r="B353">
        <v>62.53</v>
      </c>
    </row>
    <row r="354" spans="1:2" x14ac:dyDescent="0.3">
      <c r="A354" s="1">
        <v>43818</v>
      </c>
      <c r="B354">
        <v>62.55</v>
      </c>
    </row>
    <row r="355" spans="1:2" x14ac:dyDescent="0.3">
      <c r="A355" s="1">
        <v>43819</v>
      </c>
      <c r="B355">
        <v>62.39</v>
      </c>
    </row>
    <row r="356" spans="1:2" x14ac:dyDescent="0.3">
      <c r="A356" s="1">
        <v>43820</v>
      </c>
      <c r="B356">
        <v>62.27</v>
      </c>
    </row>
    <row r="357" spans="1:2" x14ac:dyDescent="0.3">
      <c r="A357" s="1">
        <v>43821</v>
      </c>
      <c r="B357">
        <v>62.27</v>
      </c>
    </row>
    <row r="358" spans="1:2" x14ac:dyDescent="0.3">
      <c r="A358" s="1">
        <v>43822</v>
      </c>
      <c r="B358">
        <v>62.28</v>
      </c>
    </row>
    <row r="359" spans="1:2" x14ac:dyDescent="0.3">
      <c r="A359" s="1">
        <v>43823</v>
      </c>
      <c r="B359">
        <v>62.22</v>
      </c>
    </row>
    <row r="360" spans="1:2" x14ac:dyDescent="0.3">
      <c r="A360" s="1">
        <v>43824</v>
      </c>
      <c r="B360">
        <v>62</v>
      </c>
    </row>
    <row r="361" spans="1:2" x14ac:dyDescent="0.3">
      <c r="A361" s="1">
        <v>43825</v>
      </c>
      <c r="B361">
        <v>61.95</v>
      </c>
    </row>
    <row r="362" spans="1:2" x14ac:dyDescent="0.3">
      <c r="A362" s="1">
        <v>43826</v>
      </c>
      <c r="B362">
        <v>61.98</v>
      </c>
    </row>
    <row r="363" spans="1:2" x14ac:dyDescent="0.3">
      <c r="A363" s="1">
        <v>43827</v>
      </c>
      <c r="B363">
        <v>62.02</v>
      </c>
    </row>
    <row r="364" spans="1:2" x14ac:dyDescent="0.3">
      <c r="A364" s="1">
        <v>43828</v>
      </c>
      <c r="B364">
        <v>62.03</v>
      </c>
    </row>
    <row r="365" spans="1:2" x14ac:dyDescent="0.3">
      <c r="A365" s="1">
        <v>43829</v>
      </c>
      <c r="B365">
        <v>61.97</v>
      </c>
    </row>
    <row r="366" spans="1:2" x14ac:dyDescent="0.3">
      <c r="A366" s="1">
        <v>43830</v>
      </c>
      <c r="B366">
        <v>61.96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0D34B-455F-4834-A4DD-45222ECC9B4E}">
  <dimension ref="B2:G115"/>
  <sheetViews>
    <sheetView topLeftCell="A12" workbookViewId="0">
      <selection activeCell="P94" sqref="P94"/>
    </sheetView>
  </sheetViews>
  <sheetFormatPr defaultRowHeight="14.4" x14ac:dyDescent="0.3"/>
  <sheetData>
    <row r="2" spans="2:7" ht="18" x14ac:dyDescent="0.35">
      <c r="G2" s="17" t="s">
        <v>20</v>
      </c>
    </row>
    <row r="4" spans="2:7" x14ac:dyDescent="0.3">
      <c r="B4" s="27" t="s">
        <v>18</v>
      </c>
    </row>
    <row r="6" spans="2:7" x14ac:dyDescent="0.3">
      <c r="B6" s="20" t="s">
        <v>19</v>
      </c>
      <c r="C6" s="20" t="s">
        <v>23</v>
      </c>
    </row>
    <row r="7" spans="2:7" x14ac:dyDescent="0.3">
      <c r="B7" s="21">
        <v>0</v>
      </c>
      <c r="C7" s="22">
        <v>8</v>
      </c>
    </row>
    <row r="8" spans="2:7" x14ac:dyDescent="0.3">
      <c r="B8" s="21">
        <v>1</v>
      </c>
      <c r="C8" s="22">
        <f>$C$7-0.4*B8</f>
        <v>7.6</v>
      </c>
    </row>
    <row r="9" spans="2:7" x14ac:dyDescent="0.3">
      <c r="B9" s="21">
        <v>2</v>
      </c>
      <c r="C9" s="22">
        <f t="shared" ref="C9:C16" si="0">$C$7-0.4*B9</f>
        <v>7.2</v>
      </c>
    </row>
    <row r="10" spans="2:7" x14ac:dyDescent="0.3">
      <c r="B10" s="21">
        <v>3</v>
      </c>
      <c r="C10" s="22">
        <f t="shared" si="0"/>
        <v>6.8</v>
      </c>
    </row>
    <row r="11" spans="2:7" x14ac:dyDescent="0.3">
      <c r="B11" s="21">
        <v>4</v>
      </c>
      <c r="C11" s="22">
        <f t="shared" si="0"/>
        <v>6.4</v>
      </c>
    </row>
    <row r="12" spans="2:7" x14ac:dyDescent="0.3">
      <c r="B12" s="21">
        <v>5</v>
      </c>
      <c r="C12" s="22">
        <f t="shared" si="0"/>
        <v>6</v>
      </c>
    </row>
    <row r="13" spans="2:7" x14ac:dyDescent="0.3">
      <c r="B13" s="21">
        <v>6</v>
      </c>
      <c r="C13" s="22">
        <f t="shared" si="0"/>
        <v>5.6</v>
      </c>
    </row>
    <row r="14" spans="2:7" x14ac:dyDescent="0.3">
      <c r="B14" s="21">
        <v>7</v>
      </c>
      <c r="C14" s="22">
        <f t="shared" si="0"/>
        <v>5.1999999999999993</v>
      </c>
    </row>
    <row r="15" spans="2:7" x14ac:dyDescent="0.3">
      <c r="B15" s="21">
        <v>8</v>
      </c>
      <c r="C15" s="22">
        <f t="shared" si="0"/>
        <v>4.8</v>
      </c>
    </row>
    <row r="16" spans="2:7" x14ac:dyDescent="0.3">
      <c r="B16" s="21">
        <v>9</v>
      </c>
      <c r="C16" s="22">
        <f t="shared" si="0"/>
        <v>4.4000000000000004</v>
      </c>
    </row>
    <row r="17" spans="2:3" x14ac:dyDescent="0.3">
      <c r="B17" s="23">
        <v>10</v>
      </c>
      <c r="C17" s="22">
        <f>$C$7-0.4*B17</f>
        <v>4</v>
      </c>
    </row>
    <row r="18" spans="2:3" x14ac:dyDescent="0.3">
      <c r="B18" s="23">
        <v>11</v>
      </c>
      <c r="C18" s="22">
        <f t="shared" ref="C18:C30" si="1">$C$7-0.4*B18</f>
        <v>3.5999999999999996</v>
      </c>
    </row>
    <row r="19" spans="2:3" x14ac:dyDescent="0.3">
      <c r="B19" s="23">
        <v>12</v>
      </c>
      <c r="C19" s="22">
        <f t="shared" si="1"/>
        <v>3.1999999999999993</v>
      </c>
    </row>
    <row r="20" spans="2:3" x14ac:dyDescent="0.3">
      <c r="B20" s="23">
        <v>13</v>
      </c>
      <c r="C20" s="22">
        <f t="shared" si="1"/>
        <v>2.8</v>
      </c>
    </row>
    <row r="21" spans="2:3" x14ac:dyDescent="0.3">
      <c r="B21" s="23">
        <v>14</v>
      </c>
      <c r="C21" s="22">
        <f t="shared" si="1"/>
        <v>2.3999999999999995</v>
      </c>
    </row>
    <row r="22" spans="2:3" x14ac:dyDescent="0.3">
      <c r="B22" s="23">
        <v>15</v>
      </c>
      <c r="C22" s="22">
        <f t="shared" si="1"/>
        <v>2</v>
      </c>
    </row>
    <row r="23" spans="2:3" x14ac:dyDescent="0.3">
      <c r="B23" s="23">
        <v>16</v>
      </c>
      <c r="C23" s="22">
        <f t="shared" si="1"/>
        <v>1.5999999999999996</v>
      </c>
    </row>
    <row r="24" spans="2:3" x14ac:dyDescent="0.3">
      <c r="B24" s="23">
        <v>17</v>
      </c>
      <c r="C24" s="22">
        <f t="shared" si="1"/>
        <v>1.1999999999999993</v>
      </c>
    </row>
    <row r="25" spans="2:3" x14ac:dyDescent="0.3">
      <c r="B25" s="23">
        <v>18</v>
      </c>
      <c r="C25" s="22">
        <f t="shared" si="1"/>
        <v>0.79999999999999982</v>
      </c>
    </row>
    <row r="26" spans="2:3" x14ac:dyDescent="0.3">
      <c r="B26" s="23">
        <v>19</v>
      </c>
      <c r="C26" s="22">
        <f t="shared" si="1"/>
        <v>0.39999999999999947</v>
      </c>
    </row>
    <row r="27" spans="2:3" x14ac:dyDescent="0.3">
      <c r="B27" s="23">
        <v>20</v>
      </c>
      <c r="C27" s="22">
        <f t="shared" si="1"/>
        <v>0</v>
      </c>
    </row>
    <row r="28" spans="2:3" x14ac:dyDescent="0.3">
      <c r="B28" s="23">
        <v>21</v>
      </c>
      <c r="C28" s="22">
        <f t="shared" si="1"/>
        <v>-0.40000000000000036</v>
      </c>
    </row>
    <row r="29" spans="2:3" x14ac:dyDescent="0.3">
      <c r="B29" s="23">
        <v>22</v>
      </c>
      <c r="C29" s="22">
        <f t="shared" si="1"/>
        <v>-0.80000000000000071</v>
      </c>
    </row>
    <row r="30" spans="2:3" x14ac:dyDescent="0.3">
      <c r="B30" s="23">
        <v>23</v>
      </c>
      <c r="C30" s="22">
        <f t="shared" si="1"/>
        <v>-1.2000000000000011</v>
      </c>
    </row>
    <row r="32" spans="2:3" x14ac:dyDescent="0.3">
      <c r="B32" s="27" t="s">
        <v>21</v>
      </c>
    </row>
    <row r="34" spans="2:3" x14ac:dyDescent="0.3">
      <c r="B34" t="s">
        <v>19</v>
      </c>
      <c r="C34" t="s">
        <v>24</v>
      </c>
    </row>
    <row r="35" spans="2:3" x14ac:dyDescent="0.3">
      <c r="B35">
        <v>0</v>
      </c>
      <c r="C35">
        <v>8</v>
      </c>
    </row>
    <row r="36" spans="2:3" x14ac:dyDescent="0.3">
      <c r="B36">
        <v>1</v>
      </c>
      <c r="C36">
        <v>9</v>
      </c>
    </row>
    <row r="37" spans="2:3" x14ac:dyDescent="0.3">
      <c r="B37">
        <v>2</v>
      </c>
      <c r="C37">
        <v>15</v>
      </c>
    </row>
    <row r="38" spans="2:3" x14ac:dyDescent="0.3">
      <c r="B38">
        <v>3</v>
      </c>
      <c r="C38">
        <v>9</v>
      </c>
    </row>
    <row r="39" spans="2:3" x14ac:dyDescent="0.3">
      <c r="B39">
        <v>4</v>
      </c>
      <c r="C39">
        <v>3</v>
      </c>
    </row>
    <row r="40" spans="2:3" x14ac:dyDescent="0.3">
      <c r="B40">
        <v>5</v>
      </c>
      <c r="C40">
        <v>8</v>
      </c>
    </row>
    <row r="41" spans="2:3" x14ac:dyDescent="0.3">
      <c r="B41">
        <v>6</v>
      </c>
      <c r="C41">
        <v>9</v>
      </c>
    </row>
    <row r="42" spans="2:3" x14ac:dyDescent="0.3">
      <c r="B42">
        <v>7</v>
      </c>
      <c r="C42">
        <v>15</v>
      </c>
    </row>
    <row r="43" spans="2:3" x14ac:dyDescent="0.3">
      <c r="B43">
        <v>8</v>
      </c>
      <c r="C43">
        <v>9</v>
      </c>
    </row>
    <row r="44" spans="2:3" x14ac:dyDescent="0.3">
      <c r="B44">
        <v>9</v>
      </c>
      <c r="C44">
        <v>3</v>
      </c>
    </row>
    <row r="45" spans="2:3" x14ac:dyDescent="0.3">
      <c r="B45">
        <v>10</v>
      </c>
      <c r="C45">
        <v>8</v>
      </c>
    </row>
    <row r="46" spans="2:3" x14ac:dyDescent="0.3">
      <c r="B46">
        <v>11</v>
      </c>
      <c r="C46">
        <v>9</v>
      </c>
    </row>
    <row r="47" spans="2:3" x14ac:dyDescent="0.3">
      <c r="B47">
        <v>12</v>
      </c>
      <c r="C47">
        <v>15</v>
      </c>
    </row>
    <row r="48" spans="2:3" x14ac:dyDescent="0.3">
      <c r="B48">
        <v>13</v>
      </c>
      <c r="C48">
        <v>9</v>
      </c>
    </row>
    <row r="49" spans="2:3" x14ac:dyDescent="0.3">
      <c r="B49">
        <v>14</v>
      </c>
      <c r="C49">
        <v>3</v>
      </c>
    </row>
    <row r="50" spans="2:3" x14ac:dyDescent="0.3">
      <c r="B50">
        <v>15</v>
      </c>
      <c r="C50">
        <v>8</v>
      </c>
    </row>
    <row r="51" spans="2:3" x14ac:dyDescent="0.3">
      <c r="B51">
        <v>16</v>
      </c>
      <c r="C51">
        <v>9</v>
      </c>
    </row>
    <row r="52" spans="2:3" x14ac:dyDescent="0.3">
      <c r="B52">
        <v>17</v>
      </c>
      <c r="C52">
        <v>15</v>
      </c>
    </row>
    <row r="53" spans="2:3" x14ac:dyDescent="0.3">
      <c r="B53">
        <v>18</v>
      </c>
      <c r="C53">
        <v>9</v>
      </c>
    </row>
    <row r="54" spans="2:3" x14ac:dyDescent="0.3">
      <c r="B54">
        <v>19</v>
      </c>
      <c r="C54">
        <v>3</v>
      </c>
    </row>
    <row r="55" spans="2:3" x14ac:dyDescent="0.3">
      <c r="B55">
        <v>20</v>
      </c>
      <c r="C55">
        <v>8</v>
      </c>
    </row>
    <row r="56" spans="2:3" x14ac:dyDescent="0.3">
      <c r="B56">
        <v>21</v>
      </c>
      <c r="C56">
        <v>9</v>
      </c>
    </row>
    <row r="57" spans="2:3" x14ac:dyDescent="0.3">
      <c r="B57">
        <v>22</v>
      </c>
      <c r="C57">
        <v>15</v>
      </c>
    </row>
    <row r="58" spans="2:3" x14ac:dyDescent="0.3">
      <c r="B58">
        <v>23</v>
      </c>
      <c r="C58">
        <v>9</v>
      </c>
    </row>
    <row r="60" spans="2:3" x14ac:dyDescent="0.3">
      <c r="B60" s="27" t="s">
        <v>22</v>
      </c>
    </row>
    <row r="62" spans="2:3" x14ac:dyDescent="0.3">
      <c r="B62" s="20" t="s">
        <v>19</v>
      </c>
      <c r="C62" s="26" t="s">
        <v>25</v>
      </c>
    </row>
    <row r="63" spans="2:3" x14ac:dyDescent="0.3">
      <c r="B63" s="18">
        <v>0</v>
      </c>
      <c r="C63" s="18">
        <f t="shared" ref="C63:C86" ca="1" si="2">RAND()*RANDBETWEEN(-3,3)</f>
        <v>0.34580310907440981</v>
      </c>
    </row>
    <row r="64" spans="2:3" x14ac:dyDescent="0.3">
      <c r="B64" s="19">
        <v>1</v>
      </c>
      <c r="C64" s="19">
        <f t="shared" ca="1" si="2"/>
        <v>-0.14272449293301159</v>
      </c>
    </row>
    <row r="65" spans="2:3" x14ac:dyDescent="0.3">
      <c r="B65" s="18">
        <v>2</v>
      </c>
      <c r="C65" s="18">
        <f t="shared" ca="1" si="2"/>
        <v>-1.074813543572521</v>
      </c>
    </row>
    <row r="66" spans="2:3" x14ac:dyDescent="0.3">
      <c r="B66" s="19">
        <v>3</v>
      </c>
      <c r="C66" s="19">
        <f t="shared" ca="1" si="2"/>
        <v>-1.4506384257212968</v>
      </c>
    </row>
    <row r="67" spans="2:3" x14ac:dyDescent="0.3">
      <c r="B67" s="18">
        <v>4</v>
      </c>
      <c r="C67" s="18">
        <f t="shared" ca="1" si="2"/>
        <v>-1.9433445821009874</v>
      </c>
    </row>
    <row r="68" spans="2:3" x14ac:dyDescent="0.3">
      <c r="B68" s="19">
        <v>5</v>
      </c>
      <c r="C68" s="19">
        <f t="shared" ca="1" si="2"/>
        <v>1.6821027157241906</v>
      </c>
    </row>
    <row r="69" spans="2:3" x14ac:dyDescent="0.3">
      <c r="B69" s="18">
        <v>6</v>
      </c>
      <c r="C69" s="18">
        <f t="shared" ca="1" si="2"/>
        <v>-0.98571656376973926</v>
      </c>
    </row>
    <row r="70" spans="2:3" x14ac:dyDescent="0.3">
      <c r="B70" s="19">
        <v>7</v>
      </c>
      <c r="C70" s="19">
        <f t="shared" ca="1" si="2"/>
        <v>0.773483698899605</v>
      </c>
    </row>
    <row r="71" spans="2:3" x14ac:dyDescent="0.3">
      <c r="B71" s="18">
        <v>8</v>
      </c>
      <c r="C71" s="18">
        <f t="shared" ca="1" si="2"/>
        <v>0</v>
      </c>
    </row>
    <row r="72" spans="2:3" x14ac:dyDescent="0.3">
      <c r="B72" s="19">
        <v>9</v>
      </c>
      <c r="C72" s="19">
        <f t="shared" ca="1" si="2"/>
        <v>0.6646923045812082</v>
      </c>
    </row>
    <row r="73" spans="2:3" x14ac:dyDescent="0.3">
      <c r="B73" s="18">
        <v>10</v>
      </c>
      <c r="C73" s="18">
        <f t="shared" ca="1" si="2"/>
        <v>-8.7130314014464472E-2</v>
      </c>
    </row>
    <row r="74" spans="2:3" x14ac:dyDescent="0.3">
      <c r="B74" s="19">
        <v>11</v>
      </c>
      <c r="C74" s="24">
        <f t="shared" ca="1" si="2"/>
        <v>1.6897155646928201</v>
      </c>
    </row>
    <row r="75" spans="2:3" x14ac:dyDescent="0.3">
      <c r="B75" s="18">
        <v>12</v>
      </c>
      <c r="C75" s="25">
        <f t="shared" ca="1" si="2"/>
        <v>0</v>
      </c>
    </row>
    <row r="76" spans="2:3" x14ac:dyDescent="0.3">
      <c r="B76" s="19">
        <v>13</v>
      </c>
      <c r="C76" s="24">
        <f t="shared" ca="1" si="2"/>
        <v>0.74329442574539517</v>
      </c>
    </row>
    <row r="77" spans="2:3" x14ac:dyDescent="0.3">
      <c r="B77" s="18">
        <v>14</v>
      </c>
      <c r="C77" s="25">
        <f t="shared" ca="1" si="2"/>
        <v>-0.14251137628524335</v>
      </c>
    </row>
    <row r="78" spans="2:3" x14ac:dyDescent="0.3">
      <c r="B78" s="19">
        <v>15</v>
      </c>
      <c r="C78" s="24">
        <f t="shared" ca="1" si="2"/>
        <v>0</v>
      </c>
    </row>
    <row r="79" spans="2:3" x14ac:dyDescent="0.3">
      <c r="B79" s="18">
        <v>16</v>
      </c>
      <c r="C79" s="25">
        <f t="shared" ca="1" si="2"/>
        <v>-0.67366610635608892</v>
      </c>
    </row>
    <row r="80" spans="2:3" x14ac:dyDescent="0.3">
      <c r="B80" s="19">
        <v>17</v>
      </c>
      <c r="C80" s="24">
        <f t="shared" ca="1" si="2"/>
        <v>1.8257130204037377</v>
      </c>
    </row>
    <row r="81" spans="2:3" x14ac:dyDescent="0.3">
      <c r="B81" s="18">
        <v>18</v>
      </c>
      <c r="C81" s="25">
        <f t="shared" ca="1" si="2"/>
        <v>-9.1842365174988672E-2</v>
      </c>
    </row>
    <row r="82" spans="2:3" x14ac:dyDescent="0.3">
      <c r="B82" s="19">
        <v>19</v>
      </c>
      <c r="C82" s="24">
        <f t="shared" ca="1" si="2"/>
        <v>-0.33599036397717019</v>
      </c>
    </row>
    <row r="83" spans="2:3" x14ac:dyDescent="0.3">
      <c r="B83" s="18">
        <v>20</v>
      </c>
      <c r="C83" s="28">
        <f t="shared" ca="1" si="2"/>
        <v>-0.30833242622278689</v>
      </c>
    </row>
    <row r="84" spans="2:3" x14ac:dyDescent="0.3">
      <c r="B84" s="19">
        <v>21</v>
      </c>
      <c r="C84" s="28">
        <f t="shared" ca="1" si="2"/>
        <v>-0.72392921402148303</v>
      </c>
    </row>
    <row r="85" spans="2:3" x14ac:dyDescent="0.3">
      <c r="B85" s="18">
        <v>22</v>
      </c>
      <c r="C85" s="28">
        <f t="shared" ca="1" si="2"/>
        <v>-0.14324165086776963</v>
      </c>
    </row>
    <row r="86" spans="2:3" x14ac:dyDescent="0.3">
      <c r="B86" s="19">
        <v>23</v>
      </c>
      <c r="C86" s="28">
        <f t="shared" ca="1" si="2"/>
        <v>1.1715471724836903</v>
      </c>
    </row>
    <row r="89" spans="2:3" x14ac:dyDescent="0.3">
      <c r="B89" s="27" t="s">
        <v>26</v>
      </c>
    </row>
    <row r="91" spans="2:3" x14ac:dyDescent="0.3">
      <c r="B91" t="s">
        <v>19</v>
      </c>
      <c r="C91" t="s">
        <v>27</v>
      </c>
    </row>
    <row r="92" spans="2:3" x14ac:dyDescent="0.3">
      <c r="B92">
        <v>0</v>
      </c>
      <c r="C92">
        <f ca="1">C7+C35+C63</f>
        <v>16.34580310907441</v>
      </c>
    </row>
    <row r="93" spans="2:3" x14ac:dyDescent="0.3">
      <c r="B93">
        <v>1</v>
      </c>
      <c r="C93">
        <f t="shared" ref="C93:C115" ca="1" si="3">C8+C36+C64</f>
        <v>16.457275507066988</v>
      </c>
    </row>
    <row r="94" spans="2:3" x14ac:dyDescent="0.3">
      <c r="B94">
        <v>2</v>
      </c>
      <c r="C94">
        <f t="shared" ca="1" si="3"/>
        <v>21.125186456427478</v>
      </c>
    </row>
    <row r="95" spans="2:3" x14ac:dyDescent="0.3">
      <c r="B95">
        <v>3</v>
      </c>
      <c r="C95">
        <f t="shared" ca="1" si="3"/>
        <v>14.349361574278705</v>
      </c>
    </row>
    <row r="96" spans="2:3" x14ac:dyDescent="0.3">
      <c r="B96">
        <v>4</v>
      </c>
      <c r="C96">
        <f t="shared" ca="1" si="3"/>
        <v>7.4566554178990128</v>
      </c>
    </row>
    <row r="97" spans="2:3" x14ac:dyDescent="0.3">
      <c r="B97">
        <v>5</v>
      </c>
      <c r="C97">
        <f t="shared" ca="1" si="3"/>
        <v>15.682102715724191</v>
      </c>
    </row>
    <row r="98" spans="2:3" x14ac:dyDescent="0.3">
      <c r="B98">
        <v>6</v>
      </c>
      <c r="C98">
        <f t="shared" ca="1" si="3"/>
        <v>13.614283436230261</v>
      </c>
    </row>
    <row r="99" spans="2:3" x14ac:dyDescent="0.3">
      <c r="B99">
        <v>7</v>
      </c>
      <c r="C99">
        <f t="shared" ca="1" si="3"/>
        <v>20.973483698899603</v>
      </c>
    </row>
    <row r="100" spans="2:3" x14ac:dyDescent="0.3">
      <c r="B100">
        <v>8</v>
      </c>
      <c r="C100">
        <f t="shared" ca="1" si="3"/>
        <v>13.8</v>
      </c>
    </row>
    <row r="101" spans="2:3" x14ac:dyDescent="0.3">
      <c r="B101">
        <v>9</v>
      </c>
      <c r="C101">
        <f t="shared" ca="1" si="3"/>
        <v>8.0646923045812091</v>
      </c>
    </row>
    <row r="102" spans="2:3" x14ac:dyDescent="0.3">
      <c r="B102">
        <v>10</v>
      </c>
      <c r="C102">
        <f t="shared" ca="1" si="3"/>
        <v>11.912869685985536</v>
      </c>
    </row>
    <row r="103" spans="2:3" x14ac:dyDescent="0.3">
      <c r="B103">
        <v>11</v>
      </c>
      <c r="C103">
        <f t="shared" ca="1" si="3"/>
        <v>14.28971556469282</v>
      </c>
    </row>
    <row r="104" spans="2:3" x14ac:dyDescent="0.3">
      <c r="B104">
        <v>12</v>
      </c>
      <c r="C104">
        <f t="shared" ca="1" si="3"/>
        <v>18.2</v>
      </c>
    </row>
    <row r="105" spans="2:3" x14ac:dyDescent="0.3">
      <c r="B105">
        <v>13</v>
      </c>
      <c r="C105">
        <f t="shared" ca="1" si="3"/>
        <v>12.543294425745396</v>
      </c>
    </row>
    <row r="106" spans="2:3" x14ac:dyDescent="0.3">
      <c r="B106">
        <v>14</v>
      </c>
      <c r="C106">
        <f t="shared" ca="1" si="3"/>
        <v>5.2574886237147558</v>
      </c>
    </row>
    <row r="107" spans="2:3" x14ac:dyDescent="0.3">
      <c r="B107">
        <v>15</v>
      </c>
      <c r="C107">
        <f t="shared" ca="1" si="3"/>
        <v>10</v>
      </c>
    </row>
    <row r="108" spans="2:3" x14ac:dyDescent="0.3">
      <c r="B108">
        <v>16</v>
      </c>
      <c r="C108">
        <f t="shared" ca="1" si="3"/>
        <v>9.9263338936439105</v>
      </c>
    </row>
    <row r="109" spans="2:3" x14ac:dyDescent="0.3">
      <c r="B109">
        <v>17</v>
      </c>
      <c r="C109">
        <f t="shared" ca="1" si="3"/>
        <v>18.025713020403735</v>
      </c>
    </row>
    <row r="110" spans="2:3" x14ac:dyDescent="0.3">
      <c r="B110">
        <v>18</v>
      </c>
      <c r="C110">
        <f t="shared" ca="1" si="3"/>
        <v>9.708157634825012</v>
      </c>
    </row>
    <row r="111" spans="2:3" x14ac:dyDescent="0.3">
      <c r="B111">
        <v>19</v>
      </c>
      <c r="C111">
        <f t="shared" ca="1" si="3"/>
        <v>3.0640096360228295</v>
      </c>
    </row>
    <row r="112" spans="2:3" x14ac:dyDescent="0.3">
      <c r="B112">
        <v>20</v>
      </c>
      <c r="C112">
        <f t="shared" ca="1" si="3"/>
        <v>7.6916675737772131</v>
      </c>
    </row>
    <row r="113" spans="2:3" x14ac:dyDescent="0.3">
      <c r="B113">
        <v>21</v>
      </c>
      <c r="C113">
        <f t="shared" ca="1" si="3"/>
        <v>7.8760707859785164</v>
      </c>
    </row>
    <row r="114" spans="2:3" x14ac:dyDescent="0.3">
      <c r="B114">
        <v>22</v>
      </c>
      <c r="C114">
        <f t="shared" ca="1" si="3"/>
        <v>14.056758349132229</v>
      </c>
    </row>
    <row r="115" spans="2:3" x14ac:dyDescent="0.3">
      <c r="B115">
        <v>23</v>
      </c>
      <c r="C115">
        <f t="shared" ca="1" si="3"/>
        <v>8.9715471724836888</v>
      </c>
    </row>
  </sheetData>
  <pageMargins left="0.7" right="0.7" top="0.75" bottom="0.75" header="0.3" footer="0.3"/>
  <pageSetup paperSize="9" orientation="portrait" r:id="rId1"/>
  <drawing r:id="rId2"/>
  <tableParts count="4"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0E4DF-2ADB-4ABA-9BD3-052157CA9AD2}">
  <dimension ref="A1:B6"/>
  <sheetViews>
    <sheetView workbookViewId="0">
      <selection activeCell="B2" sqref="B2"/>
    </sheetView>
  </sheetViews>
  <sheetFormatPr defaultRowHeight="14.4" x14ac:dyDescent="0.3"/>
  <cols>
    <col min="1" max="1" width="10.5546875" customWidth="1"/>
    <col min="2" max="2" width="28.77734375" bestFit="1" customWidth="1"/>
  </cols>
  <sheetData>
    <row r="1" spans="1:2" x14ac:dyDescent="0.3">
      <c r="A1" t="s">
        <v>72</v>
      </c>
      <c r="B1" t="s">
        <v>73</v>
      </c>
    </row>
    <row r="2" spans="1:2" x14ac:dyDescent="0.3">
      <c r="A2" t="s">
        <v>74</v>
      </c>
      <c r="B2" t="str" cm="1">
        <f t="array" aca="1" ref="B2" ca="1">LEFT(CELL("имяфайла"),FIND("\[",CELL("имяфайла"))) &amp; "Data\"</f>
        <v>C:\Users\myfri\Downloads\Д_Excel.Edited\Data\</v>
      </c>
    </row>
    <row r="3" spans="1:2" x14ac:dyDescent="0.3">
      <c r="A3" t="s">
        <v>76</v>
      </c>
      <c r="B3" t="s">
        <v>75</v>
      </c>
    </row>
    <row r="4" spans="1:2" x14ac:dyDescent="0.3">
      <c r="A4" t="s">
        <v>77</v>
      </c>
      <c r="B4" t="s">
        <v>78</v>
      </c>
    </row>
    <row r="5" spans="1:2" x14ac:dyDescent="0.3">
      <c r="A5" t="s">
        <v>79</v>
      </c>
      <c r="B5" t="s">
        <v>80</v>
      </c>
    </row>
    <row r="6" spans="1:2" x14ac:dyDescent="0.3">
      <c r="A6" t="s">
        <v>81</v>
      </c>
      <c r="B6">
        <v>2018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26BFCF-D6B6-46B6-AEE7-53F5F8C62C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G_Chow</vt:lpstr>
      <vt:lpstr>Data</vt:lpstr>
      <vt:lpstr>CurrExchange</vt:lpstr>
      <vt:lpstr>USD-RUB 2019</vt:lpstr>
      <vt:lpstr>Компоненты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2020-10-11T08:06:02Z</dcterms:created>
  <dcterms:modified xsi:type="dcterms:W3CDTF">2021-09-17T05:55:06Z</dcterms:modified>
</cp:coreProperties>
</file>