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yfri\Downloads\Д_Excel.Edited\Тема 4 КРА в Excel\"/>
    </mc:Choice>
  </mc:AlternateContent>
  <xr:revisionPtr revIDLastSave="0" documentId="13_ncr:1_{658C6672-660D-42A7-855C-8B63D9A71843}" xr6:coauthVersionLast="47" xr6:coauthVersionMax="47" xr10:uidLastSave="{00000000-0000-0000-0000-000000000000}"/>
  <bookViews>
    <workbookView xWindow="708" yWindow="504" windowWidth="22332" windowHeight="12456" activeTab="1" xr2:uid="{00000000-000D-0000-FFFF-FFFF00000000}"/>
  </bookViews>
  <sheets>
    <sheet name="Лист2" sheetId="4" r:id="rId1"/>
    <sheet name="Акции" sheetId="3" r:id="rId2"/>
    <sheet name="Задание" sheetId="1" r:id="rId3"/>
  </sheets>
  <definedNames>
    <definedName name="ExternalData_1" localSheetId="1" hidden="1">Акции!$A$1:$N$46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2" i="3" l="1"/>
  <c r="P54" i="3"/>
  <c r="P53" i="3" l="1"/>
  <c r="M55" i="3"/>
  <c r="M54" i="3"/>
  <c r="M53" i="3"/>
  <c r="M52" i="3"/>
  <c r="P55" i="3" l="1"/>
  <c r="P2" i="3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R3" i="3"/>
  <c r="R4" i="3"/>
  <c r="R5" i="3"/>
  <c r="R6" i="3"/>
  <c r="R7" i="3"/>
  <c r="R8" i="3"/>
  <c r="T8" i="3" s="1"/>
  <c r="R9" i="3"/>
  <c r="R10" i="3"/>
  <c r="R11" i="3"/>
  <c r="R12" i="3"/>
  <c r="T12" i="3" s="1"/>
  <c r="R13" i="3"/>
  <c r="R14" i="3"/>
  <c r="R15" i="3"/>
  <c r="R16" i="3"/>
  <c r="R17" i="3"/>
  <c r="R18" i="3"/>
  <c r="R19" i="3"/>
  <c r="R20" i="3"/>
  <c r="R21" i="3"/>
  <c r="R22" i="3"/>
  <c r="R23" i="3"/>
  <c r="R24" i="3"/>
  <c r="T24" i="3" s="1"/>
  <c r="R25" i="3"/>
  <c r="R26" i="3"/>
  <c r="R27" i="3"/>
  <c r="R28" i="3"/>
  <c r="T28" i="3" s="1"/>
  <c r="R29" i="3"/>
  <c r="R30" i="3"/>
  <c r="R31" i="3"/>
  <c r="R32" i="3"/>
  <c r="R33" i="3"/>
  <c r="R34" i="3"/>
  <c r="R35" i="3"/>
  <c r="R36" i="3"/>
  <c r="R37" i="3"/>
  <c r="R38" i="3"/>
  <c r="R39" i="3"/>
  <c r="R40" i="3"/>
  <c r="T40" i="3" s="1"/>
  <c r="R41" i="3"/>
  <c r="R42" i="3"/>
  <c r="R43" i="3"/>
  <c r="R44" i="3"/>
  <c r="T44" i="3" s="1"/>
  <c r="R45" i="3"/>
  <c r="R46" i="3"/>
  <c r="R2" i="3"/>
  <c r="J55" i="3"/>
  <c r="J54" i="3"/>
  <c r="J53" i="3"/>
  <c r="J52" i="3"/>
  <c r="B2" i="1" a="1"/>
  <c r="B2" i="1" s="1"/>
  <c r="T46" i="3" l="1"/>
  <c r="T42" i="3"/>
  <c r="T38" i="3"/>
  <c r="T34" i="3"/>
  <c r="T30" i="3"/>
  <c r="T26" i="3"/>
  <c r="T22" i="3"/>
  <c r="T18" i="3"/>
  <c r="T14" i="3"/>
  <c r="T10" i="3"/>
  <c r="T6" i="3"/>
  <c r="T45" i="3"/>
  <c r="T41" i="3"/>
  <c r="T37" i="3"/>
  <c r="T33" i="3"/>
  <c r="T29" i="3"/>
  <c r="T25" i="3"/>
  <c r="T21" i="3"/>
  <c r="T17" i="3"/>
  <c r="T13" i="3"/>
  <c r="T9" i="3"/>
  <c r="T5" i="3"/>
  <c r="S44" i="3"/>
  <c r="S40" i="3"/>
  <c r="S36" i="3"/>
  <c r="S32" i="3"/>
  <c r="S28" i="3"/>
  <c r="S24" i="3"/>
  <c r="S20" i="3"/>
  <c r="S16" i="3"/>
  <c r="S12" i="3"/>
  <c r="S8" i="3"/>
  <c r="S4" i="3"/>
  <c r="T36" i="3"/>
  <c r="T20" i="3"/>
  <c r="T4" i="3"/>
  <c r="T2" i="3"/>
  <c r="T43" i="3"/>
  <c r="S39" i="3"/>
  <c r="T35" i="3"/>
  <c r="T31" i="3"/>
  <c r="T27" i="3"/>
  <c r="S23" i="3"/>
  <c r="T19" i="3"/>
  <c r="S15" i="3"/>
  <c r="S11" i="3"/>
  <c r="T7" i="3"/>
  <c r="S3" i="3"/>
  <c r="T32" i="3"/>
  <c r="T16" i="3"/>
  <c r="S43" i="3"/>
  <c r="S35" i="3"/>
  <c r="S31" i="3"/>
  <c r="S27" i="3"/>
  <c r="S19" i="3"/>
  <c r="S7" i="3"/>
  <c r="S46" i="3"/>
  <c r="S42" i="3"/>
  <c r="S38" i="3"/>
  <c r="S34" i="3"/>
  <c r="S30" i="3"/>
  <c r="S26" i="3"/>
  <c r="S22" i="3"/>
  <c r="S18" i="3"/>
  <c r="S14" i="3"/>
  <c r="S10" i="3"/>
  <c r="S6" i="3"/>
  <c r="S2" i="3"/>
  <c r="T39" i="3"/>
  <c r="T23" i="3"/>
  <c r="T15" i="3"/>
  <c r="T11" i="3"/>
  <c r="T3" i="3"/>
  <c r="S45" i="3"/>
  <c r="S41" i="3"/>
  <c r="S37" i="3"/>
  <c r="S33" i="3"/>
  <c r="S29" i="3"/>
  <c r="S25" i="3"/>
  <c r="S21" i="3"/>
  <c r="S17" i="3"/>
  <c r="S13" i="3"/>
  <c r="S9" i="3"/>
  <c r="S5" i="3"/>
  <c r="J56" i="3"/>
  <c r="J57" i="3" s="1"/>
  <c r="O2" i="3" s="1"/>
  <c r="V3" i="3" l="1"/>
  <c r="P3" i="3" l="1"/>
  <c r="O3" i="3"/>
  <c r="V4" i="3"/>
  <c r="V5" i="3" l="1"/>
  <c r="O4" i="3"/>
  <c r="P4" i="3"/>
  <c r="V6" i="3" l="1"/>
  <c r="P5" i="3"/>
  <c r="O5" i="3"/>
  <c r="O6" i="3" l="1"/>
  <c r="V7" i="3"/>
  <c r="P6" i="3"/>
  <c r="P7" i="3" l="1"/>
  <c r="O7" i="3"/>
  <c r="V8" i="3"/>
  <c r="O8" i="3" l="1"/>
  <c r="V9" i="3"/>
  <c r="P8" i="3"/>
  <c r="V10" i="3" l="1"/>
  <c r="P9" i="3"/>
  <c r="O9" i="3"/>
  <c r="P10" i="3" l="1"/>
  <c r="V11" i="3"/>
  <c r="O10" i="3"/>
  <c r="P11" i="3" l="1"/>
  <c r="O11" i="3"/>
  <c r="V12" i="3"/>
  <c r="V13" i="3" l="1"/>
  <c r="O12" i="3"/>
  <c r="P12" i="3"/>
  <c r="P13" i="3" l="1"/>
  <c r="V14" i="3"/>
  <c r="O13" i="3"/>
  <c r="P14" i="3" l="1"/>
  <c r="O14" i="3"/>
  <c r="V15" i="3"/>
  <c r="P15" i="3" l="1"/>
  <c r="O15" i="3"/>
  <c r="V16" i="3"/>
  <c r="P16" i="3" l="1"/>
  <c r="V17" i="3"/>
  <c r="O16" i="3"/>
  <c r="P17" i="3" l="1"/>
  <c r="V18" i="3"/>
  <c r="O17" i="3"/>
  <c r="P18" i="3" l="1"/>
  <c r="V19" i="3"/>
  <c r="O18" i="3"/>
  <c r="P19" i="3" l="1"/>
  <c r="O19" i="3"/>
  <c r="V20" i="3"/>
  <c r="V21" i="3" l="1"/>
  <c r="P20" i="3"/>
  <c r="O20" i="3"/>
  <c r="P21" i="3" l="1"/>
  <c r="V22" i="3"/>
  <c r="O21" i="3"/>
  <c r="O22" i="3" l="1"/>
  <c r="V23" i="3"/>
  <c r="P22" i="3"/>
  <c r="P23" i="3" l="1"/>
  <c r="O23" i="3"/>
  <c r="V24" i="3"/>
  <c r="V25" i="3" l="1"/>
  <c r="O24" i="3"/>
  <c r="P24" i="3"/>
  <c r="P25" i="3" l="1"/>
  <c r="V26" i="3"/>
  <c r="O25" i="3"/>
  <c r="O26" i="3" l="1"/>
  <c r="P26" i="3"/>
  <c r="V27" i="3"/>
  <c r="O27" i="3" l="1"/>
  <c r="P27" i="3"/>
  <c r="V28" i="3"/>
  <c r="P28" i="3" l="1"/>
  <c r="V29" i="3"/>
  <c r="O28" i="3"/>
  <c r="P29" i="3" l="1"/>
  <c r="O29" i="3"/>
  <c r="V30" i="3"/>
  <c r="V31" i="3" l="1"/>
  <c r="P30" i="3"/>
  <c r="O30" i="3"/>
  <c r="P31" i="3" l="1"/>
  <c r="V32" i="3"/>
  <c r="O31" i="3"/>
  <c r="O32" i="3" l="1"/>
  <c r="P32" i="3"/>
  <c r="V33" i="3"/>
  <c r="P33" i="3" l="1"/>
  <c r="O33" i="3"/>
  <c r="V34" i="3"/>
  <c r="P34" i="3" l="1"/>
  <c r="V35" i="3"/>
  <c r="O34" i="3"/>
  <c r="O35" i="3" l="1"/>
  <c r="P35" i="3"/>
  <c r="V36" i="3"/>
  <c r="P36" i="3" l="1"/>
  <c r="O36" i="3"/>
  <c r="V37" i="3"/>
  <c r="P37" i="3" l="1"/>
  <c r="O37" i="3"/>
  <c r="V38" i="3"/>
  <c r="P38" i="3" l="1"/>
  <c r="V39" i="3"/>
  <c r="O38" i="3"/>
  <c r="O39" i="3" l="1"/>
  <c r="P39" i="3"/>
  <c r="V40" i="3"/>
  <c r="O40" i="3" l="1"/>
  <c r="V41" i="3"/>
  <c r="P40" i="3"/>
  <c r="P41" i="3" l="1"/>
  <c r="O41" i="3"/>
  <c r="V42" i="3"/>
  <c r="O42" i="3" l="1"/>
  <c r="V43" i="3"/>
  <c r="P42" i="3"/>
  <c r="O43" i="3" l="1"/>
  <c r="V44" i="3"/>
  <c r="P43" i="3"/>
  <c r="O44" i="3" l="1"/>
  <c r="P44" i="3"/>
  <c r="V45" i="3"/>
  <c r="P45" i="3" l="1"/>
  <c r="V46" i="3"/>
  <c r="O45" i="3"/>
  <c r="O46" i="3" l="1"/>
  <c r="P4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89B5E9-E68D-43DB-A7CC-713E43C81E83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2" xr16:uid="{5027076B-F5FA-4D76-9AC1-25AF8647644C}" keepAlive="1" name="Запрос — GAZP" description="Соединение с запросом &quot;GAZP&quot; в книге." type="5" refreshedVersion="0" background="1">
    <dbPr connection="Provider=Microsoft.Mashup.OleDb.1;Data Source=$Workbook$;Location=GAZP;Extended Properties=&quot;&quot;" command="SELECT * FROM [GAZP]"/>
  </connection>
  <connection id="3" xr16:uid="{D9FA31BD-DC5C-4AE4-B386-558BA17308EE}" keepAlive="1" name="Запрос — SBER" description="Соединение с запросом &quot;SBER&quot; в книге." type="5" refreshedVersion="0" background="1">
    <dbPr connection="Provider=Microsoft.Mashup.OleDb.1;Data Source=$Workbook$;Location=SBER;Extended Properties=&quot;&quot;" command="SELECT * FROM [SBER]"/>
  </connection>
  <connection id="4" xr16:uid="{F1918B3D-3631-4017-87F1-72D27D253FD4}" keepAlive="1" name="Запрос — Акции(1)" description="Соединение с запросом &quot;Акции&quot; в книге." type="5" refreshedVersion="7" background="1" saveData="1">
    <dbPr connection="Provider=Microsoft.Mashup.OleDb.1;Data Source=$Workbook$;Location=Акции;Extended Properties=&quot;&quot;" command="SELECT * FROM [Акции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<sst xmlns="http://schemas.openxmlformats.org/spreadsheetml/2006/main" count="160" uniqueCount="65">
  <si>
    <t>Name</t>
  </si>
  <si>
    <t>Value</t>
  </si>
  <si>
    <t>Path</t>
  </si>
  <si>
    <t>GAZP</t>
  </si>
  <si>
    <t>SBER</t>
  </si>
  <si>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</si>
  <si>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</si>
  <si>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</si>
  <si>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</si>
  <si>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</si>
  <si>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</si>
  <si>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</si>
  <si>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SBER.&lt;TICKER&gt;</t>
  </si>
  <si>
    <t>SBER.&lt;DATE&gt;</t>
  </si>
  <si>
    <t>SBER.&lt;OPEN&gt;</t>
  </si>
  <si>
    <t>SBER.&lt;HIGH&gt;</t>
  </si>
  <si>
    <t>SBER.&lt;LOW&gt;</t>
  </si>
  <si>
    <t>SBER.&lt;CLOSE&gt;</t>
  </si>
  <si>
    <t>SBER.&lt;VOL&gt;</t>
  </si>
  <si>
    <t>ПроизвСредних</t>
  </si>
  <si>
    <t>СреднееПроизв</t>
  </si>
  <si>
    <t>СреднийКвадрат</t>
  </si>
  <si>
    <t>КвадратСреднего</t>
  </si>
  <si>
    <t>b</t>
  </si>
  <si>
    <t>a</t>
  </si>
  <si>
    <t>ЛинМод</t>
  </si>
  <si>
    <t>X^2</t>
  </si>
  <si>
    <t>X^3</t>
  </si>
  <si>
    <t>X</t>
  </si>
  <si>
    <t>Y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</si>
  <si>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</si>
  <si>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</si>
  <si>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</si>
  <si>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</si>
  <si>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</si>
  <si>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</si>
  <si>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</si>
  <si>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</si>
  <si>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</si>
  <si>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</si>
  <si>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</si>
  <si>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</si>
  <si>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</si>
  <si>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</si>
  <si>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</si>
  <si>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</si>
  <si>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</si>
  <si>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</si>
  <si>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</si>
  <si>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</si>
  <si>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</si>
  <si>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</si>
  <si>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</si>
  <si>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</si>
  <si>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Y=-10447,4775+99,9320*X - 0,3082*X^2 + 0,0003*x^3</t>
  </si>
  <si>
    <t>Парабола</t>
  </si>
  <si>
    <t>c</t>
  </si>
  <si>
    <t>d</t>
  </si>
  <si>
    <t>No</t>
  </si>
  <si>
    <t>Шаг</t>
  </si>
  <si>
    <t>Прямая</t>
  </si>
  <si>
    <t>Значений</t>
  </si>
  <si>
    <t>Значения горизонт. оси</t>
  </si>
  <si>
    <t>Мин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</si>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</sst>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206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1" fillId="0" borderId="3" xfId="0" applyFont="1" applyBorder="1"/>
    <xf numFmtId="0" fontId="0" fillId="0" borderId="3" xfId="0" applyBorder="1"/>
    <xf numFmtId="0" fontId="4" fillId="0" borderId="0" xfId="0" applyFont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3" xfId="0" applyFill="1" applyBorder="1"/>
    <xf numFmtId="164" fontId="0" fillId="0" borderId="3" xfId="0" applyNumberFormat="1" applyBorder="1"/>
  </cellXfs>
  <cellStyles count="1">
    <cellStyle name="Обычный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Акции!$M$1</c:f>
              <c:strCache>
                <c:ptCount val="1"/>
                <c:pt idx="0">
                  <c:v>SBER.&lt;CLOSE&gt;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Акции!$F$2:$F$46</c:f>
              <c:numCache>
                <c:formatCode>General</c:formatCode>
                <c:ptCount val="45"/>
                <c:pt idx="0">
                  <c:v>286.75</c:v>
                </c:pt>
                <c:pt idx="1">
                  <c:v>287.08999999999997</c:v>
                </c:pt>
                <c:pt idx="2">
                  <c:v>287.94</c:v>
                </c:pt>
                <c:pt idx="3">
                  <c:v>285.95</c:v>
                </c:pt>
                <c:pt idx="4">
                  <c:v>282.27</c:v>
                </c:pt>
                <c:pt idx="5">
                  <c:v>286.68</c:v>
                </c:pt>
                <c:pt idx="6">
                  <c:v>288.61</c:v>
                </c:pt>
                <c:pt idx="7">
                  <c:v>290.35000000000002</c:v>
                </c:pt>
                <c:pt idx="8">
                  <c:v>293.23</c:v>
                </c:pt>
                <c:pt idx="9">
                  <c:v>292.7</c:v>
                </c:pt>
                <c:pt idx="10">
                  <c:v>295.10000000000002</c:v>
                </c:pt>
                <c:pt idx="11">
                  <c:v>298.32</c:v>
                </c:pt>
                <c:pt idx="12">
                  <c:v>295.05</c:v>
                </c:pt>
                <c:pt idx="13">
                  <c:v>293.68</c:v>
                </c:pt>
                <c:pt idx="14">
                  <c:v>292.57</c:v>
                </c:pt>
                <c:pt idx="15">
                  <c:v>297.69</c:v>
                </c:pt>
                <c:pt idx="16">
                  <c:v>298.7</c:v>
                </c:pt>
                <c:pt idx="17">
                  <c:v>296.7</c:v>
                </c:pt>
                <c:pt idx="18">
                  <c:v>294.33999999999997</c:v>
                </c:pt>
                <c:pt idx="19">
                  <c:v>299.66000000000003</c:v>
                </c:pt>
                <c:pt idx="20">
                  <c:v>305.17</c:v>
                </c:pt>
                <c:pt idx="21">
                  <c:v>305.64999999999998</c:v>
                </c:pt>
                <c:pt idx="22">
                  <c:v>312.89</c:v>
                </c:pt>
                <c:pt idx="23">
                  <c:v>312.3</c:v>
                </c:pt>
                <c:pt idx="24">
                  <c:v>317.94</c:v>
                </c:pt>
                <c:pt idx="25">
                  <c:v>328.93</c:v>
                </c:pt>
                <c:pt idx="26">
                  <c:v>327.73</c:v>
                </c:pt>
                <c:pt idx="27">
                  <c:v>327.60000000000002</c:v>
                </c:pt>
                <c:pt idx="28">
                  <c:v>324.57</c:v>
                </c:pt>
                <c:pt idx="29">
                  <c:v>326.43</c:v>
                </c:pt>
                <c:pt idx="30">
                  <c:v>332.75</c:v>
                </c:pt>
                <c:pt idx="31">
                  <c:v>338.98</c:v>
                </c:pt>
                <c:pt idx="32">
                  <c:v>343.34</c:v>
                </c:pt>
                <c:pt idx="33">
                  <c:v>338.5</c:v>
                </c:pt>
                <c:pt idx="34">
                  <c:v>334.5</c:v>
                </c:pt>
                <c:pt idx="35">
                  <c:v>325.7</c:v>
                </c:pt>
                <c:pt idx="36">
                  <c:v>335.3</c:v>
                </c:pt>
                <c:pt idx="37">
                  <c:v>340.59</c:v>
                </c:pt>
                <c:pt idx="38">
                  <c:v>343.47</c:v>
                </c:pt>
                <c:pt idx="39">
                  <c:v>344.29</c:v>
                </c:pt>
                <c:pt idx="40">
                  <c:v>355.19</c:v>
                </c:pt>
                <c:pt idx="41">
                  <c:v>354.07</c:v>
                </c:pt>
                <c:pt idx="42">
                  <c:v>360.88</c:v>
                </c:pt>
                <c:pt idx="43">
                  <c:v>360.8</c:v>
                </c:pt>
                <c:pt idx="44">
                  <c:v>363.25</c:v>
                </c:pt>
              </c:numCache>
            </c:numRef>
          </c:xVal>
          <c:yVal>
            <c:numRef>
              <c:f>Акции!$M$2:$M$46</c:f>
              <c:numCache>
                <c:formatCode>General</c:formatCode>
                <c:ptCount val="45"/>
                <c:pt idx="0">
                  <c:v>306.51</c:v>
                </c:pt>
                <c:pt idx="1">
                  <c:v>309.89</c:v>
                </c:pt>
                <c:pt idx="2">
                  <c:v>311.10000000000002</c:v>
                </c:pt>
                <c:pt idx="3">
                  <c:v>315.82</c:v>
                </c:pt>
                <c:pt idx="4">
                  <c:v>319.14999999999998</c:v>
                </c:pt>
                <c:pt idx="5">
                  <c:v>326.91000000000003</c:v>
                </c:pt>
                <c:pt idx="6">
                  <c:v>330.11</c:v>
                </c:pt>
                <c:pt idx="7">
                  <c:v>329.9</c:v>
                </c:pt>
                <c:pt idx="8">
                  <c:v>328.57</c:v>
                </c:pt>
                <c:pt idx="9">
                  <c:v>328.68</c:v>
                </c:pt>
                <c:pt idx="10">
                  <c:v>329.36</c:v>
                </c:pt>
                <c:pt idx="11">
                  <c:v>334.5</c:v>
                </c:pt>
                <c:pt idx="12">
                  <c:v>334.9</c:v>
                </c:pt>
                <c:pt idx="13">
                  <c:v>332.69</c:v>
                </c:pt>
                <c:pt idx="14">
                  <c:v>325.67</c:v>
                </c:pt>
                <c:pt idx="15">
                  <c:v>329.22</c:v>
                </c:pt>
                <c:pt idx="16">
                  <c:v>324.83</c:v>
                </c:pt>
                <c:pt idx="17">
                  <c:v>324.57</c:v>
                </c:pt>
                <c:pt idx="18">
                  <c:v>322.54000000000002</c:v>
                </c:pt>
                <c:pt idx="19">
                  <c:v>327.41000000000003</c:v>
                </c:pt>
                <c:pt idx="20">
                  <c:v>328.28</c:v>
                </c:pt>
                <c:pt idx="21">
                  <c:v>327.94</c:v>
                </c:pt>
                <c:pt idx="22">
                  <c:v>334.57</c:v>
                </c:pt>
                <c:pt idx="23">
                  <c:v>329</c:v>
                </c:pt>
                <c:pt idx="24">
                  <c:v>329.71</c:v>
                </c:pt>
                <c:pt idx="25">
                  <c:v>329.37</c:v>
                </c:pt>
                <c:pt idx="26">
                  <c:v>325.95999999999998</c:v>
                </c:pt>
                <c:pt idx="27">
                  <c:v>331.7</c:v>
                </c:pt>
                <c:pt idx="28">
                  <c:v>326.01</c:v>
                </c:pt>
                <c:pt idx="29">
                  <c:v>326.25</c:v>
                </c:pt>
                <c:pt idx="30">
                  <c:v>327.41000000000003</c:v>
                </c:pt>
                <c:pt idx="31">
                  <c:v>326.48</c:v>
                </c:pt>
                <c:pt idx="32">
                  <c:v>333.51</c:v>
                </c:pt>
                <c:pt idx="33">
                  <c:v>326.99</c:v>
                </c:pt>
                <c:pt idx="34">
                  <c:v>329.56</c:v>
                </c:pt>
                <c:pt idx="35">
                  <c:v>326.92</c:v>
                </c:pt>
                <c:pt idx="36">
                  <c:v>323.25</c:v>
                </c:pt>
                <c:pt idx="37">
                  <c:v>327.8</c:v>
                </c:pt>
                <c:pt idx="38">
                  <c:v>327.02</c:v>
                </c:pt>
                <c:pt idx="39">
                  <c:v>325.44</c:v>
                </c:pt>
                <c:pt idx="40">
                  <c:v>331.68</c:v>
                </c:pt>
                <c:pt idx="41">
                  <c:v>329.3</c:v>
                </c:pt>
                <c:pt idx="42">
                  <c:v>328.43</c:v>
                </c:pt>
                <c:pt idx="43">
                  <c:v>340.99</c:v>
                </c:pt>
                <c:pt idx="44">
                  <c:v>338.48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1-4C10-A8E2-77B09265A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181567"/>
        <c:axId val="1158174911"/>
      </c:scatterChart>
      <c:scatterChart>
        <c:scatterStyle val="smoothMarker"/>
        <c:varyColors val="0"/>
        <c:ser>
          <c:idx val="1"/>
          <c:order val="1"/>
          <c:tx>
            <c:strRef>
              <c:f>Акции!$O$1</c:f>
              <c:strCache>
                <c:ptCount val="1"/>
                <c:pt idx="0">
                  <c:v>ЛинМод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Акции!$V$2:$V$46</c:f>
              <c:numCache>
                <c:formatCode>General</c:formatCode>
                <c:ptCount val="45"/>
                <c:pt idx="0">
                  <c:v>286</c:v>
                </c:pt>
                <c:pt idx="1">
                  <c:v>287.84045454545452</c:v>
                </c:pt>
                <c:pt idx="2">
                  <c:v>289.68090909090904</c:v>
                </c:pt>
                <c:pt idx="3">
                  <c:v>291.52136363636356</c:v>
                </c:pt>
                <c:pt idx="4">
                  <c:v>293.36181818181808</c:v>
                </c:pt>
                <c:pt idx="5">
                  <c:v>295.2022727272726</c:v>
                </c:pt>
                <c:pt idx="6">
                  <c:v>297.04272727272712</c:v>
                </c:pt>
                <c:pt idx="7">
                  <c:v>298.88318181818164</c:v>
                </c:pt>
                <c:pt idx="8">
                  <c:v>300.72363636363616</c:v>
                </c:pt>
                <c:pt idx="9">
                  <c:v>302.56409090909068</c:v>
                </c:pt>
                <c:pt idx="10">
                  <c:v>304.4045454545452</c:v>
                </c:pt>
                <c:pt idx="11">
                  <c:v>306.24499999999972</c:v>
                </c:pt>
                <c:pt idx="12">
                  <c:v>308.08545454545424</c:v>
                </c:pt>
                <c:pt idx="13">
                  <c:v>309.92590909090876</c:v>
                </c:pt>
                <c:pt idx="14">
                  <c:v>311.76636363636328</c:v>
                </c:pt>
                <c:pt idx="15">
                  <c:v>313.6068181818178</c:v>
                </c:pt>
                <c:pt idx="16">
                  <c:v>315.44727272727232</c:v>
                </c:pt>
                <c:pt idx="17">
                  <c:v>317.28772727272684</c:v>
                </c:pt>
                <c:pt idx="18">
                  <c:v>319.12818181818136</c:v>
                </c:pt>
                <c:pt idx="19">
                  <c:v>320.96863636363588</c:v>
                </c:pt>
                <c:pt idx="20">
                  <c:v>322.8090909090904</c:v>
                </c:pt>
                <c:pt idx="21">
                  <c:v>324.64954545454492</c:v>
                </c:pt>
                <c:pt idx="22">
                  <c:v>326.48999999999944</c:v>
                </c:pt>
                <c:pt idx="23">
                  <c:v>328.33045454545396</c:v>
                </c:pt>
                <c:pt idx="24">
                  <c:v>330.17090909090848</c:v>
                </c:pt>
                <c:pt idx="25">
                  <c:v>332.011363636363</c:v>
                </c:pt>
                <c:pt idx="26">
                  <c:v>333.85181818181752</c:v>
                </c:pt>
                <c:pt idx="27">
                  <c:v>335.69227272727204</c:v>
                </c:pt>
                <c:pt idx="28">
                  <c:v>337.53272727272656</c:v>
                </c:pt>
                <c:pt idx="29">
                  <c:v>339.37318181818108</c:v>
                </c:pt>
                <c:pt idx="30">
                  <c:v>341.2136363636356</c:v>
                </c:pt>
                <c:pt idx="31">
                  <c:v>343.05409090909012</c:v>
                </c:pt>
                <c:pt idx="32">
                  <c:v>344.89454545454464</c:v>
                </c:pt>
                <c:pt idx="33">
                  <c:v>346.73499999999916</c:v>
                </c:pt>
                <c:pt idx="34">
                  <c:v>348.57545454545368</c:v>
                </c:pt>
                <c:pt idx="35">
                  <c:v>350.4159090909082</c:v>
                </c:pt>
                <c:pt idx="36">
                  <c:v>352.25636363636272</c:v>
                </c:pt>
                <c:pt idx="37">
                  <c:v>354.09681818181724</c:v>
                </c:pt>
                <c:pt idx="38">
                  <c:v>355.93727272727176</c:v>
                </c:pt>
                <c:pt idx="39">
                  <c:v>357.77772727272628</c:v>
                </c:pt>
                <c:pt idx="40">
                  <c:v>359.6181818181808</c:v>
                </c:pt>
                <c:pt idx="41">
                  <c:v>361.45863636363532</c:v>
                </c:pt>
                <c:pt idx="42">
                  <c:v>363.29909090908984</c:v>
                </c:pt>
                <c:pt idx="43">
                  <c:v>365.13954545454436</c:v>
                </c:pt>
                <c:pt idx="44">
                  <c:v>366.97999999999888</c:v>
                </c:pt>
              </c:numCache>
            </c:numRef>
          </c:xVal>
          <c:yVal>
            <c:numRef>
              <c:f>Акции!$O$2:$O$46</c:f>
              <c:numCache>
                <c:formatCode>General</c:formatCode>
                <c:ptCount val="45"/>
                <c:pt idx="0">
                  <c:v>323.64869309967116</c:v>
                </c:pt>
                <c:pt idx="1">
                  <c:v>323.86966463650441</c:v>
                </c:pt>
                <c:pt idx="2">
                  <c:v>324.09063617333766</c:v>
                </c:pt>
                <c:pt idx="3">
                  <c:v>324.3116077101709</c:v>
                </c:pt>
                <c:pt idx="4">
                  <c:v>324.53257924700415</c:v>
                </c:pt>
                <c:pt idx="5">
                  <c:v>324.75355078383734</c:v>
                </c:pt>
                <c:pt idx="6">
                  <c:v>324.97452232067059</c:v>
                </c:pt>
                <c:pt idx="7">
                  <c:v>325.19549385750383</c:v>
                </c:pt>
                <c:pt idx="8">
                  <c:v>325.41646539433708</c:v>
                </c:pt>
                <c:pt idx="9">
                  <c:v>325.63743693117033</c:v>
                </c:pt>
                <c:pt idx="10">
                  <c:v>325.85840846800357</c:v>
                </c:pt>
                <c:pt idx="11">
                  <c:v>326.07938000483682</c:v>
                </c:pt>
                <c:pt idx="12">
                  <c:v>326.30035154167001</c:v>
                </c:pt>
                <c:pt idx="13">
                  <c:v>326.52132307850326</c:v>
                </c:pt>
                <c:pt idx="14">
                  <c:v>326.7422946153365</c:v>
                </c:pt>
                <c:pt idx="15">
                  <c:v>326.96326615216975</c:v>
                </c:pt>
                <c:pt idx="16">
                  <c:v>327.184237689003</c:v>
                </c:pt>
                <c:pt idx="17">
                  <c:v>327.40520922583624</c:v>
                </c:pt>
                <c:pt idx="18">
                  <c:v>327.62618076266949</c:v>
                </c:pt>
                <c:pt idx="19">
                  <c:v>327.84715229950274</c:v>
                </c:pt>
                <c:pt idx="20">
                  <c:v>328.06812383633599</c:v>
                </c:pt>
                <c:pt idx="21">
                  <c:v>328.28909537316918</c:v>
                </c:pt>
                <c:pt idx="22">
                  <c:v>328.51006691000242</c:v>
                </c:pt>
                <c:pt idx="23">
                  <c:v>328.73103844683567</c:v>
                </c:pt>
                <c:pt idx="24">
                  <c:v>328.95200998366892</c:v>
                </c:pt>
                <c:pt idx="25">
                  <c:v>329.17298152050216</c:v>
                </c:pt>
                <c:pt idx="26">
                  <c:v>329.39395305733541</c:v>
                </c:pt>
                <c:pt idx="27">
                  <c:v>329.61492459416866</c:v>
                </c:pt>
                <c:pt idx="28">
                  <c:v>329.83589613100185</c:v>
                </c:pt>
                <c:pt idx="29">
                  <c:v>330.05686766783509</c:v>
                </c:pt>
                <c:pt idx="30">
                  <c:v>330.27783920466834</c:v>
                </c:pt>
                <c:pt idx="31">
                  <c:v>330.49881074150159</c:v>
                </c:pt>
                <c:pt idx="32">
                  <c:v>330.71978227833483</c:v>
                </c:pt>
                <c:pt idx="33">
                  <c:v>330.94075381516808</c:v>
                </c:pt>
                <c:pt idx="34">
                  <c:v>331.16172535200133</c:v>
                </c:pt>
                <c:pt idx="35">
                  <c:v>331.38269688883452</c:v>
                </c:pt>
                <c:pt idx="36">
                  <c:v>331.60366842566776</c:v>
                </c:pt>
                <c:pt idx="37">
                  <c:v>331.82463996250101</c:v>
                </c:pt>
                <c:pt idx="38">
                  <c:v>332.04561149933426</c:v>
                </c:pt>
                <c:pt idx="39">
                  <c:v>332.2665830361675</c:v>
                </c:pt>
                <c:pt idx="40">
                  <c:v>332.48755457300075</c:v>
                </c:pt>
                <c:pt idx="41">
                  <c:v>332.708526109834</c:v>
                </c:pt>
                <c:pt idx="42">
                  <c:v>332.92949764666719</c:v>
                </c:pt>
                <c:pt idx="43">
                  <c:v>333.15046918350043</c:v>
                </c:pt>
                <c:pt idx="44">
                  <c:v>333.37144072033368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01-4C10-A8E2-77B09265A637}"/>
            </c:ext>
          </c:extLst>
        </c:ser>
        <c:ser>
          <c:idx val="3"/>
          <c:order val="2"/>
          <c:tx>
            <c:strRef>
              <c:f>Акции!$P$1</c:f>
              <c:strCache>
                <c:ptCount val="1"/>
                <c:pt idx="0">
                  <c:v>Парабола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Акции!$V$2:$V$46</c:f>
              <c:numCache>
                <c:formatCode>General</c:formatCode>
                <c:ptCount val="45"/>
                <c:pt idx="0">
                  <c:v>286</c:v>
                </c:pt>
                <c:pt idx="1">
                  <c:v>287.84045454545452</c:v>
                </c:pt>
                <c:pt idx="2">
                  <c:v>289.68090909090904</c:v>
                </c:pt>
                <c:pt idx="3">
                  <c:v>291.52136363636356</c:v>
                </c:pt>
                <c:pt idx="4">
                  <c:v>293.36181818181808</c:v>
                </c:pt>
                <c:pt idx="5">
                  <c:v>295.2022727272726</c:v>
                </c:pt>
                <c:pt idx="6">
                  <c:v>297.04272727272712</c:v>
                </c:pt>
                <c:pt idx="7">
                  <c:v>298.88318181818164</c:v>
                </c:pt>
                <c:pt idx="8">
                  <c:v>300.72363636363616</c:v>
                </c:pt>
                <c:pt idx="9">
                  <c:v>302.56409090909068</c:v>
                </c:pt>
                <c:pt idx="10">
                  <c:v>304.4045454545452</c:v>
                </c:pt>
                <c:pt idx="11">
                  <c:v>306.24499999999972</c:v>
                </c:pt>
                <c:pt idx="12">
                  <c:v>308.08545454545424</c:v>
                </c:pt>
                <c:pt idx="13">
                  <c:v>309.92590909090876</c:v>
                </c:pt>
                <c:pt idx="14">
                  <c:v>311.76636363636328</c:v>
                </c:pt>
                <c:pt idx="15">
                  <c:v>313.6068181818178</c:v>
                </c:pt>
                <c:pt idx="16">
                  <c:v>315.44727272727232</c:v>
                </c:pt>
                <c:pt idx="17">
                  <c:v>317.28772727272684</c:v>
                </c:pt>
                <c:pt idx="18">
                  <c:v>319.12818181818136</c:v>
                </c:pt>
                <c:pt idx="19">
                  <c:v>320.96863636363588</c:v>
                </c:pt>
                <c:pt idx="20">
                  <c:v>322.8090909090904</c:v>
                </c:pt>
                <c:pt idx="21">
                  <c:v>324.64954545454492</c:v>
                </c:pt>
                <c:pt idx="22">
                  <c:v>326.48999999999944</c:v>
                </c:pt>
                <c:pt idx="23">
                  <c:v>328.33045454545396</c:v>
                </c:pt>
                <c:pt idx="24">
                  <c:v>330.17090909090848</c:v>
                </c:pt>
                <c:pt idx="25">
                  <c:v>332.011363636363</c:v>
                </c:pt>
                <c:pt idx="26">
                  <c:v>333.85181818181752</c:v>
                </c:pt>
                <c:pt idx="27">
                  <c:v>335.69227272727204</c:v>
                </c:pt>
                <c:pt idx="28">
                  <c:v>337.53272727272656</c:v>
                </c:pt>
                <c:pt idx="29">
                  <c:v>339.37318181818108</c:v>
                </c:pt>
                <c:pt idx="30">
                  <c:v>341.2136363636356</c:v>
                </c:pt>
                <c:pt idx="31">
                  <c:v>343.05409090909012</c:v>
                </c:pt>
                <c:pt idx="32">
                  <c:v>344.89454545454464</c:v>
                </c:pt>
                <c:pt idx="33">
                  <c:v>346.73499999999916</c:v>
                </c:pt>
                <c:pt idx="34">
                  <c:v>348.57545454545368</c:v>
                </c:pt>
                <c:pt idx="35">
                  <c:v>350.4159090909082</c:v>
                </c:pt>
                <c:pt idx="36">
                  <c:v>352.25636363636272</c:v>
                </c:pt>
                <c:pt idx="37">
                  <c:v>354.09681818181724</c:v>
                </c:pt>
                <c:pt idx="38">
                  <c:v>355.93727272727176</c:v>
                </c:pt>
                <c:pt idx="39">
                  <c:v>357.77772727272628</c:v>
                </c:pt>
                <c:pt idx="40">
                  <c:v>359.6181818181808</c:v>
                </c:pt>
                <c:pt idx="41">
                  <c:v>361.45863636363532</c:v>
                </c:pt>
                <c:pt idx="42">
                  <c:v>363.29909090908984</c:v>
                </c:pt>
                <c:pt idx="43">
                  <c:v>365.13954545454436</c:v>
                </c:pt>
                <c:pt idx="44">
                  <c:v>366.97999999999888</c:v>
                </c:pt>
              </c:numCache>
            </c:numRef>
          </c:xVal>
          <c:yVal>
            <c:numRef>
              <c:f>Акции!$P$2:$P$46</c:f>
              <c:numCache>
                <c:formatCode>General</c:formatCode>
                <c:ptCount val="45"/>
                <c:pt idx="0">
                  <c:v>318.86166096187389</c:v>
                </c:pt>
                <c:pt idx="1">
                  <c:v>320.97982840990244</c:v>
                </c:pt>
                <c:pt idx="2">
                  <c:v>322.8595428723811</c:v>
                </c:pt>
                <c:pt idx="3">
                  <c:v>324.51263028163339</c:v>
                </c:pt>
                <c:pt idx="4">
                  <c:v>325.95091657003741</c:v>
                </c:pt>
                <c:pt idx="5">
                  <c:v>327.18622766991848</c:v>
                </c:pt>
                <c:pt idx="6">
                  <c:v>328.23038951365015</c:v>
                </c:pt>
                <c:pt idx="7">
                  <c:v>329.09522803355867</c:v>
                </c:pt>
                <c:pt idx="8">
                  <c:v>329.7925691620203</c:v>
                </c:pt>
                <c:pt idx="9">
                  <c:v>330.33423883136311</c:v>
                </c:pt>
                <c:pt idx="10">
                  <c:v>330.7320629739479</c:v>
                </c:pt>
                <c:pt idx="11">
                  <c:v>330.99786752212458</c:v>
                </c:pt>
                <c:pt idx="12">
                  <c:v>331.14347840824485</c:v>
                </c:pt>
                <c:pt idx="13">
                  <c:v>331.18072156464768</c:v>
                </c:pt>
                <c:pt idx="14">
                  <c:v>331.12142292370481</c:v>
                </c:pt>
                <c:pt idx="15">
                  <c:v>330.97740841774066</c:v>
                </c:pt>
                <c:pt idx="16">
                  <c:v>330.76050397912877</c:v>
                </c:pt>
                <c:pt idx="17">
                  <c:v>330.48253554020448</c:v>
                </c:pt>
                <c:pt idx="18">
                  <c:v>330.1553290333286</c:v>
                </c:pt>
                <c:pt idx="19">
                  <c:v>329.7907103908401</c:v>
                </c:pt>
                <c:pt idx="20">
                  <c:v>329.40050554509799</c:v>
                </c:pt>
                <c:pt idx="21">
                  <c:v>328.99654042845032</c:v>
                </c:pt>
                <c:pt idx="22">
                  <c:v>328.59064097324699</c:v>
                </c:pt>
                <c:pt idx="23">
                  <c:v>328.19463311184518</c:v>
                </c:pt>
                <c:pt idx="24">
                  <c:v>327.82034277657476</c:v>
                </c:pt>
                <c:pt idx="25">
                  <c:v>327.47959589981292</c:v>
                </c:pt>
                <c:pt idx="26">
                  <c:v>327.18421841388954</c:v>
                </c:pt>
                <c:pt idx="27">
                  <c:v>326.94603625115997</c:v>
                </c:pt>
                <c:pt idx="28">
                  <c:v>326.77687534398137</c:v>
                </c:pt>
                <c:pt idx="29">
                  <c:v>326.68856162470183</c:v>
                </c:pt>
                <c:pt idx="30">
                  <c:v>326.69292102566214</c:v>
                </c:pt>
                <c:pt idx="31">
                  <c:v>326.80177947922311</c:v>
                </c:pt>
                <c:pt idx="32">
                  <c:v>327.026962917731</c:v>
                </c:pt>
                <c:pt idx="33">
                  <c:v>327.38029727353569</c:v>
                </c:pt>
                <c:pt idx="34">
                  <c:v>327.87360847899254</c:v>
                </c:pt>
                <c:pt idx="35">
                  <c:v>328.51872246645144</c:v>
                </c:pt>
                <c:pt idx="36">
                  <c:v>329.32746516824409</c:v>
                </c:pt>
                <c:pt idx="37">
                  <c:v>330.31166251674949</c:v>
                </c:pt>
                <c:pt idx="38">
                  <c:v>331.48314044429935</c:v>
                </c:pt>
                <c:pt idx="39">
                  <c:v>332.85372488325629</c:v>
                </c:pt>
                <c:pt idx="40">
                  <c:v>334.43524176595383</c:v>
                </c:pt>
                <c:pt idx="41">
                  <c:v>336.23951702475824</c:v>
                </c:pt>
                <c:pt idx="42">
                  <c:v>338.27837659201032</c:v>
                </c:pt>
                <c:pt idx="43">
                  <c:v>340.56364640006177</c:v>
                </c:pt>
                <c:pt idx="44">
                  <c:v>343.10715238126977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92-49F7-8DB9-E76FB8C89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181567"/>
        <c:axId val="1158174911"/>
      </c:scatterChart>
      <c:valAx>
        <c:axId val="1158181567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Газпром -</a:t>
                </a:r>
                <a:r>
                  <a:rPr lang="ru-RU" sz="1200" baseline="0"/>
                  <a:t> цена закрытия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8174911"/>
        <c:crosses val="autoZero"/>
        <c:crossBetween val="midCat"/>
      </c:valAx>
      <c:valAx>
        <c:axId val="115817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Сбербанк - цена закрытия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818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140011</xdr:colOff>
      <xdr:row>48</xdr:row>
      <xdr:rowOff>114872</xdr:rowOff>
    </xdr:from>
    <xdr:to>
      <xdr:col>7</xdr:col>
      <xdr:colOff>705970</xdr:colOff>
      <xdr:row>68</xdr:row>
      <xdr:rowOff>69151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E5BE6F0-4DF1-4287-8C4E-012588B7C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4</xdr:row>
      <xdr:rowOff>180975</xdr:rowOff>
    </xdr:from>
    <xdr:ext cx="6600825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A25B6E-8500-4F25-9C92-C540C57EC7EC}"/>
            </a:ext>
          </a:extLst>
        </xdr:cNvPr>
        <xdr:cNvSpPr txBox="1"/>
      </xdr:nvSpPr>
      <xdr:spPr>
        <a:xfrm>
          <a:off x="361950" y="942975"/>
          <a:ext cx="6600825" cy="112569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Задание.</a:t>
          </a:r>
        </a:p>
        <a:p>
          <a:r>
            <a:rPr lang="ru-RU" sz="1100"/>
            <a:t>1. Постройте диаграмму разброса </a:t>
          </a: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зависимости цены закрытия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Сбербанка (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SBER.&lt;CLOSE&gt;) 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от цены закрытия Газпрома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(&lt;CLOSE&gt;)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ru-RU" sz="1100"/>
        </a:p>
        <a:p>
          <a:r>
            <a:rPr lang="ru-RU" sz="1100"/>
            <a:t>2. Найдите линейную регрессию  цены закрытия</a:t>
          </a:r>
          <a:r>
            <a:rPr lang="ru-RU" sz="1100" baseline="0"/>
            <a:t> Сбербанка по отношению к цене закрытия Газпрома.</a:t>
          </a:r>
        </a:p>
        <a:p>
          <a:r>
            <a:rPr lang="ru-RU" sz="1100"/>
            <a:t>2. Найдите нелинейную в форме</a:t>
          </a:r>
          <a:r>
            <a:rPr lang="ru-RU" sz="1100" baseline="0"/>
            <a:t> полинома третьей степени регрессию </a:t>
          </a: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цены закрытия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Сбербанка по отношению к цене закрытия Газпрома.</a:t>
          </a:r>
          <a:endParaRPr lang="ru-RU" sz="11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0134DD-7AEE-44CB-820E-417DE724D304}" autoFormatId="16" applyNumberFormats="0" applyBorderFormats="0" applyFontFormats="0" applyPatternFormats="0" applyAlignmentFormats="0" applyWidthHeightFormats="0">
  <queryTableRefresh nextId="17" unboundColumnsRight="2">
    <queryTableFields count="16">
      <queryTableField id="1" name="&lt;TICKER&gt;" tableColumnId="1"/>
      <queryTableField id="2" name="&lt;DATE&gt;" tableColumnId="2"/>
      <queryTableField id="3" name="&lt;OPEN&gt;" tableColumnId="3"/>
      <queryTableField id="4" name="&lt;HIGH&gt;" tableColumnId="4"/>
      <queryTableField id="5" name="&lt;LOW&gt;" tableColumnId="5"/>
      <queryTableField id="6" name="&lt;CLOSE&gt;" tableColumnId="6"/>
      <queryTableField id="7" name="&lt;VOL&gt;" tableColumnId="7"/>
      <queryTableField id="8" name="SBER.&lt;TICKER&gt;" tableColumnId="8"/>
      <queryTableField id="9" name="SBER.&lt;DATE&gt;" tableColumnId="9"/>
      <queryTableField id="10" name="SBER.&lt;OPEN&gt;" tableColumnId="10"/>
      <queryTableField id="11" name="SBER.&lt;HIGH&gt;" tableColumnId="11"/>
      <queryTableField id="12" name="SBER.&lt;LOW&gt;" tableColumnId="12"/>
      <queryTableField id="13" name="SBER.&lt;CLOSE&gt;" tableColumnId="13"/>
      <queryTableField id="14" name="SBER.&lt;VOL&gt;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89C571-6CE9-4D8C-9EB6-A96754A8141D}" name="Акции" displayName="Акции" ref="A1:P46" tableType="queryTable" totalsRowShown="0">
  <autoFilter ref="A1:P46" xr:uid="{EB89C571-6CE9-4D8C-9EB6-A96754A8141D}"/>
  <tableColumns count="16">
    <tableColumn id="1" xr3:uid="{D646620D-4463-469D-AFE1-B5243D55E201}" uniqueName="1" name="&lt;TICKER&gt;" queryTableFieldId="1" dataDxfId="9"/>
    <tableColumn id="2" xr3:uid="{EB68107C-38A2-4BA6-9DCF-0D44D59A3906}" uniqueName="2" name="&lt;DATE&gt;" queryTableFieldId="2" dataDxfId="8"/>
    <tableColumn id="3" xr3:uid="{7DF02999-EA46-4861-8547-6E07917AAB6D}" uniqueName="3" name="&lt;OPEN&gt;" queryTableFieldId="3"/>
    <tableColumn id="4" xr3:uid="{C50DC954-4BED-467B-9C8D-E3E9D192FEA8}" uniqueName="4" name="&lt;HIGH&gt;" queryTableFieldId="4"/>
    <tableColumn id="5" xr3:uid="{B646D8E6-3AE8-45F2-9112-64E4FE89FA93}" uniqueName="5" name="&lt;LOW&gt;" queryTableFieldId="5"/>
    <tableColumn id="6" xr3:uid="{6E36E04F-B15D-4A5B-8B24-C2C766B38946}" uniqueName="6" name="&lt;CLOSE&gt;" queryTableFieldId="6"/>
    <tableColumn id="7" xr3:uid="{7944EAFC-8DBE-4643-BD4F-977BC4438A19}" uniqueName="7" name="&lt;VOL&gt;" queryTableFieldId="7"/>
    <tableColumn id="8" xr3:uid="{DE49FDBA-D323-4DFE-AAE4-485B8EFCE314}" uniqueName="8" name="SBER.&lt;TICKER&gt;" queryTableFieldId="8" dataDxfId="7"/>
    <tableColumn id="9" xr3:uid="{0A3496CD-53C9-4DDE-961F-52B0DC90C89C}" uniqueName="9" name="SBER.&lt;DATE&gt;" queryTableFieldId="9" dataDxfId="6"/>
    <tableColumn id="10" xr3:uid="{8DF5C591-DA6A-4C8B-B04C-DD253EC01C01}" uniqueName="10" name="SBER.&lt;OPEN&gt;" queryTableFieldId="10"/>
    <tableColumn id="11" xr3:uid="{6CEFBB52-5A40-436B-97D4-76925703DDAB}" uniqueName="11" name="SBER.&lt;HIGH&gt;" queryTableFieldId="11"/>
    <tableColumn id="12" xr3:uid="{F94F0F37-FAC4-408B-907A-B8D83D294CFD}" uniqueName="12" name="SBER.&lt;LOW&gt;" queryTableFieldId="12"/>
    <tableColumn id="13" xr3:uid="{504225E1-4128-4151-8996-4AC5E9254995}" uniqueName="13" name="SBER.&lt;CLOSE&gt;" queryTableFieldId="13"/>
    <tableColumn id="14" xr3:uid="{84B6DA63-843E-4F08-B7DE-BCB232B5DC84}" uniqueName="14" name="SBER.&lt;VOL&gt;" queryTableFieldId="14"/>
    <tableColumn id="15" xr3:uid="{804CD601-A418-4AB1-ACB0-A6E52E86442D}" uniqueName="15" name="ЛинМод" queryTableFieldId="15" dataDxfId="5">
      <calculatedColumnFormula>$J$57+$J$56*Таблица3[[#This Row],[No]]</calculatedColumnFormula>
    </tableColumn>
    <tableColumn id="16" xr3:uid="{B14C11BA-6D18-47BC-8E5C-783F4E7C6C64}" uniqueName="16" name="Парабола" queryTableFieldId="16" dataDxfId="4">
      <calculatedColumnFormula>$M$52+$M$53*Таблица3[[#This Row],[No]]+$M$54*Таблица3[[#This Row],[No]]^2+$M$55*Таблица3[[#This Row],[No]]^3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C7A570-2296-40A4-B700-EC2536F81130}" name="Таблица3" displayName="Таблица3" ref="R1:V46" totalsRowShown="0">
  <autoFilter ref="R1:V46" xr:uid="{90C7A570-2296-40A4-B700-EC2536F81130}"/>
  <tableColumns count="5">
    <tableColumn id="1" xr3:uid="{A266C273-5947-4920-8EF9-1D960F678712}" name="X">
      <calculatedColumnFormula>F2</calculatedColumnFormula>
    </tableColumn>
    <tableColumn id="2" xr3:uid="{90A5823F-3426-4B9E-A93F-AD5D651E1F74}" name="X^2" dataDxfId="3">
      <calculatedColumnFormula>R2^2</calculatedColumnFormula>
    </tableColumn>
    <tableColumn id="3" xr3:uid="{C3BBC1B7-3DC4-4161-897B-2BB63EA836A6}" name="X^3" dataDxfId="2">
      <calculatedColumnFormula>R2^3</calculatedColumnFormula>
    </tableColumn>
    <tableColumn id="4" xr3:uid="{858CE5D3-1377-4A2B-B2F0-5CF6895D8D41}" name="Y" dataDxfId="1">
      <calculatedColumnFormula>M2</calculatedColumnFormula>
    </tableColumn>
    <tableColumn id="6" xr3:uid="{32194849-2BDA-4BD1-8C48-84C866F4D779}" name="N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9981C-345D-46A5-90C8-7E65A93F3B11}" name="Params" displayName="Params" ref="A1:B2" totalsRowShown="0">
  <autoFilter ref="A1:B2" xr:uid="{B759981C-345D-46A5-90C8-7E65A93F3B11}"/>
  <tableColumns count="2">
    <tableColumn id="1" xr3:uid="{CE9F719A-31FE-4F2B-8464-E31FD8E706A9}" name="Name"/>
    <tableColumn id="2" xr3:uid="{F265AF33-FB23-4DBC-AAC8-558259F652AD}" name="Value">
      <calculatedColumnFormula array="1">LEFT(CELL("имяфайла"),FIND("\[",CELL("имяфайла")))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2E84-114C-4896-88CC-F254BBDD5420}">
  <dimension ref="A1:I22"/>
  <sheetViews>
    <sheetView topLeftCell="A4" workbookViewId="0">
      <selection activeCell="F23" sqref="F23"/>
    </sheetView>
  </sheetViews>
  <sheetFormatPr defaultRowHeight="14.4" x14ac:dyDescent="0.3"/>
  <cols>
    <col min="1" max="9" width="13.5546875" customWidth="1"/>
  </cols>
  <sheetData>
    <row r="1" spans="1:9" x14ac:dyDescent="0.3">
      <c r="A1" t="s">
        <v>30</v>
      </c>
    </row>
    <row r="2" spans="1:9" ht="15" thickBot="1" x14ac:dyDescent="0.35"/>
    <row r="3" spans="1:9" x14ac:dyDescent="0.3">
      <c r="A3" s="6" t="s">
        <v>31</v>
      </c>
      <c r="B3" s="6"/>
    </row>
    <row r="4" spans="1:9" x14ac:dyDescent="0.3">
      <c r="A4" s="3" t="s">
        <v>32</v>
      </c>
      <c r="B4" s="3">
        <v>0.68268930408617023</v>
      </c>
    </row>
    <row r="5" spans="1:9" x14ac:dyDescent="0.3">
      <c r="A5" s="3" t="s">
        <v>33</v>
      </c>
      <c r="B5" s="3">
        <v>0.46606468591365946</v>
      </c>
    </row>
    <row r="6" spans="1:9" x14ac:dyDescent="0.3">
      <c r="A6" s="3" t="s">
        <v>34</v>
      </c>
      <c r="B6" s="3">
        <v>0.42699624829758576</v>
      </c>
    </row>
    <row r="7" spans="1:9" x14ac:dyDescent="0.3">
      <c r="A7" s="3" t="s">
        <v>35</v>
      </c>
      <c r="B7" s="3">
        <v>4.9640223948442248</v>
      </c>
    </row>
    <row r="8" spans="1:9" ht="15" thickBot="1" x14ac:dyDescent="0.35">
      <c r="A8" s="4" t="s">
        <v>36</v>
      </c>
      <c r="B8" s="4">
        <v>45</v>
      </c>
    </row>
    <row r="10" spans="1:9" ht="15" thickBot="1" x14ac:dyDescent="0.35">
      <c r="A10" t="s">
        <v>37</v>
      </c>
    </row>
    <row r="11" spans="1:9" x14ac:dyDescent="0.3">
      <c r="A11" s="5"/>
      <c r="B11" s="5" t="s">
        <v>42</v>
      </c>
      <c r="C11" s="5" t="s">
        <v>43</v>
      </c>
      <c r="D11" s="5" t="s">
        <v>44</v>
      </c>
      <c r="E11" s="5" t="s">
        <v>45</v>
      </c>
      <c r="F11" s="5" t="s">
        <v>46</v>
      </c>
    </row>
    <row r="12" spans="1:9" x14ac:dyDescent="0.3">
      <c r="A12" s="3" t="s">
        <v>38</v>
      </c>
      <c r="B12" s="3">
        <v>3</v>
      </c>
      <c r="C12" s="3">
        <v>881.87873931399724</v>
      </c>
      <c r="D12" s="3">
        <v>293.95957977133241</v>
      </c>
      <c r="E12" s="3">
        <v>11.929442648658904</v>
      </c>
      <c r="F12" s="3">
        <v>9.4414988154699201E-6</v>
      </c>
    </row>
    <row r="13" spans="1:9" x14ac:dyDescent="0.3">
      <c r="A13" s="3" t="s">
        <v>39</v>
      </c>
      <c r="B13" s="3">
        <v>41</v>
      </c>
      <c r="C13" s="3">
        <v>1010.3022517971148</v>
      </c>
      <c r="D13" s="3">
        <v>24.641518336514995</v>
      </c>
      <c r="E13" s="3"/>
      <c r="F13" s="3"/>
    </row>
    <row r="14" spans="1:9" ht="15" thickBot="1" x14ac:dyDescent="0.35">
      <c r="A14" s="4" t="s">
        <v>40</v>
      </c>
      <c r="B14" s="4">
        <v>44</v>
      </c>
      <c r="C14" s="4">
        <v>1892.180991111112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47</v>
      </c>
      <c r="C16" s="5" t="s">
        <v>35</v>
      </c>
      <c r="D16" s="5" t="s">
        <v>48</v>
      </c>
      <c r="E16" s="5" t="s">
        <v>49</v>
      </c>
      <c r="F16" s="5" t="s">
        <v>50</v>
      </c>
      <c r="G16" s="5" t="s">
        <v>51</v>
      </c>
      <c r="H16" s="5" t="s">
        <v>52</v>
      </c>
      <c r="I16" s="5" t="s">
        <v>53</v>
      </c>
    </row>
    <row r="17" spans="1:9" x14ac:dyDescent="0.3">
      <c r="A17" s="3" t="s">
        <v>41</v>
      </c>
      <c r="B17" s="3">
        <v>-10447.477569833822</v>
      </c>
      <c r="C17" s="3">
        <v>2417.0038554422217</v>
      </c>
      <c r="D17" s="3">
        <v>-4.3224910652541437</v>
      </c>
      <c r="E17" s="3">
        <v>9.5969036428527474E-5</v>
      </c>
      <c r="F17" s="3">
        <v>-15328.715881614156</v>
      </c>
      <c r="G17" s="3">
        <v>-5566.2392580534879</v>
      </c>
      <c r="H17" s="3">
        <v>-15328.715881614156</v>
      </c>
      <c r="I17" s="3">
        <v>-5566.2392580534879</v>
      </c>
    </row>
    <row r="18" spans="1:9" x14ac:dyDescent="0.3">
      <c r="A18" s="3" t="s">
        <v>28</v>
      </c>
      <c r="B18" s="3">
        <v>99.932007262911654</v>
      </c>
      <c r="C18" s="3">
        <v>22.530307075217561</v>
      </c>
      <c r="D18" s="3">
        <v>4.4354480801920753</v>
      </c>
      <c r="E18" s="3">
        <v>6.74609922302415E-5</v>
      </c>
      <c r="F18" s="3">
        <v>54.431129047884568</v>
      </c>
      <c r="G18" s="3">
        <v>145.43288547793873</v>
      </c>
      <c r="H18" s="3">
        <v>54.431129047884568</v>
      </c>
      <c r="I18" s="3">
        <v>145.43288547793873</v>
      </c>
    </row>
    <row r="19" spans="1:9" x14ac:dyDescent="0.3">
      <c r="A19" s="3" t="s">
        <v>26</v>
      </c>
      <c r="B19" s="3">
        <v>-0.30821049906870251</v>
      </c>
      <c r="C19" s="3">
        <v>6.9798754632436538E-2</v>
      </c>
      <c r="D19" s="3">
        <v>-4.4157019805260598</v>
      </c>
      <c r="E19" s="3">
        <v>7.1761545093996016E-5</v>
      </c>
      <c r="F19" s="3">
        <v>-0.44917194373469294</v>
      </c>
      <c r="G19" s="3">
        <v>-0.16724905440271209</v>
      </c>
      <c r="H19" s="3">
        <v>-0.44917194373469294</v>
      </c>
      <c r="I19" s="3">
        <v>-0.16724905440271209</v>
      </c>
    </row>
    <row r="20" spans="1:9" ht="15" thickBot="1" x14ac:dyDescent="0.35">
      <c r="A20" s="4" t="s">
        <v>27</v>
      </c>
      <c r="B20" s="4">
        <v>3.1616140441778536E-4</v>
      </c>
      <c r="C20" s="4">
        <v>7.1871641869204276E-5</v>
      </c>
      <c r="D20" s="4">
        <v>4.3989728938313695</v>
      </c>
      <c r="E20" s="4">
        <v>7.5614364894779307E-5</v>
      </c>
      <c r="F20" s="4">
        <v>1.7101367905003747E-4</v>
      </c>
      <c r="G20" s="4">
        <v>4.6130912978553326E-4</v>
      </c>
      <c r="H20" s="4">
        <v>1.7101367905003747E-4</v>
      </c>
      <c r="I20" s="4">
        <v>4.6130912978553326E-4</v>
      </c>
    </row>
    <row r="22" spans="1:9" ht="18" x14ac:dyDescent="0.35">
      <c r="A22" s="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3969-44F3-4716-9C99-4AAF47E1D45F}">
  <dimension ref="A1:V57"/>
  <sheetViews>
    <sheetView tabSelected="1" topLeftCell="A43" zoomScaleNormal="100" workbookViewId="0">
      <selection activeCell="I50" sqref="I50"/>
    </sheetView>
  </sheetViews>
  <sheetFormatPr defaultRowHeight="14.4" x14ac:dyDescent="0.3"/>
  <cols>
    <col min="1" max="1" width="11.109375" bestFit="1" customWidth="1"/>
    <col min="2" max="2" width="10.109375" bestFit="1" customWidth="1"/>
    <col min="3" max="3" width="10" bestFit="1" customWidth="1"/>
    <col min="4" max="4" width="9.44140625" bestFit="1" customWidth="1"/>
    <col min="5" max="5" width="9.33203125" bestFit="1" customWidth="1"/>
    <col min="6" max="6" width="10.5546875" bestFit="1" customWidth="1"/>
    <col min="7" max="7" width="10" bestFit="1" customWidth="1"/>
    <col min="8" max="8" width="16" bestFit="1" customWidth="1"/>
    <col min="9" max="9" width="14.44140625" bestFit="1" customWidth="1"/>
    <col min="10" max="10" width="14.6640625" bestFit="1" customWidth="1"/>
    <col min="11" max="11" width="14.33203125" bestFit="1" customWidth="1"/>
    <col min="12" max="12" width="14" bestFit="1" customWidth="1"/>
    <col min="13" max="13" width="15.44140625" bestFit="1" customWidth="1"/>
    <col min="14" max="14" width="13.44140625" bestFit="1" customWidth="1"/>
    <col min="15" max="16" width="11.6640625" customWidth="1"/>
    <col min="18" max="18" width="9.88671875" customWidth="1"/>
    <col min="19" max="19" width="9.6640625" customWidth="1"/>
    <col min="20" max="20" width="12.6640625" customWidth="1"/>
  </cols>
  <sheetData>
    <row r="1" spans="1:2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25</v>
      </c>
      <c r="P1" t="s">
        <v>55</v>
      </c>
      <c r="R1" t="s">
        <v>28</v>
      </c>
      <c r="S1" t="s">
        <v>26</v>
      </c>
      <c r="T1" t="s">
        <v>27</v>
      </c>
      <c r="U1" t="s">
        <v>29</v>
      </c>
      <c r="V1" t="s">
        <v>58</v>
      </c>
    </row>
    <row r="2" spans="1:22" x14ac:dyDescent="0.3">
      <c r="A2" s="1" t="s">
        <v>3</v>
      </c>
      <c r="B2" s="2">
        <v>44410</v>
      </c>
      <c r="C2">
        <v>287.88</v>
      </c>
      <c r="D2">
        <v>289.48</v>
      </c>
      <c r="E2">
        <v>285.20999999999998</v>
      </c>
      <c r="F2">
        <v>286.75</v>
      </c>
      <c r="G2">
        <v>38297270</v>
      </c>
      <c r="H2" s="1" t="s">
        <v>4</v>
      </c>
      <c r="I2" s="2">
        <v>44410</v>
      </c>
      <c r="J2">
        <v>306.31</v>
      </c>
      <c r="K2">
        <v>308.63</v>
      </c>
      <c r="L2">
        <v>306.06</v>
      </c>
      <c r="M2">
        <v>306.51</v>
      </c>
      <c r="N2">
        <v>31506510</v>
      </c>
      <c r="O2">
        <f>$J$57+$J$56*Таблица3[[#This Row],[No]]</f>
        <v>323.64869309967116</v>
      </c>
      <c r="P2">
        <f>$M$52+$M$53*Таблица3[[#This Row],[No]]+$M$54*Таблица3[[#This Row],[No]]^2+$M$55*Таблица3[[#This Row],[No]]^3</f>
        <v>318.86166096187389</v>
      </c>
      <c r="R2">
        <f>F2</f>
        <v>286.75</v>
      </c>
      <c r="S2">
        <f t="shared" ref="S2:S46" si="0">R2^2</f>
        <v>82225.5625</v>
      </c>
      <c r="T2">
        <f t="shared" ref="T2:T46" si="1">R2^3</f>
        <v>23578180.046875</v>
      </c>
      <c r="U2">
        <f t="shared" ref="U2:U46" si="2">M2</f>
        <v>306.51</v>
      </c>
      <c r="V2" s="1">
        <v>286</v>
      </c>
    </row>
    <row r="3" spans="1:22" x14ac:dyDescent="0.3">
      <c r="A3" s="1" t="s">
        <v>3</v>
      </c>
      <c r="B3" s="2">
        <v>44411</v>
      </c>
      <c r="C3">
        <v>286.77</v>
      </c>
      <c r="D3">
        <v>288.05</v>
      </c>
      <c r="E3">
        <v>284.33999999999997</v>
      </c>
      <c r="F3">
        <v>287.08999999999997</v>
      </c>
      <c r="G3">
        <v>27065240</v>
      </c>
      <c r="H3" s="1" t="s">
        <v>4</v>
      </c>
      <c r="I3" s="2">
        <v>44411</v>
      </c>
      <c r="J3">
        <v>306.31</v>
      </c>
      <c r="K3">
        <v>309.89</v>
      </c>
      <c r="L3">
        <v>306.25</v>
      </c>
      <c r="M3">
        <v>309.89</v>
      </c>
      <c r="N3">
        <v>33788860</v>
      </c>
      <c r="O3">
        <f>$J$57+$J$56*Таблица3[[#This Row],[No]]</f>
        <v>323.86966463650441</v>
      </c>
      <c r="P3">
        <f>$M$52+$M$53*Таблица3[[#This Row],[No]]+$M$54*Таблица3[[#This Row],[No]]^2+$M$55*Таблица3[[#This Row],[No]]^3</f>
        <v>320.97982840990244</v>
      </c>
      <c r="R3">
        <f t="shared" ref="R3:R46" si="3">F3</f>
        <v>287.08999999999997</v>
      </c>
      <c r="S3">
        <f t="shared" si="0"/>
        <v>82420.668099999981</v>
      </c>
      <c r="T3">
        <f t="shared" si="1"/>
        <v>23662149.604828991</v>
      </c>
      <c r="U3">
        <f t="shared" si="2"/>
        <v>309.89</v>
      </c>
      <c r="V3" s="1">
        <f t="shared" ref="V3:V46" si="4">V2+$P$55</f>
        <v>287.84045454545452</v>
      </c>
    </row>
    <row r="4" spans="1:22" x14ac:dyDescent="0.3">
      <c r="A4" s="1" t="s">
        <v>3</v>
      </c>
      <c r="B4" s="2">
        <v>44412</v>
      </c>
      <c r="C4">
        <v>287.89</v>
      </c>
      <c r="D4">
        <v>288.8</v>
      </c>
      <c r="E4">
        <v>286</v>
      </c>
      <c r="F4">
        <v>287.94</v>
      </c>
      <c r="G4">
        <v>23599750</v>
      </c>
      <c r="H4" s="1" t="s">
        <v>4</v>
      </c>
      <c r="I4" s="2">
        <v>44412</v>
      </c>
      <c r="J4">
        <v>310.26</v>
      </c>
      <c r="K4">
        <v>312</v>
      </c>
      <c r="L4">
        <v>309.25</v>
      </c>
      <c r="M4">
        <v>311.10000000000002</v>
      </c>
      <c r="N4">
        <v>30666580</v>
      </c>
      <c r="O4">
        <f>$J$57+$J$56*Таблица3[[#This Row],[No]]</f>
        <v>324.09063617333766</v>
      </c>
      <c r="P4">
        <f>$M$52+$M$53*Таблица3[[#This Row],[No]]+$M$54*Таблица3[[#This Row],[No]]^2+$M$55*Таблица3[[#This Row],[No]]^3</f>
        <v>322.8595428723811</v>
      </c>
      <c r="R4">
        <f t="shared" si="3"/>
        <v>287.94</v>
      </c>
      <c r="S4">
        <f t="shared" si="0"/>
        <v>82909.443599999999</v>
      </c>
      <c r="T4">
        <f t="shared" si="1"/>
        <v>23872945.190184001</v>
      </c>
      <c r="U4">
        <f t="shared" si="2"/>
        <v>311.10000000000002</v>
      </c>
      <c r="V4" s="1">
        <f t="shared" si="4"/>
        <v>289.68090909090904</v>
      </c>
    </row>
    <row r="5" spans="1:22" x14ac:dyDescent="0.3">
      <c r="A5" s="1" t="s">
        <v>3</v>
      </c>
      <c r="B5" s="2">
        <v>44413</v>
      </c>
      <c r="C5">
        <v>287.31</v>
      </c>
      <c r="D5">
        <v>288.27999999999997</v>
      </c>
      <c r="E5">
        <v>285.16000000000003</v>
      </c>
      <c r="F5">
        <v>285.95</v>
      </c>
      <c r="G5">
        <v>47254880</v>
      </c>
      <c r="H5" s="1" t="s">
        <v>4</v>
      </c>
      <c r="I5" s="2">
        <v>44413</v>
      </c>
      <c r="J5">
        <v>311.02</v>
      </c>
      <c r="K5">
        <v>315.91000000000003</v>
      </c>
      <c r="L5">
        <v>310.82</v>
      </c>
      <c r="M5">
        <v>315.82</v>
      </c>
      <c r="N5">
        <v>37290300</v>
      </c>
      <c r="O5">
        <f>$J$57+$J$56*Таблица3[[#This Row],[No]]</f>
        <v>324.3116077101709</v>
      </c>
      <c r="P5">
        <f>$M$52+$M$53*Таблица3[[#This Row],[No]]+$M$54*Таблица3[[#This Row],[No]]^2+$M$55*Таблица3[[#This Row],[No]]^3</f>
        <v>324.51263028163339</v>
      </c>
      <c r="R5">
        <f t="shared" si="3"/>
        <v>285.95</v>
      </c>
      <c r="S5">
        <f t="shared" si="0"/>
        <v>81767.402499999997</v>
      </c>
      <c r="T5">
        <f t="shared" si="1"/>
        <v>23381388.744874999</v>
      </c>
      <c r="U5">
        <f t="shared" si="2"/>
        <v>315.82</v>
      </c>
      <c r="V5" s="1">
        <f t="shared" si="4"/>
        <v>291.52136363636356</v>
      </c>
    </row>
    <row r="6" spans="1:22" x14ac:dyDescent="0.3">
      <c r="A6" s="1" t="s">
        <v>3</v>
      </c>
      <c r="B6" s="2">
        <v>44414</v>
      </c>
      <c r="C6">
        <v>285.26</v>
      </c>
      <c r="D6">
        <v>285.72000000000003</v>
      </c>
      <c r="E6">
        <v>277.87</v>
      </c>
      <c r="F6">
        <v>282.27</v>
      </c>
      <c r="G6">
        <v>90600850</v>
      </c>
      <c r="H6" s="1" t="s">
        <v>4</v>
      </c>
      <c r="I6" s="2">
        <v>44414</v>
      </c>
      <c r="J6">
        <v>316.10000000000002</v>
      </c>
      <c r="K6">
        <v>320</v>
      </c>
      <c r="L6">
        <v>315.31</v>
      </c>
      <c r="M6">
        <v>319.14999999999998</v>
      </c>
      <c r="N6">
        <v>54096400</v>
      </c>
      <c r="O6">
        <f>$J$57+$J$56*Таблица3[[#This Row],[No]]</f>
        <v>324.53257924700415</v>
      </c>
      <c r="P6">
        <f>$M$52+$M$53*Таблица3[[#This Row],[No]]+$M$54*Таблица3[[#This Row],[No]]^2+$M$55*Таблица3[[#This Row],[No]]^3</f>
        <v>325.95091657003741</v>
      </c>
      <c r="R6">
        <f t="shared" si="3"/>
        <v>282.27</v>
      </c>
      <c r="S6">
        <f t="shared" si="0"/>
        <v>79676.352899999983</v>
      </c>
      <c r="T6">
        <f t="shared" si="1"/>
        <v>22490244.133082993</v>
      </c>
      <c r="U6">
        <f t="shared" si="2"/>
        <v>319.14999999999998</v>
      </c>
      <c r="V6" s="1">
        <f t="shared" si="4"/>
        <v>293.36181818181808</v>
      </c>
    </row>
    <row r="7" spans="1:22" x14ac:dyDescent="0.3">
      <c r="A7" s="1" t="s">
        <v>3</v>
      </c>
      <c r="B7" s="2">
        <v>44417</v>
      </c>
      <c r="C7">
        <v>282.23</v>
      </c>
      <c r="D7">
        <v>287.89999999999998</v>
      </c>
      <c r="E7">
        <v>280.8</v>
      </c>
      <c r="F7">
        <v>286.68</v>
      </c>
      <c r="G7">
        <v>68779100</v>
      </c>
      <c r="H7" s="1" t="s">
        <v>4</v>
      </c>
      <c r="I7" s="2">
        <v>44417</v>
      </c>
      <c r="J7">
        <v>318.56</v>
      </c>
      <c r="K7">
        <v>328.3</v>
      </c>
      <c r="L7">
        <v>317.62</v>
      </c>
      <c r="M7">
        <v>326.91000000000003</v>
      </c>
      <c r="N7">
        <v>71958140</v>
      </c>
      <c r="O7">
        <f>$J$57+$J$56*Таблица3[[#This Row],[No]]</f>
        <v>324.75355078383734</v>
      </c>
      <c r="P7">
        <f>$M$52+$M$53*Таблица3[[#This Row],[No]]+$M$54*Таблица3[[#This Row],[No]]^2+$M$55*Таблица3[[#This Row],[No]]^3</f>
        <v>327.18622766991848</v>
      </c>
      <c r="R7">
        <f t="shared" si="3"/>
        <v>286.68</v>
      </c>
      <c r="S7">
        <f t="shared" si="0"/>
        <v>82185.42240000001</v>
      </c>
      <c r="T7">
        <f t="shared" si="1"/>
        <v>23560916.893632002</v>
      </c>
      <c r="U7">
        <f t="shared" si="2"/>
        <v>326.91000000000003</v>
      </c>
      <c r="V7" s="1">
        <f t="shared" si="4"/>
        <v>295.2022727272726</v>
      </c>
    </row>
    <row r="8" spans="1:22" x14ac:dyDescent="0.3">
      <c r="A8" s="1" t="s">
        <v>3</v>
      </c>
      <c r="B8" s="2">
        <v>44418</v>
      </c>
      <c r="C8">
        <v>288</v>
      </c>
      <c r="D8">
        <v>288.8</v>
      </c>
      <c r="E8">
        <v>285.7</v>
      </c>
      <c r="F8">
        <v>288.61</v>
      </c>
      <c r="G8">
        <v>28839550</v>
      </c>
      <c r="H8" s="1" t="s">
        <v>4</v>
      </c>
      <c r="I8" s="2">
        <v>44418</v>
      </c>
      <c r="J8">
        <v>328.05</v>
      </c>
      <c r="K8">
        <v>331.29</v>
      </c>
      <c r="L8">
        <v>326.97000000000003</v>
      </c>
      <c r="M8">
        <v>330.11</v>
      </c>
      <c r="N8">
        <v>41507840</v>
      </c>
      <c r="O8">
        <f>$J$57+$J$56*Таблица3[[#This Row],[No]]</f>
        <v>324.97452232067059</v>
      </c>
      <c r="P8">
        <f>$M$52+$M$53*Таблица3[[#This Row],[No]]+$M$54*Таблица3[[#This Row],[No]]^2+$M$55*Таблица3[[#This Row],[No]]^3</f>
        <v>328.23038951365015</v>
      </c>
      <c r="R8">
        <f t="shared" si="3"/>
        <v>288.61</v>
      </c>
      <c r="S8">
        <f t="shared" si="0"/>
        <v>83295.732100000008</v>
      </c>
      <c r="T8">
        <f t="shared" si="1"/>
        <v>24039981.241381004</v>
      </c>
      <c r="U8">
        <f t="shared" si="2"/>
        <v>330.11</v>
      </c>
      <c r="V8" s="1">
        <f t="shared" si="4"/>
        <v>297.04272727272712</v>
      </c>
    </row>
    <row r="9" spans="1:22" x14ac:dyDescent="0.3">
      <c r="A9" s="1" t="s">
        <v>3</v>
      </c>
      <c r="B9" s="2">
        <v>44419</v>
      </c>
      <c r="C9">
        <v>288.92</v>
      </c>
      <c r="D9">
        <v>291.49</v>
      </c>
      <c r="E9">
        <v>287.12</v>
      </c>
      <c r="F9">
        <v>290.35000000000002</v>
      </c>
      <c r="G9">
        <v>37928360</v>
      </c>
      <c r="H9" s="1" t="s">
        <v>4</v>
      </c>
      <c r="I9" s="2">
        <v>44419</v>
      </c>
      <c r="J9">
        <v>330.7</v>
      </c>
      <c r="K9">
        <v>330.98</v>
      </c>
      <c r="L9">
        <v>326.20999999999998</v>
      </c>
      <c r="M9">
        <v>329.9</v>
      </c>
      <c r="N9">
        <v>34418000</v>
      </c>
      <c r="O9">
        <f>$J$57+$J$56*Таблица3[[#This Row],[No]]</f>
        <v>325.19549385750383</v>
      </c>
      <c r="P9">
        <f>$M$52+$M$53*Таблица3[[#This Row],[No]]+$M$54*Таблица3[[#This Row],[No]]^2+$M$55*Таблица3[[#This Row],[No]]^3</f>
        <v>329.09522803355867</v>
      </c>
      <c r="R9">
        <f t="shared" si="3"/>
        <v>290.35000000000002</v>
      </c>
      <c r="S9">
        <f t="shared" si="0"/>
        <v>84303.122500000012</v>
      </c>
      <c r="T9">
        <f t="shared" si="1"/>
        <v>24477411.617875006</v>
      </c>
      <c r="U9">
        <f t="shared" si="2"/>
        <v>329.9</v>
      </c>
      <c r="V9" s="1">
        <f t="shared" si="4"/>
        <v>298.88318181818164</v>
      </c>
    </row>
    <row r="10" spans="1:22" x14ac:dyDescent="0.3">
      <c r="A10" s="1" t="s">
        <v>3</v>
      </c>
      <c r="B10" s="2">
        <v>44420</v>
      </c>
      <c r="C10">
        <v>290.25</v>
      </c>
      <c r="D10">
        <v>293.81</v>
      </c>
      <c r="E10">
        <v>290.25</v>
      </c>
      <c r="F10">
        <v>293.23</v>
      </c>
      <c r="G10">
        <v>37564370</v>
      </c>
      <c r="H10" s="1" t="s">
        <v>4</v>
      </c>
      <c r="I10" s="2">
        <v>44420</v>
      </c>
      <c r="J10">
        <v>330</v>
      </c>
      <c r="K10">
        <v>330.64</v>
      </c>
      <c r="L10">
        <v>327.3</v>
      </c>
      <c r="M10">
        <v>328.57</v>
      </c>
      <c r="N10">
        <v>20985080</v>
      </c>
      <c r="O10">
        <f>$J$57+$J$56*Таблица3[[#This Row],[No]]</f>
        <v>325.41646539433708</v>
      </c>
      <c r="P10">
        <f>$M$52+$M$53*Таблица3[[#This Row],[No]]+$M$54*Таблица3[[#This Row],[No]]^2+$M$55*Таблица3[[#This Row],[No]]^3</f>
        <v>329.7925691620203</v>
      </c>
      <c r="R10">
        <f t="shared" si="3"/>
        <v>293.23</v>
      </c>
      <c r="S10">
        <f t="shared" si="0"/>
        <v>85983.832900000009</v>
      </c>
      <c r="T10">
        <f t="shared" si="1"/>
        <v>25213039.321267005</v>
      </c>
      <c r="U10">
        <f t="shared" si="2"/>
        <v>328.57</v>
      </c>
      <c r="V10" s="1">
        <f t="shared" si="4"/>
        <v>300.72363636363616</v>
      </c>
    </row>
    <row r="11" spans="1:22" x14ac:dyDescent="0.3">
      <c r="A11" s="1" t="s">
        <v>3</v>
      </c>
      <c r="B11" s="2">
        <v>44421</v>
      </c>
      <c r="C11">
        <v>292.64999999999998</v>
      </c>
      <c r="D11">
        <v>293.89999999999998</v>
      </c>
      <c r="E11">
        <v>291.75</v>
      </c>
      <c r="F11">
        <v>292.7</v>
      </c>
      <c r="G11">
        <v>21802270</v>
      </c>
      <c r="H11" s="1" t="s">
        <v>4</v>
      </c>
      <c r="I11" s="2">
        <v>44421</v>
      </c>
      <c r="J11">
        <v>328.6</v>
      </c>
      <c r="K11">
        <v>330.27</v>
      </c>
      <c r="L11">
        <v>327.31</v>
      </c>
      <c r="M11">
        <v>328.68</v>
      </c>
      <c r="N11">
        <v>18758270</v>
      </c>
      <c r="O11">
        <f>$J$57+$J$56*Таблица3[[#This Row],[No]]</f>
        <v>325.63743693117033</v>
      </c>
      <c r="P11">
        <f>$M$52+$M$53*Таблица3[[#This Row],[No]]+$M$54*Таблица3[[#This Row],[No]]^2+$M$55*Таблица3[[#This Row],[No]]^3</f>
        <v>330.33423883136311</v>
      </c>
      <c r="R11">
        <f t="shared" si="3"/>
        <v>292.7</v>
      </c>
      <c r="S11">
        <f t="shared" si="0"/>
        <v>85673.29</v>
      </c>
      <c r="T11">
        <f t="shared" si="1"/>
        <v>25076571.982999995</v>
      </c>
      <c r="U11">
        <f t="shared" si="2"/>
        <v>328.68</v>
      </c>
      <c r="V11" s="1">
        <f t="shared" si="4"/>
        <v>302.56409090909068</v>
      </c>
    </row>
    <row r="12" spans="1:22" x14ac:dyDescent="0.3">
      <c r="A12" s="1" t="s">
        <v>3</v>
      </c>
      <c r="B12" s="2">
        <v>44424</v>
      </c>
      <c r="C12">
        <v>291.47000000000003</v>
      </c>
      <c r="D12">
        <v>295.48</v>
      </c>
      <c r="E12">
        <v>290.95</v>
      </c>
      <c r="F12">
        <v>295.10000000000002</v>
      </c>
      <c r="G12">
        <v>32273890</v>
      </c>
      <c r="H12" s="1" t="s">
        <v>4</v>
      </c>
      <c r="I12" s="2">
        <v>44424</v>
      </c>
      <c r="J12">
        <v>327.56</v>
      </c>
      <c r="K12">
        <v>330.52</v>
      </c>
      <c r="L12">
        <v>327.13</v>
      </c>
      <c r="M12">
        <v>329.36</v>
      </c>
      <c r="N12">
        <v>23916510</v>
      </c>
      <c r="O12">
        <f>$J$57+$J$56*Таблица3[[#This Row],[No]]</f>
        <v>325.85840846800357</v>
      </c>
      <c r="P12">
        <f>$M$52+$M$53*Таблица3[[#This Row],[No]]+$M$54*Таблица3[[#This Row],[No]]^2+$M$55*Таблица3[[#This Row],[No]]^3</f>
        <v>330.7320629739479</v>
      </c>
      <c r="R12">
        <f t="shared" si="3"/>
        <v>295.10000000000002</v>
      </c>
      <c r="S12">
        <f t="shared" si="0"/>
        <v>87084.010000000009</v>
      </c>
      <c r="T12">
        <f t="shared" si="1"/>
        <v>25698491.351000004</v>
      </c>
      <c r="U12">
        <f t="shared" si="2"/>
        <v>329.36</v>
      </c>
      <c r="V12" s="1">
        <f t="shared" si="4"/>
        <v>304.4045454545452</v>
      </c>
    </row>
    <row r="13" spans="1:22" x14ac:dyDescent="0.3">
      <c r="A13" s="1" t="s">
        <v>3</v>
      </c>
      <c r="B13" s="2">
        <v>44425</v>
      </c>
      <c r="C13">
        <v>295.13</v>
      </c>
      <c r="D13">
        <v>299.5</v>
      </c>
      <c r="E13">
        <v>290.32</v>
      </c>
      <c r="F13">
        <v>298.32</v>
      </c>
      <c r="G13">
        <v>50482060</v>
      </c>
      <c r="H13" s="1" t="s">
        <v>4</v>
      </c>
      <c r="I13" s="2">
        <v>44425</v>
      </c>
      <c r="J13">
        <v>329</v>
      </c>
      <c r="K13">
        <v>335.7</v>
      </c>
      <c r="L13">
        <v>328.55</v>
      </c>
      <c r="M13">
        <v>334.5</v>
      </c>
      <c r="N13">
        <v>42463620</v>
      </c>
      <c r="O13">
        <f>$J$57+$J$56*Таблица3[[#This Row],[No]]</f>
        <v>326.07938000483682</v>
      </c>
      <c r="P13">
        <f>$M$52+$M$53*Таблица3[[#This Row],[No]]+$M$54*Таблица3[[#This Row],[No]]^2+$M$55*Таблица3[[#This Row],[No]]^3</f>
        <v>330.99786752212458</v>
      </c>
      <c r="R13">
        <f t="shared" si="3"/>
        <v>298.32</v>
      </c>
      <c r="S13">
        <f t="shared" si="0"/>
        <v>88994.82239999999</v>
      </c>
      <c r="T13">
        <f t="shared" si="1"/>
        <v>26548935.418367997</v>
      </c>
      <c r="U13">
        <f t="shared" si="2"/>
        <v>334.5</v>
      </c>
      <c r="V13" s="1">
        <f t="shared" si="4"/>
        <v>306.24499999999972</v>
      </c>
    </row>
    <row r="14" spans="1:22" x14ac:dyDescent="0.3">
      <c r="A14" s="1" t="s">
        <v>3</v>
      </c>
      <c r="B14" s="2">
        <v>44426</v>
      </c>
      <c r="C14">
        <v>299</v>
      </c>
      <c r="D14">
        <v>299.95</v>
      </c>
      <c r="E14">
        <v>295</v>
      </c>
      <c r="F14">
        <v>295.05</v>
      </c>
      <c r="G14">
        <v>35531240</v>
      </c>
      <c r="H14" s="1" t="s">
        <v>4</v>
      </c>
      <c r="I14" s="2">
        <v>44426</v>
      </c>
      <c r="J14">
        <v>336.05</v>
      </c>
      <c r="K14">
        <v>338.99</v>
      </c>
      <c r="L14">
        <v>333.26</v>
      </c>
      <c r="M14">
        <v>334.9</v>
      </c>
      <c r="N14">
        <v>36270350</v>
      </c>
      <c r="O14">
        <f>$J$57+$J$56*Таблица3[[#This Row],[No]]</f>
        <v>326.30035154167001</v>
      </c>
      <c r="P14">
        <f>$M$52+$M$53*Таблица3[[#This Row],[No]]+$M$54*Таблица3[[#This Row],[No]]^2+$M$55*Таблица3[[#This Row],[No]]^3</f>
        <v>331.14347840824485</v>
      </c>
      <c r="R14">
        <f t="shared" si="3"/>
        <v>295.05</v>
      </c>
      <c r="S14">
        <f t="shared" si="0"/>
        <v>87054.502500000002</v>
      </c>
      <c r="T14">
        <f t="shared" si="1"/>
        <v>25685430.962625001</v>
      </c>
      <c r="U14">
        <f t="shared" si="2"/>
        <v>334.9</v>
      </c>
      <c r="V14" s="1">
        <f t="shared" si="4"/>
        <v>308.08545454545424</v>
      </c>
    </row>
    <row r="15" spans="1:22" x14ac:dyDescent="0.3">
      <c r="A15" s="1" t="s">
        <v>3</v>
      </c>
      <c r="B15" s="2">
        <v>44427</v>
      </c>
      <c r="C15">
        <v>293.49</v>
      </c>
      <c r="D15">
        <v>294.72000000000003</v>
      </c>
      <c r="E15">
        <v>289.68</v>
      </c>
      <c r="F15">
        <v>293.68</v>
      </c>
      <c r="G15">
        <v>55911470</v>
      </c>
      <c r="H15" s="1" t="s">
        <v>4</v>
      </c>
      <c r="I15" s="2">
        <v>44427</v>
      </c>
      <c r="J15">
        <v>333.5</v>
      </c>
      <c r="K15">
        <v>334</v>
      </c>
      <c r="L15">
        <v>329.1</v>
      </c>
      <c r="M15">
        <v>332.69</v>
      </c>
      <c r="N15">
        <v>45936410</v>
      </c>
      <c r="O15">
        <f>$J$57+$J$56*Таблица3[[#This Row],[No]]</f>
        <v>326.52132307850326</v>
      </c>
      <c r="P15">
        <f>$M$52+$M$53*Таблица3[[#This Row],[No]]+$M$54*Таблица3[[#This Row],[No]]^2+$M$55*Таблица3[[#This Row],[No]]^3</f>
        <v>331.18072156464768</v>
      </c>
      <c r="R15">
        <f t="shared" si="3"/>
        <v>293.68</v>
      </c>
      <c r="S15">
        <f t="shared" si="0"/>
        <v>86247.9424</v>
      </c>
      <c r="T15">
        <f t="shared" si="1"/>
        <v>25329295.724032</v>
      </c>
      <c r="U15">
        <f t="shared" si="2"/>
        <v>332.69</v>
      </c>
      <c r="V15" s="1">
        <f t="shared" si="4"/>
        <v>309.92590909090876</v>
      </c>
    </row>
    <row r="16" spans="1:22" x14ac:dyDescent="0.3">
      <c r="A16" s="1" t="s">
        <v>3</v>
      </c>
      <c r="B16" s="2">
        <v>44428</v>
      </c>
      <c r="C16">
        <v>293.79000000000002</v>
      </c>
      <c r="D16">
        <v>294.89999999999998</v>
      </c>
      <c r="E16">
        <v>289.5</v>
      </c>
      <c r="F16">
        <v>292.57</v>
      </c>
      <c r="G16">
        <v>38594640</v>
      </c>
      <c r="H16" s="1" t="s">
        <v>4</v>
      </c>
      <c r="I16" s="2">
        <v>44428</v>
      </c>
      <c r="J16">
        <v>332.2</v>
      </c>
      <c r="K16">
        <v>333.27</v>
      </c>
      <c r="L16">
        <v>325.17</v>
      </c>
      <c r="M16">
        <v>325.67</v>
      </c>
      <c r="N16">
        <v>36352850</v>
      </c>
      <c r="O16">
        <f>$J$57+$J$56*Таблица3[[#This Row],[No]]</f>
        <v>326.7422946153365</v>
      </c>
      <c r="P16">
        <f>$M$52+$M$53*Таблица3[[#This Row],[No]]+$M$54*Таблица3[[#This Row],[No]]^2+$M$55*Таблица3[[#This Row],[No]]^3</f>
        <v>331.12142292370481</v>
      </c>
      <c r="R16">
        <f t="shared" si="3"/>
        <v>292.57</v>
      </c>
      <c r="S16">
        <f t="shared" si="0"/>
        <v>85597.204899999997</v>
      </c>
      <c r="T16">
        <f t="shared" si="1"/>
        <v>25043174.237592999</v>
      </c>
      <c r="U16">
        <f t="shared" si="2"/>
        <v>325.67</v>
      </c>
      <c r="V16" s="1">
        <f t="shared" si="4"/>
        <v>311.76636363636328</v>
      </c>
    </row>
    <row r="17" spans="1:22" x14ac:dyDescent="0.3">
      <c r="A17" s="1" t="s">
        <v>3</v>
      </c>
      <c r="B17" s="2">
        <v>44431</v>
      </c>
      <c r="C17">
        <v>294.7</v>
      </c>
      <c r="D17">
        <v>297.94</v>
      </c>
      <c r="E17">
        <v>294.10000000000002</v>
      </c>
      <c r="F17">
        <v>297.69</v>
      </c>
      <c r="G17">
        <v>38038340</v>
      </c>
      <c r="H17" s="1" t="s">
        <v>4</v>
      </c>
      <c r="I17" s="2">
        <v>44431</v>
      </c>
      <c r="J17">
        <v>327.85</v>
      </c>
      <c r="K17">
        <v>329.81</v>
      </c>
      <c r="L17">
        <v>326.55</v>
      </c>
      <c r="M17">
        <v>329.22</v>
      </c>
      <c r="N17">
        <v>20539290</v>
      </c>
      <c r="O17">
        <f>$J$57+$J$56*Таблица3[[#This Row],[No]]</f>
        <v>326.96326615216975</v>
      </c>
      <c r="P17">
        <f>$M$52+$M$53*Таблица3[[#This Row],[No]]+$M$54*Таблица3[[#This Row],[No]]^2+$M$55*Таблица3[[#This Row],[No]]^3</f>
        <v>330.97740841774066</v>
      </c>
      <c r="R17">
        <f t="shared" si="3"/>
        <v>297.69</v>
      </c>
      <c r="S17">
        <f t="shared" si="0"/>
        <v>88619.3361</v>
      </c>
      <c r="T17">
        <f t="shared" si="1"/>
        <v>26381090.163609002</v>
      </c>
      <c r="U17">
        <f t="shared" si="2"/>
        <v>329.22</v>
      </c>
      <c r="V17" s="1">
        <f t="shared" si="4"/>
        <v>313.6068181818178</v>
      </c>
    </row>
    <row r="18" spans="1:22" x14ac:dyDescent="0.3">
      <c r="A18" s="1" t="s">
        <v>3</v>
      </c>
      <c r="B18" s="2">
        <v>44432</v>
      </c>
      <c r="C18">
        <v>299</v>
      </c>
      <c r="D18">
        <v>301</v>
      </c>
      <c r="E18">
        <v>295.95</v>
      </c>
      <c r="F18">
        <v>298.7</v>
      </c>
      <c r="G18">
        <v>48940480</v>
      </c>
      <c r="H18" s="1" t="s">
        <v>4</v>
      </c>
      <c r="I18" s="2">
        <v>44432</v>
      </c>
      <c r="J18">
        <v>330.37</v>
      </c>
      <c r="K18">
        <v>331.22</v>
      </c>
      <c r="L18">
        <v>323.32</v>
      </c>
      <c r="M18">
        <v>324.83</v>
      </c>
      <c r="N18">
        <v>35650540</v>
      </c>
      <c r="O18">
        <f>$J$57+$J$56*Таблица3[[#This Row],[No]]</f>
        <v>327.184237689003</v>
      </c>
      <c r="P18">
        <f>$M$52+$M$53*Таблица3[[#This Row],[No]]+$M$54*Таблица3[[#This Row],[No]]^2+$M$55*Таблица3[[#This Row],[No]]^3</f>
        <v>330.76050397912877</v>
      </c>
      <c r="R18">
        <f t="shared" si="3"/>
        <v>298.7</v>
      </c>
      <c r="S18">
        <f t="shared" si="0"/>
        <v>89221.689999999988</v>
      </c>
      <c r="T18">
        <f t="shared" si="1"/>
        <v>26650518.802999996</v>
      </c>
      <c r="U18">
        <f t="shared" si="2"/>
        <v>324.83</v>
      </c>
      <c r="V18" s="1">
        <f t="shared" si="4"/>
        <v>315.44727272727232</v>
      </c>
    </row>
    <row r="19" spans="1:22" x14ac:dyDescent="0.3">
      <c r="A19" s="1" t="s">
        <v>3</v>
      </c>
      <c r="B19" s="2">
        <v>44433</v>
      </c>
      <c r="C19">
        <v>298.70999999999998</v>
      </c>
      <c r="D19">
        <v>299.2</v>
      </c>
      <c r="E19">
        <v>294.37</v>
      </c>
      <c r="F19">
        <v>296.7</v>
      </c>
      <c r="G19">
        <v>30906470</v>
      </c>
      <c r="H19" s="1" t="s">
        <v>4</v>
      </c>
      <c r="I19" s="2">
        <v>44433</v>
      </c>
      <c r="J19">
        <v>324.29000000000002</v>
      </c>
      <c r="K19">
        <v>325.32</v>
      </c>
      <c r="L19">
        <v>321.26</v>
      </c>
      <c r="M19">
        <v>324.57</v>
      </c>
      <c r="N19">
        <v>28071640</v>
      </c>
      <c r="O19">
        <f>$J$57+$J$56*Таблица3[[#This Row],[No]]</f>
        <v>327.40520922583624</v>
      </c>
      <c r="P19">
        <f>$M$52+$M$53*Таблица3[[#This Row],[No]]+$M$54*Таблица3[[#This Row],[No]]^2+$M$55*Таблица3[[#This Row],[No]]^3</f>
        <v>330.48253554020448</v>
      </c>
      <c r="R19">
        <f t="shared" si="3"/>
        <v>296.7</v>
      </c>
      <c r="S19">
        <f t="shared" si="0"/>
        <v>88030.89</v>
      </c>
      <c r="T19">
        <f t="shared" si="1"/>
        <v>26118765.062999997</v>
      </c>
      <c r="U19">
        <f t="shared" si="2"/>
        <v>324.57</v>
      </c>
      <c r="V19" s="1">
        <f t="shared" si="4"/>
        <v>317.28772727272684</v>
      </c>
    </row>
    <row r="20" spans="1:22" x14ac:dyDescent="0.3">
      <c r="A20" s="1" t="s">
        <v>3</v>
      </c>
      <c r="B20" s="2">
        <v>44434</v>
      </c>
      <c r="C20">
        <v>295.92</v>
      </c>
      <c r="D20">
        <v>295.97000000000003</v>
      </c>
      <c r="E20">
        <v>293.04000000000002</v>
      </c>
      <c r="F20">
        <v>294.33999999999997</v>
      </c>
      <c r="G20">
        <v>24990510</v>
      </c>
      <c r="H20" s="1" t="s">
        <v>4</v>
      </c>
      <c r="I20" s="2">
        <v>44434</v>
      </c>
      <c r="J20">
        <v>324.02999999999997</v>
      </c>
      <c r="K20">
        <v>325.55</v>
      </c>
      <c r="L20">
        <v>320.58</v>
      </c>
      <c r="M20">
        <v>322.54000000000002</v>
      </c>
      <c r="N20">
        <v>27463480</v>
      </c>
      <c r="O20">
        <f>$J$57+$J$56*Таблица3[[#This Row],[No]]</f>
        <v>327.62618076266949</v>
      </c>
      <c r="P20">
        <f>$M$52+$M$53*Таблица3[[#This Row],[No]]+$M$54*Таблица3[[#This Row],[No]]^2+$M$55*Таблица3[[#This Row],[No]]^3</f>
        <v>330.1553290333286</v>
      </c>
      <c r="R20">
        <f t="shared" si="3"/>
        <v>294.33999999999997</v>
      </c>
      <c r="S20">
        <f t="shared" si="0"/>
        <v>86636.035599999988</v>
      </c>
      <c r="T20">
        <f t="shared" si="1"/>
        <v>25500450.718503993</v>
      </c>
      <c r="U20">
        <f t="shared" si="2"/>
        <v>322.54000000000002</v>
      </c>
      <c r="V20" s="1">
        <f t="shared" si="4"/>
        <v>319.12818181818136</v>
      </c>
    </row>
    <row r="21" spans="1:22" x14ac:dyDescent="0.3">
      <c r="A21" s="1" t="s">
        <v>3</v>
      </c>
      <c r="B21" s="2">
        <v>44435</v>
      </c>
      <c r="C21">
        <v>295.81</v>
      </c>
      <c r="D21">
        <v>300</v>
      </c>
      <c r="E21">
        <v>294.81</v>
      </c>
      <c r="F21">
        <v>299.66000000000003</v>
      </c>
      <c r="G21">
        <v>34063060</v>
      </c>
      <c r="H21" s="1" t="s">
        <v>4</v>
      </c>
      <c r="I21" s="2">
        <v>44435</v>
      </c>
      <c r="J21">
        <v>323.74</v>
      </c>
      <c r="K21">
        <v>327.5</v>
      </c>
      <c r="L21">
        <v>321.8</v>
      </c>
      <c r="M21">
        <v>327.41000000000003</v>
      </c>
      <c r="N21">
        <v>27792410</v>
      </c>
      <c r="O21">
        <f>$J$57+$J$56*Таблица3[[#This Row],[No]]</f>
        <v>327.84715229950274</v>
      </c>
      <c r="P21">
        <f>$M$52+$M$53*Таблица3[[#This Row],[No]]+$M$54*Таблица3[[#This Row],[No]]^2+$M$55*Таблица3[[#This Row],[No]]^3</f>
        <v>329.7907103908401</v>
      </c>
      <c r="R21">
        <f t="shared" si="3"/>
        <v>299.66000000000003</v>
      </c>
      <c r="S21">
        <f t="shared" si="0"/>
        <v>89796.115600000019</v>
      </c>
      <c r="T21">
        <f t="shared" si="1"/>
        <v>26908304.000696007</v>
      </c>
      <c r="U21">
        <f t="shared" si="2"/>
        <v>327.41000000000003</v>
      </c>
      <c r="V21" s="1">
        <f t="shared" si="4"/>
        <v>320.96863636363588</v>
      </c>
    </row>
    <row r="22" spans="1:22" x14ac:dyDescent="0.3">
      <c r="A22" s="1" t="s">
        <v>3</v>
      </c>
      <c r="B22" s="2">
        <v>44438</v>
      </c>
      <c r="C22">
        <v>301.66000000000003</v>
      </c>
      <c r="D22">
        <v>305.5</v>
      </c>
      <c r="E22">
        <v>299.97000000000003</v>
      </c>
      <c r="F22">
        <v>305.17</v>
      </c>
      <c r="G22">
        <v>69849150</v>
      </c>
      <c r="H22" s="1" t="s">
        <v>4</v>
      </c>
      <c r="I22" s="2">
        <v>44438</v>
      </c>
      <c r="J22">
        <v>328.42</v>
      </c>
      <c r="K22">
        <v>329.38</v>
      </c>
      <c r="L22">
        <v>326.51</v>
      </c>
      <c r="M22">
        <v>328.28</v>
      </c>
      <c r="N22">
        <v>20356090</v>
      </c>
      <c r="O22">
        <f>$J$57+$J$56*Таблица3[[#This Row],[No]]</f>
        <v>328.06812383633599</v>
      </c>
      <c r="P22">
        <f>$M$52+$M$53*Таблица3[[#This Row],[No]]+$M$54*Таблица3[[#This Row],[No]]^2+$M$55*Таблица3[[#This Row],[No]]^3</f>
        <v>329.40050554509799</v>
      </c>
      <c r="R22">
        <f t="shared" si="3"/>
        <v>305.17</v>
      </c>
      <c r="S22">
        <f t="shared" si="0"/>
        <v>93128.728900000016</v>
      </c>
      <c r="T22">
        <f t="shared" si="1"/>
        <v>28420094.198413007</v>
      </c>
      <c r="U22">
        <f t="shared" si="2"/>
        <v>328.28</v>
      </c>
      <c r="V22" s="1">
        <f t="shared" si="4"/>
        <v>322.8090909090904</v>
      </c>
    </row>
    <row r="23" spans="1:22" x14ac:dyDescent="0.3">
      <c r="A23" s="1" t="s">
        <v>3</v>
      </c>
      <c r="B23" s="2">
        <v>44439</v>
      </c>
      <c r="C23">
        <v>305.83</v>
      </c>
      <c r="D23">
        <v>307.67</v>
      </c>
      <c r="E23">
        <v>304.10000000000002</v>
      </c>
      <c r="F23">
        <v>305.64999999999998</v>
      </c>
      <c r="G23">
        <v>64318080</v>
      </c>
      <c r="H23" s="1" t="s">
        <v>4</v>
      </c>
      <c r="I23" s="2">
        <v>44439</v>
      </c>
      <c r="J23">
        <v>328.54</v>
      </c>
      <c r="K23">
        <v>330.48</v>
      </c>
      <c r="L23">
        <v>327.3</v>
      </c>
      <c r="M23">
        <v>327.94</v>
      </c>
      <c r="N23">
        <v>32440160</v>
      </c>
      <c r="O23">
        <f>$J$57+$J$56*Таблица3[[#This Row],[No]]</f>
        <v>328.28909537316918</v>
      </c>
      <c r="P23">
        <f>$M$52+$M$53*Таблица3[[#This Row],[No]]+$M$54*Таблица3[[#This Row],[No]]^2+$M$55*Таблица3[[#This Row],[No]]^3</f>
        <v>328.99654042845032</v>
      </c>
      <c r="R23">
        <f t="shared" si="3"/>
        <v>305.64999999999998</v>
      </c>
      <c r="S23">
        <f t="shared" si="0"/>
        <v>93421.922499999986</v>
      </c>
      <c r="T23">
        <f t="shared" si="1"/>
        <v>28554410.612124994</v>
      </c>
      <c r="U23">
        <f t="shared" si="2"/>
        <v>327.94</v>
      </c>
      <c r="V23" s="1">
        <f t="shared" si="4"/>
        <v>324.64954545454492</v>
      </c>
    </row>
    <row r="24" spans="1:22" x14ac:dyDescent="0.3">
      <c r="A24" s="1" t="s">
        <v>3</v>
      </c>
      <c r="B24" s="2">
        <v>44440</v>
      </c>
      <c r="C24">
        <v>306.60000000000002</v>
      </c>
      <c r="D24">
        <v>313.95</v>
      </c>
      <c r="E24">
        <v>306.19</v>
      </c>
      <c r="F24">
        <v>312.89</v>
      </c>
      <c r="G24">
        <v>79410570</v>
      </c>
      <c r="H24" s="1" t="s">
        <v>4</v>
      </c>
      <c r="I24" s="2">
        <v>44440</v>
      </c>
      <c r="J24">
        <v>328.87</v>
      </c>
      <c r="K24">
        <v>334.64</v>
      </c>
      <c r="L24">
        <v>328.03</v>
      </c>
      <c r="M24">
        <v>334.57</v>
      </c>
      <c r="N24">
        <v>30671130</v>
      </c>
      <c r="O24">
        <f>$J$57+$J$56*Таблица3[[#This Row],[No]]</f>
        <v>328.51006691000242</v>
      </c>
      <c r="P24">
        <f>$M$52+$M$53*Таблица3[[#This Row],[No]]+$M$54*Таблица3[[#This Row],[No]]^2+$M$55*Таблица3[[#This Row],[No]]^3</f>
        <v>328.59064097324699</v>
      </c>
      <c r="R24">
        <f t="shared" si="3"/>
        <v>312.89</v>
      </c>
      <c r="S24">
        <f t="shared" si="0"/>
        <v>97900.152099999992</v>
      </c>
      <c r="T24">
        <f t="shared" si="1"/>
        <v>30631978.590568997</v>
      </c>
      <c r="U24">
        <f t="shared" si="2"/>
        <v>334.57</v>
      </c>
      <c r="V24" s="1">
        <f t="shared" si="4"/>
        <v>326.48999999999944</v>
      </c>
    </row>
    <row r="25" spans="1:22" x14ac:dyDescent="0.3">
      <c r="A25" s="1" t="s">
        <v>3</v>
      </c>
      <c r="B25" s="2">
        <v>44441</v>
      </c>
      <c r="C25">
        <v>313.58999999999997</v>
      </c>
      <c r="D25">
        <v>314.8</v>
      </c>
      <c r="E25">
        <v>310.3</v>
      </c>
      <c r="F25">
        <v>312.3</v>
      </c>
      <c r="G25">
        <v>53349820</v>
      </c>
      <c r="H25" s="1" t="s">
        <v>4</v>
      </c>
      <c r="I25" s="2">
        <v>44441</v>
      </c>
      <c r="J25">
        <v>334.67</v>
      </c>
      <c r="K25">
        <v>334.91</v>
      </c>
      <c r="L25">
        <v>328.77</v>
      </c>
      <c r="M25">
        <v>329</v>
      </c>
      <c r="N25">
        <v>31562590</v>
      </c>
      <c r="O25">
        <f>$J$57+$J$56*Таблица3[[#This Row],[No]]</f>
        <v>328.73103844683567</v>
      </c>
      <c r="P25">
        <f>$M$52+$M$53*Таблица3[[#This Row],[No]]+$M$54*Таблица3[[#This Row],[No]]^2+$M$55*Таблица3[[#This Row],[No]]^3</f>
        <v>328.19463311184518</v>
      </c>
      <c r="R25">
        <f t="shared" si="3"/>
        <v>312.3</v>
      </c>
      <c r="S25">
        <f t="shared" si="0"/>
        <v>97531.290000000008</v>
      </c>
      <c r="T25">
        <f t="shared" si="1"/>
        <v>30459021.867000002</v>
      </c>
      <c r="U25">
        <f t="shared" si="2"/>
        <v>329</v>
      </c>
      <c r="V25" s="1">
        <f t="shared" si="4"/>
        <v>328.33045454545396</v>
      </c>
    </row>
    <row r="26" spans="1:22" x14ac:dyDescent="0.3">
      <c r="A26" s="1" t="s">
        <v>3</v>
      </c>
      <c r="B26" s="2">
        <v>44442</v>
      </c>
      <c r="C26">
        <v>312.7</v>
      </c>
      <c r="D26">
        <v>317.95999999999998</v>
      </c>
      <c r="E26">
        <v>311.16000000000003</v>
      </c>
      <c r="F26">
        <v>317.94</v>
      </c>
      <c r="G26">
        <v>63637790</v>
      </c>
      <c r="H26" s="1" t="s">
        <v>4</v>
      </c>
      <c r="I26" s="2">
        <v>44442</v>
      </c>
      <c r="J26">
        <v>329.47</v>
      </c>
      <c r="K26">
        <v>330.53</v>
      </c>
      <c r="L26">
        <v>326.62</v>
      </c>
      <c r="M26">
        <v>329.71</v>
      </c>
      <c r="N26">
        <v>29597400</v>
      </c>
      <c r="O26">
        <f>$J$57+$J$56*Таблица3[[#This Row],[No]]</f>
        <v>328.95200998366892</v>
      </c>
      <c r="P26">
        <f>$M$52+$M$53*Таблица3[[#This Row],[No]]+$M$54*Таблица3[[#This Row],[No]]^2+$M$55*Таблица3[[#This Row],[No]]^3</f>
        <v>327.82034277657476</v>
      </c>
      <c r="R26">
        <f t="shared" si="3"/>
        <v>317.94</v>
      </c>
      <c r="S26">
        <f t="shared" si="0"/>
        <v>101085.84359999999</v>
      </c>
      <c r="T26">
        <f t="shared" si="1"/>
        <v>32139233.114183996</v>
      </c>
      <c r="U26">
        <f t="shared" si="2"/>
        <v>329.71</v>
      </c>
      <c r="V26" s="1">
        <f t="shared" si="4"/>
        <v>330.17090909090848</v>
      </c>
    </row>
    <row r="27" spans="1:22" x14ac:dyDescent="0.3">
      <c r="A27" s="1" t="s">
        <v>3</v>
      </c>
      <c r="B27" s="2">
        <v>44445</v>
      </c>
      <c r="C27">
        <v>319</v>
      </c>
      <c r="D27">
        <v>329.35</v>
      </c>
      <c r="E27">
        <v>318.60000000000002</v>
      </c>
      <c r="F27">
        <v>328.93</v>
      </c>
      <c r="G27">
        <v>80141350</v>
      </c>
      <c r="H27" s="1" t="s">
        <v>4</v>
      </c>
      <c r="I27" s="2">
        <v>44445</v>
      </c>
      <c r="J27">
        <v>330</v>
      </c>
      <c r="K27">
        <v>331.45</v>
      </c>
      <c r="L27">
        <v>328.5</v>
      </c>
      <c r="M27">
        <v>329.37</v>
      </c>
      <c r="N27">
        <v>17467620</v>
      </c>
      <c r="O27">
        <f>$J$57+$J$56*Таблица3[[#This Row],[No]]</f>
        <v>329.17298152050216</v>
      </c>
      <c r="P27">
        <f>$M$52+$M$53*Таблица3[[#This Row],[No]]+$M$54*Таблица3[[#This Row],[No]]^2+$M$55*Таблица3[[#This Row],[No]]^3</f>
        <v>327.47959589981292</v>
      </c>
      <c r="R27">
        <f t="shared" si="3"/>
        <v>328.93</v>
      </c>
      <c r="S27">
        <f t="shared" si="0"/>
        <v>108194.9449</v>
      </c>
      <c r="T27">
        <f t="shared" si="1"/>
        <v>35588563.225956999</v>
      </c>
      <c r="U27">
        <f t="shared" si="2"/>
        <v>329.37</v>
      </c>
      <c r="V27" s="1">
        <f t="shared" si="4"/>
        <v>332.011363636363</v>
      </c>
    </row>
    <row r="28" spans="1:22" x14ac:dyDescent="0.3">
      <c r="A28" s="1" t="s">
        <v>3</v>
      </c>
      <c r="B28" s="2">
        <v>44446</v>
      </c>
      <c r="C28">
        <v>329.95</v>
      </c>
      <c r="D28">
        <v>333</v>
      </c>
      <c r="E28">
        <v>325.5</v>
      </c>
      <c r="F28">
        <v>327.73</v>
      </c>
      <c r="G28">
        <v>71864800</v>
      </c>
      <c r="H28" s="1" t="s">
        <v>4</v>
      </c>
      <c r="I28" s="2">
        <v>44446</v>
      </c>
      <c r="J28">
        <v>329.82</v>
      </c>
      <c r="K28">
        <v>330.73</v>
      </c>
      <c r="L28">
        <v>324.64</v>
      </c>
      <c r="M28">
        <v>325.95999999999998</v>
      </c>
      <c r="N28">
        <v>24443360</v>
      </c>
      <c r="O28">
        <f>$J$57+$J$56*Таблица3[[#This Row],[No]]</f>
        <v>329.39395305733541</v>
      </c>
      <c r="P28">
        <f>$M$52+$M$53*Таблица3[[#This Row],[No]]+$M$54*Таблица3[[#This Row],[No]]^2+$M$55*Таблица3[[#This Row],[No]]^3</f>
        <v>327.18421841388954</v>
      </c>
      <c r="R28">
        <f t="shared" si="3"/>
        <v>327.73</v>
      </c>
      <c r="S28">
        <f t="shared" si="0"/>
        <v>107406.95290000002</v>
      </c>
      <c r="T28">
        <f t="shared" si="1"/>
        <v>35200480.67391701</v>
      </c>
      <c r="U28">
        <f t="shared" si="2"/>
        <v>325.95999999999998</v>
      </c>
      <c r="V28" s="1">
        <f t="shared" si="4"/>
        <v>333.85181818181752</v>
      </c>
    </row>
    <row r="29" spans="1:22" x14ac:dyDescent="0.3">
      <c r="A29" s="1" t="s">
        <v>3</v>
      </c>
      <c r="B29" s="2">
        <v>44447</v>
      </c>
      <c r="C29">
        <v>328.49</v>
      </c>
      <c r="D29">
        <v>328.5</v>
      </c>
      <c r="E29">
        <v>322.22000000000003</v>
      </c>
      <c r="F29">
        <v>327.60000000000002</v>
      </c>
      <c r="G29">
        <v>58765620</v>
      </c>
      <c r="H29" s="1" t="s">
        <v>4</v>
      </c>
      <c r="I29" s="2">
        <v>44447</v>
      </c>
      <c r="J29">
        <v>325.95999999999998</v>
      </c>
      <c r="K29">
        <v>332.74</v>
      </c>
      <c r="L29">
        <v>322.83999999999997</v>
      </c>
      <c r="M29">
        <v>331.7</v>
      </c>
      <c r="N29">
        <v>47818530</v>
      </c>
      <c r="O29">
        <f>$J$57+$J$56*Таблица3[[#This Row],[No]]</f>
        <v>329.61492459416866</v>
      </c>
      <c r="P29">
        <f>$M$52+$M$53*Таблица3[[#This Row],[No]]+$M$54*Таблица3[[#This Row],[No]]^2+$M$55*Таблица3[[#This Row],[No]]^3</f>
        <v>326.94603625115997</v>
      </c>
      <c r="R29">
        <f t="shared" si="3"/>
        <v>327.60000000000002</v>
      </c>
      <c r="S29">
        <f t="shared" si="0"/>
        <v>107321.76000000001</v>
      </c>
      <c r="T29">
        <f t="shared" si="1"/>
        <v>35158608.576000005</v>
      </c>
      <c r="U29">
        <f t="shared" si="2"/>
        <v>331.7</v>
      </c>
      <c r="V29" s="1">
        <f t="shared" si="4"/>
        <v>335.69227272727204</v>
      </c>
    </row>
    <row r="30" spans="1:22" x14ac:dyDescent="0.3">
      <c r="A30" s="1" t="s">
        <v>3</v>
      </c>
      <c r="B30" s="2">
        <v>44448</v>
      </c>
      <c r="C30">
        <v>326</v>
      </c>
      <c r="D30">
        <v>328.14</v>
      </c>
      <c r="E30">
        <v>323.5</v>
      </c>
      <c r="F30">
        <v>324.57</v>
      </c>
      <c r="G30">
        <v>40361580</v>
      </c>
      <c r="H30" s="1" t="s">
        <v>4</v>
      </c>
      <c r="I30" s="2">
        <v>44448</v>
      </c>
      <c r="J30">
        <v>330.4</v>
      </c>
      <c r="K30">
        <v>330.4</v>
      </c>
      <c r="L30">
        <v>325.69</v>
      </c>
      <c r="M30">
        <v>326.01</v>
      </c>
      <c r="N30">
        <v>29884250</v>
      </c>
      <c r="O30">
        <f>$J$57+$J$56*Таблица3[[#This Row],[No]]</f>
        <v>329.83589613100185</v>
      </c>
      <c r="P30">
        <f>$M$52+$M$53*Таблица3[[#This Row],[No]]+$M$54*Таблица3[[#This Row],[No]]^2+$M$55*Таблица3[[#This Row],[No]]^3</f>
        <v>326.77687534398137</v>
      </c>
      <c r="R30">
        <f t="shared" si="3"/>
        <v>324.57</v>
      </c>
      <c r="S30">
        <f t="shared" si="0"/>
        <v>105345.68489999999</v>
      </c>
      <c r="T30">
        <f t="shared" si="1"/>
        <v>34192048.947992995</v>
      </c>
      <c r="U30">
        <f t="shared" si="2"/>
        <v>326.01</v>
      </c>
      <c r="V30" s="1">
        <f t="shared" si="4"/>
        <v>337.53272727272656</v>
      </c>
    </row>
    <row r="31" spans="1:22" x14ac:dyDescent="0.3">
      <c r="A31" s="1" t="s">
        <v>3</v>
      </c>
      <c r="B31" s="2">
        <v>44449</v>
      </c>
      <c r="C31">
        <v>326.55</v>
      </c>
      <c r="D31">
        <v>330</v>
      </c>
      <c r="E31">
        <v>325.5</v>
      </c>
      <c r="F31">
        <v>326.43</v>
      </c>
      <c r="G31">
        <v>41425440</v>
      </c>
      <c r="H31" s="1" t="s">
        <v>4</v>
      </c>
      <c r="I31" s="2">
        <v>44449</v>
      </c>
      <c r="J31">
        <v>328.01</v>
      </c>
      <c r="K31">
        <v>328.43</v>
      </c>
      <c r="L31">
        <v>325.20999999999998</v>
      </c>
      <c r="M31">
        <v>326.25</v>
      </c>
      <c r="N31">
        <v>17390450</v>
      </c>
      <c r="O31">
        <f>$J$57+$J$56*Таблица3[[#This Row],[No]]</f>
        <v>330.05686766783509</v>
      </c>
      <c r="P31">
        <f>$M$52+$M$53*Таблица3[[#This Row],[No]]+$M$54*Таблица3[[#This Row],[No]]^2+$M$55*Таблица3[[#This Row],[No]]^3</f>
        <v>326.68856162470183</v>
      </c>
      <c r="R31">
        <f t="shared" si="3"/>
        <v>326.43</v>
      </c>
      <c r="S31">
        <f t="shared" si="0"/>
        <v>106556.54490000001</v>
      </c>
      <c r="T31">
        <f t="shared" si="1"/>
        <v>34783252.951707006</v>
      </c>
      <c r="U31">
        <f t="shared" si="2"/>
        <v>326.25</v>
      </c>
      <c r="V31" s="1">
        <f t="shared" si="4"/>
        <v>339.37318181818108</v>
      </c>
    </row>
    <row r="32" spans="1:22" x14ac:dyDescent="0.3">
      <c r="A32" s="1" t="s">
        <v>3</v>
      </c>
      <c r="B32" s="2">
        <v>44452</v>
      </c>
      <c r="C32">
        <v>327.52</v>
      </c>
      <c r="D32">
        <v>333</v>
      </c>
      <c r="E32">
        <v>327.3</v>
      </c>
      <c r="F32">
        <v>332.75</v>
      </c>
      <c r="G32">
        <v>55356420</v>
      </c>
      <c r="H32" s="1" t="s">
        <v>4</v>
      </c>
      <c r="I32" s="2">
        <v>44452</v>
      </c>
      <c r="J32">
        <v>327.02</v>
      </c>
      <c r="K32">
        <v>328.14</v>
      </c>
      <c r="L32">
        <v>324.01</v>
      </c>
      <c r="M32">
        <v>327.41000000000003</v>
      </c>
      <c r="N32">
        <v>24349520</v>
      </c>
      <c r="O32">
        <f>$J$57+$J$56*Таблица3[[#This Row],[No]]</f>
        <v>330.27783920466834</v>
      </c>
      <c r="P32">
        <f>$M$52+$M$53*Таблица3[[#This Row],[No]]+$M$54*Таблица3[[#This Row],[No]]^2+$M$55*Таблица3[[#This Row],[No]]^3</f>
        <v>326.69292102566214</v>
      </c>
      <c r="R32">
        <f t="shared" si="3"/>
        <v>332.75</v>
      </c>
      <c r="S32">
        <f t="shared" si="0"/>
        <v>110722.5625</v>
      </c>
      <c r="T32">
        <f t="shared" si="1"/>
        <v>36842932.671875</v>
      </c>
      <c r="U32">
        <f t="shared" si="2"/>
        <v>327.41000000000003</v>
      </c>
      <c r="V32" s="1">
        <f t="shared" si="4"/>
        <v>341.2136363636356</v>
      </c>
    </row>
    <row r="33" spans="1:22" x14ac:dyDescent="0.3">
      <c r="A33" s="1" t="s">
        <v>3</v>
      </c>
      <c r="B33" s="2">
        <v>44453</v>
      </c>
      <c r="C33">
        <v>333.13</v>
      </c>
      <c r="D33">
        <v>339.92</v>
      </c>
      <c r="E33">
        <v>332.36</v>
      </c>
      <c r="F33">
        <v>338.98</v>
      </c>
      <c r="G33">
        <v>97138220</v>
      </c>
      <c r="H33" s="1" t="s">
        <v>4</v>
      </c>
      <c r="I33" s="2">
        <v>44453</v>
      </c>
      <c r="J33">
        <v>327.45</v>
      </c>
      <c r="K33">
        <v>328.84</v>
      </c>
      <c r="L33">
        <v>325.48</v>
      </c>
      <c r="M33">
        <v>326.48</v>
      </c>
      <c r="N33">
        <v>22491700</v>
      </c>
      <c r="O33">
        <f>$J$57+$J$56*Таблица3[[#This Row],[No]]</f>
        <v>330.49881074150159</v>
      </c>
      <c r="P33">
        <f>$M$52+$M$53*Таблица3[[#This Row],[No]]+$M$54*Таблица3[[#This Row],[No]]^2+$M$55*Таблица3[[#This Row],[No]]^3</f>
        <v>326.80177947922311</v>
      </c>
      <c r="R33">
        <f t="shared" si="3"/>
        <v>338.98</v>
      </c>
      <c r="S33">
        <f t="shared" si="0"/>
        <v>114907.44040000001</v>
      </c>
      <c r="T33">
        <f t="shared" si="1"/>
        <v>38951324.146792002</v>
      </c>
      <c r="U33">
        <f t="shared" si="2"/>
        <v>326.48</v>
      </c>
      <c r="V33" s="1">
        <f t="shared" si="4"/>
        <v>343.05409090909012</v>
      </c>
    </row>
    <row r="34" spans="1:22" x14ac:dyDescent="0.3">
      <c r="A34" s="1" t="s">
        <v>3</v>
      </c>
      <c r="B34" s="2">
        <v>44454</v>
      </c>
      <c r="C34">
        <v>339.39</v>
      </c>
      <c r="D34">
        <v>344.2</v>
      </c>
      <c r="E34">
        <v>337.72</v>
      </c>
      <c r="F34">
        <v>343.34</v>
      </c>
      <c r="G34">
        <v>108811990</v>
      </c>
      <c r="H34" s="1" t="s">
        <v>4</v>
      </c>
      <c r="I34" s="2">
        <v>44454</v>
      </c>
      <c r="J34">
        <v>326.45999999999998</v>
      </c>
      <c r="K34">
        <v>334.6</v>
      </c>
      <c r="L34">
        <v>326.45999999999998</v>
      </c>
      <c r="M34">
        <v>333.51</v>
      </c>
      <c r="N34">
        <v>43810600</v>
      </c>
      <c r="O34">
        <f>$J$57+$J$56*Таблица3[[#This Row],[No]]</f>
        <v>330.71978227833483</v>
      </c>
      <c r="P34">
        <f>$M$52+$M$53*Таблица3[[#This Row],[No]]+$M$54*Таблица3[[#This Row],[No]]^2+$M$55*Таблица3[[#This Row],[No]]^3</f>
        <v>327.026962917731</v>
      </c>
      <c r="R34">
        <f t="shared" si="3"/>
        <v>343.34</v>
      </c>
      <c r="S34">
        <f t="shared" si="0"/>
        <v>117882.35559999998</v>
      </c>
      <c r="T34">
        <f t="shared" si="1"/>
        <v>40473727.971703991</v>
      </c>
      <c r="U34">
        <f t="shared" si="2"/>
        <v>333.51</v>
      </c>
      <c r="V34" s="1">
        <f t="shared" si="4"/>
        <v>344.89454545454464</v>
      </c>
    </row>
    <row r="35" spans="1:22" x14ac:dyDescent="0.3">
      <c r="A35" s="1" t="s">
        <v>3</v>
      </c>
      <c r="B35" s="2">
        <v>44455</v>
      </c>
      <c r="C35">
        <v>342</v>
      </c>
      <c r="D35">
        <v>342.99</v>
      </c>
      <c r="E35">
        <v>337.03</v>
      </c>
      <c r="F35">
        <v>338.5</v>
      </c>
      <c r="G35">
        <v>94713520</v>
      </c>
      <c r="H35" s="1" t="s">
        <v>4</v>
      </c>
      <c r="I35" s="2">
        <v>44455</v>
      </c>
      <c r="J35">
        <v>333.04</v>
      </c>
      <c r="K35">
        <v>334.5</v>
      </c>
      <c r="L35">
        <v>324.91000000000003</v>
      </c>
      <c r="M35">
        <v>326.99</v>
      </c>
      <c r="N35">
        <v>62479270</v>
      </c>
      <c r="O35">
        <f>$J$57+$J$56*Таблица3[[#This Row],[No]]</f>
        <v>330.94075381516808</v>
      </c>
      <c r="P35">
        <f>$M$52+$M$53*Таблица3[[#This Row],[No]]+$M$54*Таблица3[[#This Row],[No]]^2+$M$55*Таблица3[[#This Row],[No]]^3</f>
        <v>327.38029727353569</v>
      </c>
      <c r="R35">
        <f t="shared" si="3"/>
        <v>338.5</v>
      </c>
      <c r="S35">
        <f t="shared" si="0"/>
        <v>114582.25</v>
      </c>
      <c r="T35">
        <f t="shared" si="1"/>
        <v>38786091.625</v>
      </c>
      <c r="U35">
        <f t="shared" si="2"/>
        <v>326.99</v>
      </c>
      <c r="V35" s="1">
        <f t="shared" si="4"/>
        <v>346.73499999999916</v>
      </c>
    </row>
    <row r="36" spans="1:22" x14ac:dyDescent="0.3">
      <c r="A36" s="1" t="s">
        <v>3</v>
      </c>
      <c r="B36" s="2">
        <v>44456</v>
      </c>
      <c r="C36">
        <v>338.83</v>
      </c>
      <c r="D36">
        <v>339.29</v>
      </c>
      <c r="E36">
        <v>333.3</v>
      </c>
      <c r="F36">
        <v>334.5</v>
      </c>
      <c r="G36">
        <v>61454980</v>
      </c>
      <c r="H36" s="1" t="s">
        <v>4</v>
      </c>
      <c r="I36" s="2">
        <v>44456</v>
      </c>
      <c r="J36">
        <v>326.89999999999998</v>
      </c>
      <c r="K36">
        <v>331.73</v>
      </c>
      <c r="L36">
        <v>325.7</v>
      </c>
      <c r="M36">
        <v>329.56</v>
      </c>
      <c r="N36">
        <v>54120880</v>
      </c>
      <c r="O36">
        <f>$J$57+$J$56*Таблица3[[#This Row],[No]]</f>
        <v>331.16172535200133</v>
      </c>
      <c r="P36">
        <f>$M$52+$M$53*Таблица3[[#This Row],[No]]+$M$54*Таблица3[[#This Row],[No]]^2+$M$55*Таблица3[[#This Row],[No]]^3</f>
        <v>327.87360847899254</v>
      </c>
      <c r="R36">
        <f t="shared" si="3"/>
        <v>334.5</v>
      </c>
      <c r="S36">
        <f t="shared" si="0"/>
        <v>111890.25</v>
      </c>
      <c r="T36">
        <f t="shared" si="1"/>
        <v>37427288.625</v>
      </c>
      <c r="U36">
        <f t="shared" si="2"/>
        <v>329.56</v>
      </c>
      <c r="V36" s="1">
        <f t="shared" si="4"/>
        <v>348.57545454545368</v>
      </c>
    </row>
    <row r="37" spans="1:22" x14ac:dyDescent="0.3">
      <c r="A37" s="1" t="s">
        <v>3</v>
      </c>
      <c r="B37" s="2">
        <v>44459</v>
      </c>
      <c r="C37">
        <v>329.97</v>
      </c>
      <c r="D37">
        <v>332</v>
      </c>
      <c r="E37">
        <v>321.26</v>
      </c>
      <c r="F37">
        <v>325.7</v>
      </c>
      <c r="G37">
        <v>72882270</v>
      </c>
      <c r="H37" s="1" t="s">
        <v>4</v>
      </c>
      <c r="I37" s="2">
        <v>44459</v>
      </c>
      <c r="J37">
        <v>327.01</v>
      </c>
      <c r="K37">
        <v>328.85</v>
      </c>
      <c r="L37">
        <v>325</v>
      </c>
      <c r="M37">
        <v>326.92</v>
      </c>
      <c r="N37">
        <v>31671550</v>
      </c>
      <c r="O37">
        <f>$J$57+$J$56*Таблица3[[#This Row],[No]]</f>
        <v>331.38269688883452</v>
      </c>
      <c r="P37">
        <f>$M$52+$M$53*Таблица3[[#This Row],[No]]+$M$54*Таблица3[[#This Row],[No]]^2+$M$55*Таблица3[[#This Row],[No]]^3</f>
        <v>328.51872246645144</v>
      </c>
      <c r="R37">
        <f t="shared" si="3"/>
        <v>325.7</v>
      </c>
      <c r="S37">
        <f t="shared" si="0"/>
        <v>106080.48999999999</v>
      </c>
      <c r="T37">
        <f t="shared" si="1"/>
        <v>34550415.592999995</v>
      </c>
      <c r="U37">
        <f t="shared" si="2"/>
        <v>326.92</v>
      </c>
      <c r="V37" s="1">
        <f t="shared" si="4"/>
        <v>350.4159090909082</v>
      </c>
    </row>
    <row r="38" spans="1:22" x14ac:dyDescent="0.3">
      <c r="A38" s="1" t="s">
        <v>3</v>
      </c>
      <c r="B38" s="2">
        <v>44460</v>
      </c>
      <c r="C38">
        <v>328.7</v>
      </c>
      <c r="D38">
        <v>336.78</v>
      </c>
      <c r="E38">
        <v>328.44</v>
      </c>
      <c r="F38">
        <v>335.3</v>
      </c>
      <c r="G38">
        <v>77355030</v>
      </c>
      <c r="H38" s="1" t="s">
        <v>4</v>
      </c>
      <c r="I38" s="2">
        <v>44460</v>
      </c>
      <c r="J38">
        <v>328.44</v>
      </c>
      <c r="K38">
        <v>329.48</v>
      </c>
      <c r="L38">
        <v>322.39</v>
      </c>
      <c r="M38">
        <v>323.25</v>
      </c>
      <c r="N38">
        <v>47704160</v>
      </c>
      <c r="O38">
        <f>$J$57+$J$56*Таблица3[[#This Row],[No]]</f>
        <v>331.60366842566776</v>
      </c>
      <c r="P38">
        <f>$M$52+$M$53*Таблица3[[#This Row],[No]]+$M$54*Таблица3[[#This Row],[No]]^2+$M$55*Таблица3[[#This Row],[No]]^3</f>
        <v>329.32746516824409</v>
      </c>
      <c r="R38">
        <f t="shared" si="3"/>
        <v>335.3</v>
      </c>
      <c r="S38">
        <f t="shared" si="0"/>
        <v>112426.09000000001</v>
      </c>
      <c r="T38">
        <f t="shared" si="1"/>
        <v>37696467.977000006</v>
      </c>
      <c r="U38">
        <f t="shared" si="2"/>
        <v>323.25</v>
      </c>
      <c r="V38" s="1">
        <f t="shared" si="4"/>
        <v>352.25636363636272</v>
      </c>
    </row>
    <row r="39" spans="1:22" x14ac:dyDescent="0.3">
      <c r="A39" s="1" t="s">
        <v>3</v>
      </c>
      <c r="B39" s="2">
        <v>44461</v>
      </c>
      <c r="C39">
        <v>338.4</v>
      </c>
      <c r="D39">
        <v>341.49</v>
      </c>
      <c r="E39">
        <v>337.4</v>
      </c>
      <c r="F39">
        <v>340.59</v>
      </c>
      <c r="G39">
        <v>60974110</v>
      </c>
      <c r="H39" s="1" t="s">
        <v>4</v>
      </c>
      <c r="I39" s="2">
        <v>44461</v>
      </c>
      <c r="J39">
        <v>325.27999999999997</v>
      </c>
      <c r="K39">
        <v>328.9</v>
      </c>
      <c r="L39">
        <v>322.5</v>
      </c>
      <c r="M39">
        <v>327.8</v>
      </c>
      <c r="N39">
        <v>38085450</v>
      </c>
      <c r="O39">
        <f>$J$57+$J$56*Таблица3[[#This Row],[No]]</f>
        <v>331.82463996250101</v>
      </c>
      <c r="P39">
        <f>$M$52+$M$53*Таблица3[[#This Row],[No]]+$M$54*Таблица3[[#This Row],[No]]^2+$M$55*Таблица3[[#This Row],[No]]^3</f>
        <v>330.31166251674949</v>
      </c>
      <c r="R39">
        <f t="shared" si="3"/>
        <v>340.59</v>
      </c>
      <c r="S39">
        <f t="shared" si="0"/>
        <v>116001.54809999999</v>
      </c>
      <c r="T39">
        <f t="shared" si="1"/>
        <v>39508967.267378993</v>
      </c>
      <c r="U39">
        <f t="shared" si="2"/>
        <v>327.8</v>
      </c>
      <c r="V39" s="1">
        <f t="shared" si="4"/>
        <v>354.09681818181724</v>
      </c>
    </row>
    <row r="40" spans="1:22" x14ac:dyDescent="0.3">
      <c r="A40" s="1" t="s">
        <v>3</v>
      </c>
      <c r="B40" s="2">
        <v>44462</v>
      </c>
      <c r="C40">
        <v>342</v>
      </c>
      <c r="D40">
        <v>345.2</v>
      </c>
      <c r="E40">
        <v>339.43</v>
      </c>
      <c r="F40">
        <v>343.47</v>
      </c>
      <c r="G40">
        <v>63445330</v>
      </c>
      <c r="H40" s="1" t="s">
        <v>4</v>
      </c>
      <c r="I40" s="2">
        <v>44462</v>
      </c>
      <c r="J40">
        <v>328.94</v>
      </c>
      <c r="K40">
        <v>329.4</v>
      </c>
      <c r="L40">
        <v>325.13</v>
      </c>
      <c r="M40">
        <v>327.02</v>
      </c>
      <c r="N40">
        <v>27033650</v>
      </c>
      <c r="O40">
        <f>$J$57+$J$56*Таблица3[[#This Row],[No]]</f>
        <v>332.04561149933426</v>
      </c>
      <c r="P40">
        <f>$M$52+$M$53*Таблица3[[#This Row],[No]]+$M$54*Таблица3[[#This Row],[No]]^2+$M$55*Таблица3[[#This Row],[No]]^3</f>
        <v>331.48314044429935</v>
      </c>
      <c r="R40">
        <f t="shared" si="3"/>
        <v>343.47</v>
      </c>
      <c r="S40">
        <f t="shared" si="0"/>
        <v>117971.64090000001</v>
      </c>
      <c r="T40">
        <f t="shared" si="1"/>
        <v>40519719.499923006</v>
      </c>
      <c r="U40">
        <f t="shared" si="2"/>
        <v>327.02</v>
      </c>
      <c r="V40" s="1">
        <f t="shared" si="4"/>
        <v>355.93727272727176</v>
      </c>
    </row>
    <row r="41" spans="1:22" x14ac:dyDescent="0.3">
      <c r="A41" s="1" t="s">
        <v>3</v>
      </c>
      <c r="B41" s="2">
        <v>44463</v>
      </c>
      <c r="C41">
        <v>343.67</v>
      </c>
      <c r="D41">
        <v>344.9</v>
      </c>
      <c r="E41">
        <v>340</v>
      </c>
      <c r="F41">
        <v>344.29</v>
      </c>
      <c r="G41">
        <v>40071320</v>
      </c>
      <c r="H41" s="1" t="s">
        <v>4</v>
      </c>
      <c r="I41" s="2">
        <v>44463</v>
      </c>
      <c r="J41">
        <v>326.08</v>
      </c>
      <c r="K41">
        <v>326.23</v>
      </c>
      <c r="L41">
        <v>323.62</v>
      </c>
      <c r="M41">
        <v>325.44</v>
      </c>
      <c r="N41">
        <v>24552590</v>
      </c>
      <c r="O41">
        <f>$J$57+$J$56*Таблица3[[#This Row],[No]]</f>
        <v>332.2665830361675</v>
      </c>
      <c r="P41">
        <f>$M$52+$M$53*Таблица3[[#This Row],[No]]+$M$54*Таблица3[[#This Row],[No]]^2+$M$55*Таблица3[[#This Row],[No]]^3</f>
        <v>332.85372488325629</v>
      </c>
      <c r="R41">
        <f t="shared" si="3"/>
        <v>344.29</v>
      </c>
      <c r="S41">
        <f t="shared" si="0"/>
        <v>118535.60410000001</v>
      </c>
      <c r="T41">
        <f t="shared" si="1"/>
        <v>40810623.135589004</v>
      </c>
      <c r="U41">
        <f t="shared" si="2"/>
        <v>325.44</v>
      </c>
      <c r="V41" s="1">
        <f t="shared" si="4"/>
        <v>357.77772727272628</v>
      </c>
    </row>
    <row r="42" spans="1:22" x14ac:dyDescent="0.3">
      <c r="A42" s="1" t="s">
        <v>3</v>
      </c>
      <c r="B42" s="2">
        <v>44466</v>
      </c>
      <c r="C42">
        <v>347.52</v>
      </c>
      <c r="D42">
        <v>355.19</v>
      </c>
      <c r="E42">
        <v>347</v>
      </c>
      <c r="F42">
        <v>355.19</v>
      </c>
      <c r="G42">
        <v>80950780</v>
      </c>
      <c r="H42" s="1" t="s">
        <v>4</v>
      </c>
      <c r="I42" s="2">
        <v>44466</v>
      </c>
      <c r="J42">
        <v>326.32</v>
      </c>
      <c r="K42">
        <v>332.46</v>
      </c>
      <c r="L42">
        <v>326.08999999999997</v>
      </c>
      <c r="M42">
        <v>331.68</v>
      </c>
      <c r="N42">
        <v>34346920</v>
      </c>
      <c r="O42">
        <f>$J$57+$J$56*Таблица3[[#This Row],[No]]</f>
        <v>332.48755457300075</v>
      </c>
      <c r="P42">
        <f>$M$52+$M$53*Таблица3[[#This Row],[No]]+$M$54*Таблица3[[#This Row],[No]]^2+$M$55*Таблица3[[#This Row],[No]]^3</f>
        <v>334.43524176595383</v>
      </c>
      <c r="R42">
        <f t="shared" si="3"/>
        <v>355.19</v>
      </c>
      <c r="S42">
        <f t="shared" si="0"/>
        <v>126159.93609999999</v>
      </c>
      <c r="T42">
        <f t="shared" si="1"/>
        <v>44810747.703359</v>
      </c>
      <c r="U42">
        <f t="shared" si="2"/>
        <v>331.68</v>
      </c>
      <c r="V42" s="1">
        <f t="shared" si="4"/>
        <v>359.6181818181808</v>
      </c>
    </row>
    <row r="43" spans="1:22" x14ac:dyDescent="0.3">
      <c r="A43" s="1" t="s">
        <v>3</v>
      </c>
      <c r="B43" s="2">
        <v>44467</v>
      </c>
      <c r="C43">
        <v>359</v>
      </c>
      <c r="D43">
        <v>361.8</v>
      </c>
      <c r="E43">
        <v>353.68</v>
      </c>
      <c r="F43">
        <v>354.07</v>
      </c>
      <c r="G43">
        <v>93838880</v>
      </c>
      <c r="H43" s="1" t="s">
        <v>4</v>
      </c>
      <c r="I43" s="2">
        <v>44467</v>
      </c>
      <c r="J43">
        <v>332.06</v>
      </c>
      <c r="K43">
        <v>334.48</v>
      </c>
      <c r="L43">
        <v>328.32</v>
      </c>
      <c r="M43">
        <v>329.3</v>
      </c>
      <c r="N43">
        <v>52511780</v>
      </c>
      <c r="O43">
        <f>$J$57+$J$56*Таблица3[[#This Row],[No]]</f>
        <v>332.708526109834</v>
      </c>
      <c r="P43">
        <f>$M$52+$M$53*Таблица3[[#This Row],[No]]+$M$54*Таблица3[[#This Row],[No]]^2+$M$55*Таблица3[[#This Row],[No]]^3</f>
        <v>336.23951702475824</v>
      </c>
      <c r="R43">
        <f t="shared" si="3"/>
        <v>354.07</v>
      </c>
      <c r="S43">
        <f t="shared" si="0"/>
        <v>125365.5649</v>
      </c>
      <c r="T43">
        <f t="shared" si="1"/>
        <v>44388185.564142995</v>
      </c>
      <c r="U43">
        <f t="shared" si="2"/>
        <v>329.3</v>
      </c>
      <c r="V43" s="1">
        <f t="shared" si="4"/>
        <v>361.45863636363532</v>
      </c>
    </row>
    <row r="44" spans="1:22" x14ac:dyDescent="0.3">
      <c r="A44" s="1" t="s">
        <v>3</v>
      </c>
      <c r="B44" s="2">
        <v>44468</v>
      </c>
      <c r="C44">
        <v>354.05</v>
      </c>
      <c r="D44">
        <v>360.94</v>
      </c>
      <c r="E44">
        <v>352.3</v>
      </c>
      <c r="F44">
        <v>360.88</v>
      </c>
      <c r="G44">
        <v>60144670</v>
      </c>
      <c r="H44" s="1" t="s">
        <v>4</v>
      </c>
      <c r="I44" s="2">
        <v>44468</v>
      </c>
      <c r="J44">
        <v>329.09</v>
      </c>
      <c r="K44">
        <v>330.45</v>
      </c>
      <c r="L44">
        <v>327.14999999999998</v>
      </c>
      <c r="M44">
        <v>328.43</v>
      </c>
      <c r="N44">
        <v>27597990</v>
      </c>
      <c r="O44">
        <f>$J$57+$J$56*Таблица3[[#This Row],[No]]</f>
        <v>332.92949764666719</v>
      </c>
      <c r="P44">
        <f>$M$52+$M$53*Таблица3[[#This Row],[No]]+$M$54*Таблица3[[#This Row],[No]]^2+$M$55*Таблица3[[#This Row],[No]]^3</f>
        <v>338.27837659201032</v>
      </c>
      <c r="R44">
        <f t="shared" si="3"/>
        <v>360.88</v>
      </c>
      <c r="S44">
        <f t="shared" si="0"/>
        <v>130234.3744</v>
      </c>
      <c r="T44">
        <f t="shared" si="1"/>
        <v>46998981.033472002</v>
      </c>
      <c r="U44">
        <f t="shared" si="2"/>
        <v>328.43</v>
      </c>
      <c r="V44" s="1">
        <f t="shared" si="4"/>
        <v>363.29909090908984</v>
      </c>
    </row>
    <row r="45" spans="1:22" x14ac:dyDescent="0.3">
      <c r="A45" s="1" t="s">
        <v>3</v>
      </c>
      <c r="B45" s="2">
        <v>44469</v>
      </c>
      <c r="C45">
        <v>363.26</v>
      </c>
      <c r="D45">
        <v>364.53</v>
      </c>
      <c r="E45">
        <v>359.53</v>
      </c>
      <c r="F45">
        <v>360.8</v>
      </c>
      <c r="G45">
        <v>69876200</v>
      </c>
      <c r="H45" s="1" t="s">
        <v>4</v>
      </c>
      <c r="I45" s="2">
        <v>44469</v>
      </c>
      <c r="J45">
        <v>329.98</v>
      </c>
      <c r="K45">
        <v>342.2</v>
      </c>
      <c r="L45">
        <v>329.45</v>
      </c>
      <c r="M45">
        <v>340.99</v>
      </c>
      <c r="N45">
        <v>83549930</v>
      </c>
      <c r="O45">
        <f>$J$57+$J$56*Таблица3[[#This Row],[No]]</f>
        <v>333.15046918350043</v>
      </c>
      <c r="P45">
        <f>$M$52+$M$53*Таблица3[[#This Row],[No]]+$M$54*Таблица3[[#This Row],[No]]^2+$M$55*Таблица3[[#This Row],[No]]^3</f>
        <v>340.56364640006177</v>
      </c>
      <c r="R45">
        <f t="shared" si="3"/>
        <v>360.8</v>
      </c>
      <c r="S45">
        <f t="shared" si="0"/>
        <v>130176.64000000001</v>
      </c>
      <c r="T45">
        <f t="shared" si="1"/>
        <v>46967731.712000005</v>
      </c>
      <c r="U45">
        <f t="shared" si="2"/>
        <v>340.99</v>
      </c>
      <c r="V45" s="1">
        <f t="shared" si="4"/>
        <v>365.13954545454436</v>
      </c>
    </row>
    <row r="46" spans="1:22" x14ac:dyDescent="0.3">
      <c r="A46" s="1" t="s">
        <v>3</v>
      </c>
      <c r="B46" s="2">
        <v>44470</v>
      </c>
      <c r="C46">
        <v>358.45</v>
      </c>
      <c r="D46">
        <v>363.78</v>
      </c>
      <c r="E46">
        <v>356</v>
      </c>
      <c r="F46">
        <v>363.25</v>
      </c>
      <c r="G46">
        <v>47529090</v>
      </c>
      <c r="H46" s="1" t="s">
        <v>4</v>
      </c>
      <c r="I46" s="2">
        <v>44470</v>
      </c>
      <c r="J46">
        <v>339.21</v>
      </c>
      <c r="K46">
        <v>339.94</v>
      </c>
      <c r="L46">
        <v>336.08</v>
      </c>
      <c r="M46">
        <v>338.48</v>
      </c>
      <c r="N46">
        <v>37617680</v>
      </c>
      <c r="O46">
        <f>$J$57+$J$56*Таблица3[[#This Row],[No]]</f>
        <v>333.37144072033368</v>
      </c>
      <c r="P46">
        <f>$M$52+$M$53*Таблица3[[#This Row],[No]]+$M$54*Таблица3[[#This Row],[No]]^2+$M$55*Таблица3[[#This Row],[No]]^3</f>
        <v>343.10715238126977</v>
      </c>
      <c r="R46">
        <f t="shared" si="3"/>
        <v>363.25</v>
      </c>
      <c r="S46">
        <f t="shared" si="0"/>
        <v>131950.5625</v>
      </c>
      <c r="T46">
        <f t="shared" si="1"/>
        <v>47931041.828125</v>
      </c>
      <c r="U46">
        <f t="shared" si="2"/>
        <v>338.48</v>
      </c>
      <c r="V46" s="1">
        <f t="shared" si="4"/>
        <v>366.97999999999888</v>
      </c>
    </row>
    <row r="51" spans="9:16" x14ac:dyDescent="0.3">
      <c r="I51" s="11" t="s">
        <v>60</v>
      </c>
      <c r="J51" s="12"/>
      <c r="L51" s="11" t="s">
        <v>55</v>
      </c>
      <c r="M51" s="12"/>
      <c r="O51" s="7" t="s">
        <v>62</v>
      </c>
      <c r="P51" s="8"/>
    </row>
    <row r="52" spans="9:16" x14ac:dyDescent="0.3">
      <c r="I52" s="10" t="s">
        <v>20</v>
      </c>
      <c r="J52" s="10">
        <f>SUMPRODUCT(F2:F46,M2:M46)/COUNT(F2:F46)</f>
        <v>103354.92552222224</v>
      </c>
      <c r="L52" s="10" t="s">
        <v>24</v>
      </c>
      <c r="M52" s="10">
        <f>Лист2!B17</f>
        <v>-10447.477569833822</v>
      </c>
      <c r="O52" s="8" t="s">
        <v>63</v>
      </c>
      <c r="P52" s="8">
        <f>MIN(Акции[&lt;CLOSE&gt;])</f>
        <v>282.27</v>
      </c>
    </row>
    <row r="53" spans="9:16" x14ac:dyDescent="0.3">
      <c r="I53" s="8" t="s">
        <v>19</v>
      </c>
      <c r="J53" s="8">
        <f>AVERAGE(F2:F46)*AVERAGE(M2:M46)</f>
        <v>103282.98192395059</v>
      </c>
      <c r="L53" s="8" t="s">
        <v>23</v>
      </c>
      <c r="M53" s="8">
        <f>Лист2!B18</f>
        <v>99.932007262911654</v>
      </c>
      <c r="O53" s="8" t="s">
        <v>64</v>
      </c>
      <c r="P53" s="8">
        <f>MAX(Акции[&lt;CLOSE&gt;])</f>
        <v>363.25</v>
      </c>
    </row>
    <row r="54" spans="9:16" x14ac:dyDescent="0.3">
      <c r="I54" s="8" t="s">
        <v>21</v>
      </c>
      <c r="J54" s="8">
        <f>SUMPRODUCT(F2:F46,F2:F46)/COUNT(F2:F46)</f>
        <v>100233.43362666665</v>
      </c>
      <c r="L54" s="8" t="s">
        <v>56</v>
      </c>
      <c r="M54" s="8">
        <f>Лист2!B19</f>
        <v>-0.30821049906870251</v>
      </c>
      <c r="O54" s="13" t="s">
        <v>61</v>
      </c>
      <c r="P54" s="8">
        <f>COUNT(Акции[&lt;CLOSE&gt;])-1</f>
        <v>44</v>
      </c>
    </row>
    <row r="55" spans="9:16" x14ac:dyDescent="0.3">
      <c r="I55" s="8" t="s">
        <v>22</v>
      </c>
      <c r="J55" s="8">
        <f>AVERAGE(F2:F46)^2</f>
        <v>99634.221056790091</v>
      </c>
      <c r="L55" s="8" t="s">
        <v>57</v>
      </c>
      <c r="M55" s="8">
        <f>Лист2!B20</f>
        <v>3.1616140441778536E-4</v>
      </c>
      <c r="O55" s="8" t="s">
        <v>59</v>
      </c>
      <c r="P55" s="14">
        <f>(P53-P52)/P54</f>
        <v>1.8404545454545458</v>
      </c>
    </row>
    <row r="56" spans="9:16" x14ac:dyDescent="0.3">
      <c r="I56" s="8" t="s">
        <v>23</v>
      </c>
      <c r="J56" s="8">
        <f>(J52-J53)/(J54-J55)</f>
        <v>0.12006356656782732</v>
      </c>
    </row>
    <row r="57" spans="9:16" x14ac:dyDescent="0.3">
      <c r="I57" s="8" t="s">
        <v>24</v>
      </c>
      <c r="J57" s="8">
        <f>AVERAGE(M2:M46)-J56*AVERAGE(F2:F46)</f>
        <v>289.31051306127256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10" zoomScaleNormal="110" workbookViewId="0">
      <selection activeCell="B14" sqref="B14"/>
    </sheetView>
  </sheetViews>
  <sheetFormatPr defaultRowHeight="14.4" x14ac:dyDescent="0.3"/>
  <cols>
    <col min="2" max="2" width="6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tr" cm="1">
        <f t="array" aca="1" ref="B2" ca="1">LEFT(CELL("имяфайла"),FIND("\[",CELL("имяфайла"))) &amp; "Data\"</f>
        <v>C:\Users\myfri\Downloads\Д_Excel.Edited\Тема 4 КРА в Excel\Data\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FE916-81AE-474D-8D8F-CF0F3F38F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Акции</vt:lpstr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2021-10-25T19:55:44Z</dcterms:modified>
</cp:coreProperties>
</file>