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HousingAnalysis_2020-2024\"/>
    </mc:Choice>
  </mc:AlternateContent>
  <xr:revisionPtr revIDLastSave="0" documentId="13_ncr:1_{AD8AC4FA-28DB-43CA-A88E-873B9287350E}" xr6:coauthVersionLast="47" xr6:coauthVersionMax="47" xr10:uidLastSave="{00000000-0000-0000-0000-000000000000}"/>
  <bookViews>
    <workbookView xWindow="-110" yWindow="-110" windowWidth="38620" windowHeight="21820" firstSheet="4" activeTab="4" xr2:uid="{C4A607EF-42AC-457C-8F19-D3B9FD4F27B5}"/>
  </bookViews>
  <sheets>
    <sheet name="us_home_prices_dataset_2004_202" sheetId="2" r:id="rId1"/>
    <sheet name="Inflation PivotTable" sheetId="11" state="hidden" r:id="rId2"/>
    <sheet name="Unemployment PivotTable" sheetId="14" state="hidden" r:id="rId3"/>
    <sheet name="Interest Mortgage PivotTable" sheetId="4" state="hidden" r:id="rId4"/>
    <sheet name="HPI Dashboard" sheetId="6" r:id="rId5"/>
    <sheet name="Timeline" sheetId="12" state="hidden" r:id="rId6"/>
    <sheet name="Consumer Sentiment Calculator" sheetId="13" state="hidden" r:id="rId7"/>
    <sheet name="EconomicIndicators" sheetId="7" state="hidden" r:id="rId8"/>
  </sheets>
  <definedNames>
    <definedName name="_xlcn.WorksheetConnection_HousingAnalysis20202024.xlsxus_home_prices_dataset_2004_20241" hidden="1">us_home_prices_dataset_2004_2024[]</definedName>
    <definedName name="average_consumer_sentiment">'Consumer Sentiment Calculator'!$E$2</definedName>
    <definedName name="ExternalData_1" localSheetId="0" hidden="1">us_home_prices_dataset_2004_202!$A$1:$K$243</definedName>
    <definedName name="NativeTimeline_Date">#N/A</definedName>
    <definedName name="Year">'HPI Dashboard'!$K$30</definedName>
  </definedNames>
  <calcPr calcId="191029"/>
  <pivotCaches>
    <pivotCache cacheId="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s_home_prices_dataset_2004_2024" name="us_home_prices_dataset_2004_2024" connection="WorksheetConnection_Housing Analysis 2020-2024.xlsx!us_home_prices_dataset_2004_2024"/>
        </x15:modelTables>
        <x15:extLst>
          <ext xmlns:x16="http://schemas.microsoft.com/office/spreadsheetml/2014/11/main" uri="{9835A34E-60A6-4A7C-AAB8-D5F71C897F49}">
            <x16:modelTimeGroupings>
              <x16:modelTimeGrouping tableName="us_home_prices_dataset_2004_2024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2" i="12"/>
  <c r="E3" i="12" a="1"/>
  <c r="E3" i="12" s="1"/>
  <c r="E4" i="12" a="1"/>
  <c r="E4" i="12" s="1"/>
  <c r="E5" i="12" a="1"/>
  <c r="E5" i="12" s="1"/>
  <c r="E6" i="12" a="1"/>
  <c r="E6" i="12" s="1"/>
  <c r="E7" i="12" a="1"/>
  <c r="E7" i="12" s="1"/>
  <c r="E2" i="12" a="1"/>
  <c r="E2" i="12" s="1"/>
  <c r="E23" i="12" a="1"/>
  <c r="E23" i="12" s="1"/>
  <c r="C21" i="12" a="1"/>
  <c r="C21" i="12" s="1"/>
  <c r="B3" i="13" a="1"/>
  <c r="B3" i="13" s="1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/>
  <c r="B10" i="13" a="1"/>
  <c r="B10" i="13" s="1"/>
  <c r="E2" i="13" s="1" a="1"/>
  <c r="E2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" i="13" a="1"/>
  <c r="B2" i="13" s="1"/>
  <c r="D2" i="13"/>
  <c r="A2" i="13" a="1"/>
  <c r="A2" i="13" s="1"/>
  <c r="D3" i="12" a="1"/>
  <c r="D3" i="12" s="1"/>
  <c r="D4" i="12" a="1"/>
  <c r="D4" i="12" s="1"/>
  <c r="D5" i="12" a="1"/>
  <c r="D5" i="12" s="1"/>
  <c r="D6" i="12" a="1"/>
  <c r="D6" i="12" s="1"/>
  <c r="D7" i="12" a="1"/>
  <c r="D7" i="12" s="1"/>
  <c r="D2" i="12" a="1"/>
  <c r="D2" i="12" s="1"/>
  <c r="H42" i="4"/>
  <c r="H41" i="4"/>
  <c r="F25" i="4"/>
  <c r="G25" i="4" s="1" a="1"/>
  <c r="G25" i="4" s="1"/>
  <c r="G24" i="4" a="1"/>
  <c r="G24" i="4" s="1"/>
  <c r="F24" i="4"/>
  <c r="B12" i="7"/>
  <c r="B11" i="7"/>
  <c r="K13" i="6"/>
  <c r="K14" i="6"/>
  <c r="K15" i="6"/>
  <c r="K16" i="6"/>
  <c r="B6" i="7"/>
  <c r="B7" i="7"/>
  <c r="B5" i="7"/>
  <c r="B4" i="7"/>
  <c r="B3" i="7"/>
  <c r="G4" i="4"/>
  <c r="G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0BA5F-1BCB-4BAF-957A-C3EF07B93C66}" keepAlive="1" name="Query - us_home_prices_dataset_2004_2024" description="Connection to the 'us_home_prices_dataset_2004_2024' query in the workbook." type="5" refreshedVersion="8" background="1" saveData="1">
    <dbPr connection="Provider=Microsoft.Mashup.OleDb.1;Data Source=$Workbook$;Location=us_home_prices_dataset_2004_2024;Extended Properties=&quot;&quot;" command="SELECT * FROM [us_home_prices_dataset_2004_2024]"/>
  </connection>
  <connection id="2" xr16:uid="{856882AF-EC4D-43F1-84EF-9D5BA20376FD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F11734A-F4E3-4574-9C4A-83519D19E749}" name="WorksheetConnection_Housing Analysis 2020-2024.xlsx!us_home_prices_dataset_2004_2024" type="102" refreshedVersion="8" minRefreshableVersion="5">
    <extLst>
      <ext xmlns:x15="http://schemas.microsoft.com/office/spreadsheetml/2010/11/main" uri="{DE250136-89BD-433C-8126-D09CA5730AF9}">
        <x15:connection id="us_home_prices_dataset_2004_2024">
          <x15:rangePr sourceName="_xlcn.WorksheetConnection_HousingAnalysis20202024.xlsxus_home_prices_dataset_2004_202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<sst xmlns="http://schemas.openxmlformats.org/spreadsheetml/2006/main" count="57" uniqueCount="46">
  <si>
    <t>Date</t>
  </si>
  <si>
    <t>Home_Price_Index</t>
  </si>
  <si>
    <t>Interest_Rate</t>
  </si>
  <si>
    <t>Unemployment_Rate</t>
  </si>
  <si>
    <t>Inflation_CPI</t>
  </si>
  <si>
    <t>Building_Permits</t>
  </si>
  <si>
    <t>Consumer_Sentiment</t>
  </si>
  <si>
    <t>Housing_Starts</t>
  </si>
  <si>
    <t>US_Population</t>
  </si>
  <si>
    <t>Mortgage_Rate</t>
  </si>
  <si>
    <t>Median_Individual_Income</t>
  </si>
  <si>
    <t>Grand Total</t>
  </si>
  <si>
    <t>Row Labels</t>
  </si>
  <si>
    <t xml:space="preserve">Correlation HPI to Interest Rates: </t>
  </si>
  <si>
    <t>Correlation HPI to Mortgage Rates:</t>
  </si>
  <si>
    <t>Correlation HPI to Inflation</t>
  </si>
  <si>
    <t>Correlation</t>
  </si>
  <si>
    <t xml:space="preserve">HPI to Interest Rate: </t>
  </si>
  <si>
    <t>HPI to Mortgage Rate:</t>
  </si>
  <si>
    <t>HPI to Unemployment Rate:</t>
  </si>
  <si>
    <t>HPI to Inflation:</t>
  </si>
  <si>
    <t>HPI to Consumer Sentiment:</t>
  </si>
  <si>
    <t>Value</t>
  </si>
  <si>
    <t>Average HPI</t>
  </si>
  <si>
    <t>Average Interest Rate</t>
  </si>
  <si>
    <t>Average Mortgage Rate</t>
  </si>
  <si>
    <t>Average Inflation</t>
  </si>
  <si>
    <t>Year</t>
  </si>
  <si>
    <t>Event</t>
  </si>
  <si>
    <t>2004 Election</t>
  </si>
  <si>
    <t>2012 Election</t>
  </si>
  <si>
    <t>2016 Election</t>
  </si>
  <si>
    <t>2024 Election</t>
  </si>
  <si>
    <t>Great Recession</t>
  </si>
  <si>
    <t>COVID Pandemic</t>
  </si>
  <si>
    <t>Height</t>
  </si>
  <si>
    <t>Data Label</t>
  </si>
  <si>
    <t>Avg HPI</t>
  </si>
  <si>
    <t>Avg Inflation</t>
  </si>
  <si>
    <t>HPI to Inflation</t>
  </si>
  <si>
    <t>HPI to Interest Rate</t>
  </si>
  <si>
    <t>HPI to Mortgage Rate</t>
  </si>
  <si>
    <t>HPI to Unemployment Rate</t>
  </si>
  <si>
    <t>Average Consumer Sentiment</t>
  </si>
  <si>
    <t>S&amp;P Home Price Index Dashboard 2004-2024</t>
  </si>
  <si>
    <t>Average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</si>
</sst>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2" fontId="0" fillId="2" borderId="3" xfId="0" applyNumberFormat="1" applyFill="1" applyBorder="1"/>
    <xf numFmtId="1" fontId="0" fillId="0" borderId="0" xfId="0" applyNumberFormat="1"/>
    <xf numFmtId="2" fontId="6" fillId="0" borderId="1" xfId="1" applyNumberFormat="1" applyFont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  <xf numFmtId="9" fontId="0" fillId="0" borderId="0" xfId="0" applyNumberFormat="1"/>
    <xf numFmtId="0" fontId="6" fillId="0" borderId="0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/>
    </xf>
    <xf numFmtId="164" fontId="0" fillId="0" borderId="0" xfId="2" applyNumberFormat="1" applyFont="1"/>
    <xf numFmtId="0" fontId="7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20">
    <dxf>
      <font>
        <color theme="1"/>
      </font>
    </dxf>
    <dxf>
      <font>
        <color theme="6" tint="0.39994506668294322"/>
      </font>
    </dxf>
    <dxf>
      <font>
        <color rgb="FFFF0000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3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6"/>
        <color theme="3"/>
        <name val="Aptos Narrow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6"/>
        <color theme="3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2" formatCode="0.00"/>
    </dxf>
    <dxf>
      <numFmt numFmtId="2" formatCode="0.00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9" formatCode="m/d/yyyy"/>
    </dxf>
    <dxf>
      <font>
        <b/>
        <i val="0"/>
        <sz val="14"/>
        <color theme="0"/>
        <name val="Aptos Narrow"/>
        <family val="2"/>
        <scheme val="minor"/>
      </font>
      <fill>
        <patternFill>
          <bgColor theme="4"/>
        </patternFill>
      </fill>
    </dxf>
    <dxf>
      <font>
        <b val="0"/>
        <i val="0"/>
        <sz val="11"/>
        <name val="Aptos Display"/>
        <family val="2"/>
        <scheme val="major"/>
      </font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8" xr9:uid="{1A08FB5F-F0BD-48F9-B695-47FE91761403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3" tint="0.24994659260841701"/>
            </patternFill>
          </fill>
        </dxf>
        <dxf>
          <font>
            <b/>
            <i val="0"/>
            <sz val="14"/>
            <color theme="1"/>
            <name val="Aptos Narrow"/>
            <family val="2"/>
            <scheme val="minor"/>
          </font>
        </dxf>
        <dxf>
          <font>
            <b/>
            <i val="0"/>
            <sz val="12"/>
            <color theme="1" tint="0.499984740745262"/>
            <name val="Aptos Narrow"/>
            <family val="2"/>
            <scheme val="minor"/>
          </font>
        </dxf>
        <dxf>
          <font>
            <b/>
            <i val="0"/>
            <sz val="12"/>
            <color theme="1"/>
            <name val="Aptos Narrow"/>
            <family val="2"/>
            <scheme val="minor"/>
          </font>
        </dxf>
        <dxf>
          <font>
            <b/>
            <i val="0"/>
            <sz val="14"/>
            <color theme="1"/>
            <name val="Aptos Narrow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microsoft.com/office/2011/relationships/timelineCache" Target="timelineCaches/timelineCache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2020-2024.xlsx]Inflation PivotTable!PivotTable7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'Inflation PivotTable'!$B$3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'Inflation PivotTable'!$B$4:$B$16</c:f>
              <c:numCache>
                <c:formatCode>General</c:formatCode>
                <c:ptCount val="12"/>
                <c:pt idx="0">
                  <c:v>297.67700000000002</c:v>
                </c:pt>
                <c:pt idx="1">
                  <c:v>298.09300000000002</c:v>
                </c:pt>
                <c:pt idx="2">
                  <c:v>299.072</c:v>
                </c:pt>
                <c:pt idx="3">
                  <c:v>300.26900000000001</c:v>
                </c:pt>
                <c:pt idx="4">
                  <c:v>302.14</c:v>
                </c:pt>
                <c:pt idx="5">
                  <c:v>304.03800000000001</c:v>
                </c:pt>
                <c:pt idx="6">
                  <c:v>306.24299999999999</c:v>
                </c:pt>
                <c:pt idx="7">
                  <c:v>309.04500000000002</c:v>
                </c:pt>
                <c:pt idx="8">
                  <c:v>311.17599999999999</c:v>
                </c:pt>
                <c:pt idx="9">
                  <c:v>313.262</c:v>
                </c:pt>
                <c:pt idx="10">
                  <c:v>314.26799999999997</c:v>
                </c:pt>
                <c:pt idx="11">
                  <c:v>315.07499999999999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6-463A-9B12-2D7F0886E666}"/>
            </c:ext>
          </c:extLst>
        </c:ser>
        <c:ser>
          <c:idx val="1"/>
          <c:order val="1"/>
          <c:tx>
            <c:strRef>
              <c:f>'Inflation PivotTable'!$C$3</c:f>
              <c:strCache>
                <c:ptCount val="1"/>
                <c:pt idx="0">
                  <c:v>Average 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'Inflation PivotTable'!$C$4:$C$16</c:f>
              <c:numCache>
                <c:formatCode>General</c:formatCode>
                <c:ptCount val="12"/>
                <c:pt idx="0">
                  <c:v>300.45600000000002</c:v>
                </c:pt>
                <c:pt idx="1">
                  <c:v>301.476</c:v>
                </c:pt>
                <c:pt idx="2">
                  <c:v>301.64299999999997</c:v>
                </c:pt>
                <c:pt idx="3">
                  <c:v>302.858</c:v>
                </c:pt>
                <c:pt idx="4">
                  <c:v>303.31599999999997</c:v>
                </c:pt>
                <c:pt idx="5">
                  <c:v>304.09899999999999</c:v>
                </c:pt>
                <c:pt idx="6">
                  <c:v>304.61500000000001</c:v>
                </c:pt>
                <c:pt idx="7">
                  <c:v>306.13799999999998</c:v>
                </c:pt>
                <c:pt idx="8">
                  <c:v>307.37400000000002</c:v>
                </c:pt>
                <c:pt idx="9">
                  <c:v>307.65300000000002</c:v>
                </c:pt>
                <c:pt idx="10">
                  <c:v>308.08699999999999</c:v>
                </c:pt>
                <c:pt idx="11">
                  <c:v>308.73500000000001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6-463A-9B12-2D7F0886E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567776"/>
        <c:axId val="311570656"/>
      </c:lineChart>
      <c:catAx>
        <c:axId val="3115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0656"/>
        <c:crosses val="autoZero"/>
        <c:auto val="1"/>
        <c:lblAlgn val="ctr"/>
        <c:lblOffset val="100"/>
        <c:noMultiLvlLbl val="0"/>
      </c:catAx>
      <c:valAx>
        <c:axId val="3115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6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2020-2024.xlsx]Interest Mortgage PivotTable!LineChartPivotTable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2"/>
          <c:order val="2"/>
          <c:tx>
            <c:strRef>
              <c:f>'Interest Mortgage PivotTable'!$D$3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'Interest Mortgage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'Interest Mortgage PivotTable'!$D$4:$D$16</c:f>
              <c:numCache>
                <c:formatCode>General</c:formatCode>
                <c:ptCount val="12"/>
                <c:pt idx="0">
                  <c:v>297.67700000000002</c:v>
                </c:pt>
                <c:pt idx="1">
                  <c:v>298.09300000000002</c:v>
                </c:pt>
                <c:pt idx="2">
                  <c:v>299.072</c:v>
                </c:pt>
                <c:pt idx="3">
                  <c:v>300.26900000000001</c:v>
                </c:pt>
                <c:pt idx="4">
                  <c:v>302.14</c:v>
                </c:pt>
                <c:pt idx="5">
                  <c:v>304.03800000000001</c:v>
                </c:pt>
                <c:pt idx="6">
                  <c:v>306.24299999999999</c:v>
                </c:pt>
                <c:pt idx="7">
                  <c:v>309.04500000000002</c:v>
                </c:pt>
                <c:pt idx="8">
                  <c:v>311.17599999999999</c:v>
                </c:pt>
                <c:pt idx="9">
                  <c:v>313.262</c:v>
                </c:pt>
                <c:pt idx="10">
                  <c:v>314.26799999999997</c:v>
                </c:pt>
                <c:pt idx="11">
                  <c:v>315.07499999999999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9-4053-BA17-830B30FA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090271"/>
        <c:axId val="1737089791"/>
      </c:lineChart>
      <c:lineChart>
        <c:grouping val="standard"/>
        <c:varyColors val="0"/>
        <c:ser>
          <c:idx val="0"/>
          <c:order val="0"/>
          <c:tx>
            <c:strRef>
              <c:f>'Interest Mortgage PivotTable'!$B$3</c:f>
              <c:strCache>
                <c:ptCount val="1"/>
                <c:pt idx="0">
                  <c:v>Average Interest Rate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'Interest Mortgage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'Interest Mortgage PivotTable'!$B$4:$B$16</c:f>
              <c:numCache>
                <c:formatCode>0.00%</c:formatCode>
                <c:ptCount val="12"/>
                <c:pt idx="0">
                  <c:v>4.3299999999999998E-2</c:v>
                </c:pt>
                <c:pt idx="1">
                  <c:v>4.5699999999999998E-2</c:v>
                </c:pt>
                <c:pt idx="2">
                  <c:v>4.65E-2</c:v>
                </c:pt>
                <c:pt idx="3">
                  <c:v>4.8300000000000003E-2</c:v>
                </c:pt>
                <c:pt idx="4">
                  <c:v>5.0599999999999999E-2</c:v>
                </c:pt>
                <c:pt idx="5">
                  <c:v>5.0799999999999998E-2</c:v>
                </c:pt>
                <c:pt idx="6">
                  <c:v>5.1200000000000002E-2</c:v>
                </c:pt>
                <c:pt idx="7">
                  <c:v>5.33E-2</c:v>
                </c:pt>
                <c:pt idx="8">
                  <c:v>5.33E-2</c:v>
                </c:pt>
                <c:pt idx="9">
                  <c:v>5.33E-2</c:v>
                </c:pt>
                <c:pt idx="10">
                  <c:v>5.33E-2</c:v>
                </c:pt>
                <c:pt idx="11">
                  <c:v>5.33E-2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9-4053-BA17-830B30FAA7D8}"/>
            </c:ext>
          </c:extLst>
        </c:ser>
        <c:ser>
          <c:idx val="1"/>
          <c:order val="1"/>
          <c:tx>
            <c:strRef>
              <c:f>'Interest Mortgage PivotTable'!$C$3</c:f>
              <c:strCache>
                <c:ptCount val="1"/>
                <c:pt idx="0">
                  <c:v>Average Mortgage Rate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'Interest Mortgage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'Interest Mortgage PivotTable'!$C$4:$C$16</c:f>
              <c:numCache>
                <c:formatCode>0%</c:formatCode>
                <c:ptCount val="12"/>
                <c:pt idx="0">
                  <c:v>6.2725000000000003E-2</c:v>
                </c:pt>
                <c:pt idx="1">
                  <c:v>6.2575000000000006E-2</c:v>
                </c:pt>
                <c:pt idx="2">
                  <c:v>6.5439999999999998E-2</c:v>
                </c:pt>
                <c:pt idx="3">
                  <c:v>6.3424999999999995E-2</c:v>
                </c:pt>
                <c:pt idx="4">
                  <c:v>6.4250000000000002E-2</c:v>
                </c:pt>
                <c:pt idx="5">
                  <c:v>6.7140000000000005E-2</c:v>
                </c:pt>
                <c:pt idx="6">
                  <c:v>6.8400000000000002E-2</c:v>
                </c:pt>
                <c:pt idx="7">
                  <c:v>7.0720000000000005E-2</c:v>
                </c:pt>
                <c:pt idx="8">
                  <c:v>7.1999999999999995E-2</c:v>
                </c:pt>
                <c:pt idx="9">
                  <c:v>7.6200000000000004E-2</c:v>
                </c:pt>
                <c:pt idx="10">
                  <c:v>7.442E-2</c:v>
                </c:pt>
                <c:pt idx="11">
                  <c:v>6.8150000000000002E-2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9-4053-BA17-830B30FA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050911"/>
        <c:axId val="1737053791"/>
      </c:lineChart>
      <c:catAx>
        <c:axId val="1737090271"/>
        <c:scaling>
          <c:orientation val="minMax"/>
        </c:scaling>
        <c:delete val="0"/>
        <c:axPos val="b"/>
        <c:numFmt formatCode="[$-409]mmmm\ d\,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89791"/>
        <c:crosses val="autoZero"/>
        <c:auto val="1"/>
        <c:lblAlgn val="ctr"/>
        <c:lblOffset val="100"/>
        <c:noMultiLvlLbl val="0"/>
      </c:catAx>
      <c:valAx>
        <c:axId val="17370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90271"/>
        <c:crosses val="autoZero"/>
        <c:crossBetween val="between"/>
      </c:valAx>
      <c:valAx>
        <c:axId val="17370537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50911"/>
        <c:crosses val="max"/>
        <c:crossBetween val="between"/>
      </c:valAx>
      <c:catAx>
        <c:axId val="1737050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7053791"/>
        <c:crosses val="autoZero"/>
        <c:auto val="1"/>
        <c:lblAlgn val="ctr"/>
        <c:lblOffset val="100"/>
        <c:noMultiLvlLbl val="0"/>
      </c:cat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2020-2024.xlsx]Inflation PivotTable!PivotTable7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bg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'Inflation PivotTable'!$B$3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'Inflation PivotTable'!$B$4:$B$16</c:f>
              <c:numCache>
                <c:formatCode>General</c:formatCode>
                <c:ptCount val="12"/>
                <c:pt idx="0">
                  <c:v>297.67700000000002</c:v>
                </c:pt>
                <c:pt idx="1">
                  <c:v>298.09300000000002</c:v>
                </c:pt>
                <c:pt idx="2">
                  <c:v>299.072</c:v>
                </c:pt>
                <c:pt idx="3">
                  <c:v>300.26900000000001</c:v>
                </c:pt>
                <c:pt idx="4">
                  <c:v>302.14</c:v>
                </c:pt>
                <c:pt idx="5">
                  <c:v>304.03800000000001</c:v>
                </c:pt>
                <c:pt idx="6">
                  <c:v>306.24299999999999</c:v>
                </c:pt>
                <c:pt idx="7">
                  <c:v>309.04500000000002</c:v>
                </c:pt>
                <c:pt idx="8">
                  <c:v>311.17599999999999</c:v>
                </c:pt>
                <c:pt idx="9">
                  <c:v>313.262</c:v>
                </c:pt>
                <c:pt idx="10">
                  <c:v>314.26799999999997</c:v>
                </c:pt>
                <c:pt idx="11">
                  <c:v>315.07499999999999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9-4537-8569-6D8D3B929C2B}"/>
            </c:ext>
          </c:extLst>
        </c:ser>
        <c:ser>
          <c:idx val="1"/>
          <c:order val="1"/>
          <c:tx>
            <c:strRef>
              <c:f>'Inflation PivotTable'!$C$3</c:f>
              <c:strCache>
                <c:ptCount val="1"/>
                <c:pt idx="0">
                  <c:v>Average Inflation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'Inflation PivotTable'!$C$4:$C$16</c:f>
              <c:numCache>
                <c:formatCode>General</c:formatCode>
                <c:ptCount val="12"/>
                <c:pt idx="0">
                  <c:v>300.45600000000002</c:v>
                </c:pt>
                <c:pt idx="1">
                  <c:v>301.476</c:v>
                </c:pt>
                <c:pt idx="2">
                  <c:v>301.64299999999997</c:v>
                </c:pt>
                <c:pt idx="3">
                  <c:v>302.858</c:v>
                </c:pt>
                <c:pt idx="4">
                  <c:v>303.31599999999997</c:v>
                </c:pt>
                <c:pt idx="5">
                  <c:v>304.09899999999999</c:v>
                </c:pt>
                <c:pt idx="6">
                  <c:v>304.61500000000001</c:v>
                </c:pt>
                <c:pt idx="7">
                  <c:v>306.13799999999998</c:v>
                </c:pt>
                <c:pt idx="8">
                  <c:v>307.37400000000002</c:v>
                </c:pt>
                <c:pt idx="9">
                  <c:v>307.65300000000002</c:v>
                </c:pt>
                <c:pt idx="10">
                  <c:v>308.08699999999999</c:v>
                </c:pt>
                <c:pt idx="11">
                  <c:v>308.73500000000001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9-4537-8569-6D8D3B929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583136"/>
        <c:axId val="311586496"/>
      </c:lineChart>
      <c:catAx>
        <c:axId val="311583136"/>
        <c:scaling>
          <c:orientation val="minMax"/>
        </c:scaling>
        <c:delete val="0"/>
        <c:axPos val="b"/>
        <c:numFmt formatCode="&quot;yyy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6496"/>
        <c:crosses val="autoZero"/>
        <c:auto val="1"/>
        <c:lblAlgn val="ctr"/>
        <c:lblOffset val="100"/>
        <c:noMultiLvlLbl val="0"/>
      </c:catAx>
      <c:valAx>
        <c:axId val="3115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dir="5400000" sx="1000" sy="1000" algn="ctr" rotWithShape="0">
              <a:srgbClr val="000000">
                <a:alpha val="43137"/>
              </a:srgb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Timeline!$C$1</c:f>
              <c:strCache>
                <c:ptCount val="1"/>
                <c:pt idx="0">
                  <c:v>Height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1FFC4F0-A399-44F9-96B0-AF1F7E5C2B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69E-4636-B85A-156754E7EA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A21754-6072-4695-8C5A-7035900C5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9E-4636-B85A-156754E7EAC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C2D108-BE9E-44FA-9B61-33E0BBD43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69E-4636-B85A-156754E7EAC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F0A69B1-82C7-40CA-8BFB-71E0343B9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9E-4636-B85A-156754E7EAC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EBF11D-5C12-4A12-A5D8-6D46EE44D7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69E-4636-B85A-156754E7EAC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E69FCFB-D0D4-4986-8430-811815FA6E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9E-4636-B85A-156754E7E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2">
                        <a:lumMod val="90000"/>
                        <a:lumOff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19050" cap="flat" cmpd="sng" algn="ctr">
                <a:solidFill>
                  <a:schemeClr val="tx2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Timeline!$B$2:$B$7</c:f>
              <c:numCache>
                <c:formatCode>m/d/yyyy</c:formatCode>
                <c:ptCount val="6"/>
                <c:pt idx="0">
                  <c:v>38139</c:v>
                </c:pt>
                <c:pt idx="1">
                  <c:v>39600</c:v>
                </c:pt>
                <c:pt idx="2">
                  <c:v>41061</c:v>
                </c:pt>
                <c:pt idx="3">
                  <c:v>42522</c:v>
                </c:pt>
                <c:pt idx="4">
                  <c:v>43983</c:v>
                </c:pt>
                <c:pt idx="5">
                  <c:v>45444</c:v>
                </c:pt>
              </c:numCache>
            </c:numRef>
          </c:cat>
          <c:val>
            <c:numRef>
              <c:f>Timeline!$C$2:$C$7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Timeline!$F$2:$F$7</c15:f>
                <c15:dlblRangeCache>
                  <c:ptCount val="6"/>
                  <c:pt idx="0">
                    <c:v>2004 Election
AVG HPI: 153
2004</c:v>
                  </c:pt>
                  <c:pt idx="1">
                    <c:v>Great Recession
AVG HPI: 164
2008</c:v>
                  </c:pt>
                  <c:pt idx="2">
                    <c:v>2012 Election
AVG HPI: 141
2012</c:v>
                  </c:pt>
                  <c:pt idx="3">
                    <c:v>2016 Election
AVG HPI: 181
2016</c:v>
                  </c:pt>
                  <c:pt idx="4">
                    <c:v>COVID Pandemic
AVG HPI: 222
2020</c:v>
                  </c:pt>
                  <c:pt idx="5">
                    <c:v>2024 Election
AVG HPI: 318
2024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C69E-4636-B85A-156754E7EA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1581696"/>
        <c:axId val="311583136"/>
      </c:barChart>
      <c:dateAx>
        <c:axId val="311581696"/>
        <c:scaling>
          <c:orientation val="minMax"/>
          <c:max val="45658"/>
          <c:min val="37773"/>
        </c:scaling>
        <c:delete val="0"/>
        <c:axPos val="b"/>
        <c:numFmt formatCode="yyyy" sourceLinked="0"/>
        <c:majorTickMark val="none"/>
        <c:minorTickMark val="none"/>
        <c:tickLblPos val="none"/>
        <c:spPr>
          <a:noFill/>
          <a:ln w="38100" cap="flat" cmpd="sng" algn="ctr">
            <a:solidFill>
              <a:schemeClr val="tx2">
                <a:lumMod val="75000"/>
                <a:lumOff val="25000"/>
              </a:schemeClr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3136"/>
        <c:crosses val="autoZero"/>
        <c:auto val="1"/>
        <c:lblOffset val="100"/>
        <c:baseTimeUnit val="years"/>
        <c:majorUnit val="1"/>
        <c:majorTimeUnit val="years"/>
      </c:dateAx>
      <c:valAx>
        <c:axId val="311583136"/>
        <c:scaling>
          <c:orientation val="minMax"/>
          <c:max val="8"/>
          <c:min val="-8"/>
        </c:scaling>
        <c:delete val="1"/>
        <c:axPos val="l"/>
        <c:numFmt formatCode="General" sourceLinked="1"/>
        <c:majorTickMark val="out"/>
        <c:minorTickMark val="none"/>
        <c:tickLblPos val="nextTo"/>
        <c:crossAx val="31158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2020-2024.xlsx]Unemployment PivotTable!PivotTable20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bg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'Unemployment PivotTable'!$B$3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'Unemployment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'Unemployment PivotTable'!$B$4:$B$16</c:f>
              <c:numCache>
                <c:formatCode>General</c:formatCode>
                <c:ptCount val="12"/>
                <c:pt idx="0">
                  <c:v>297.67700000000002</c:v>
                </c:pt>
                <c:pt idx="1">
                  <c:v>298.09300000000002</c:v>
                </c:pt>
                <c:pt idx="2">
                  <c:v>299.072</c:v>
                </c:pt>
                <c:pt idx="3">
                  <c:v>300.26900000000001</c:v>
                </c:pt>
                <c:pt idx="4">
                  <c:v>302.14</c:v>
                </c:pt>
                <c:pt idx="5">
                  <c:v>304.03800000000001</c:v>
                </c:pt>
                <c:pt idx="6">
                  <c:v>306.24299999999999</c:v>
                </c:pt>
                <c:pt idx="7">
                  <c:v>309.04500000000002</c:v>
                </c:pt>
                <c:pt idx="8">
                  <c:v>311.17599999999999</c:v>
                </c:pt>
                <c:pt idx="9">
                  <c:v>313.262</c:v>
                </c:pt>
                <c:pt idx="10">
                  <c:v>314.26799999999997</c:v>
                </c:pt>
                <c:pt idx="11">
                  <c:v>315.07499999999999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0-4C4D-82DB-348F1945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574496"/>
        <c:axId val="311602336"/>
      </c:lineChart>
      <c:lineChart>
        <c:grouping val="standard"/>
        <c:varyColors val="0"/>
        <c:ser>
          <c:idx val="1"/>
          <c:order val="1"/>
          <c:tx>
            <c:strRef>
              <c:f>'Unemployment PivotTable'!$C$3</c:f>
              <c:strCache>
                <c:ptCount val="1"/>
                <c:pt idx="0">
                  <c:v>Average Unemployment Rate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'Unemployment PivotTable'!$A$4:$A$16</c:f>
              <c:strCache>
                <c:ptCount val="12"/>
                <c:pt idx="0">
                  <c:v>1/1/2023</c:v>
                </c:pt>
                <c:pt idx="1">
                  <c:v>2/1/2023</c:v>
                </c:pt>
                <c:pt idx="2">
                  <c:v>3/1/2023</c:v>
                </c:pt>
                <c:pt idx="3">
                  <c:v>4/1/2023</c:v>
                </c:pt>
                <c:pt idx="4">
                  <c:v>5/1/2023</c:v>
                </c:pt>
                <c:pt idx="5">
                  <c:v>6/1/2023</c:v>
                </c:pt>
                <c:pt idx="6">
                  <c:v>7/1/2023</c:v>
                </c:pt>
                <c:pt idx="7">
                  <c:v>8/1/2023</c:v>
                </c:pt>
                <c:pt idx="8">
                  <c:v>9/1/2023</c:v>
                </c:pt>
                <c:pt idx="9">
                  <c:v>10/1/2023</c:v>
                </c:pt>
                <c:pt idx="10">
                  <c:v>11/1/2023</c:v>
                </c:pt>
                <c:pt idx="11">
                  <c:v>12/1/2023</c:v>
                </c:pt>
              </c:strCache>
            </c:strRef>
          </c:cat>
          <c:val>
            <c:numRef>
              <c:f>'Unemployment PivotTable'!$C$4:$C$16</c:f>
              <c:numCache>
                <c:formatCode>0%</c:formatCode>
                <c:ptCount val="12"/>
                <c:pt idx="0">
                  <c:v>3.5000000000000003E-2</c:v>
                </c:pt>
                <c:pt idx="1">
                  <c:v>3.5999999999999997E-2</c:v>
                </c:pt>
                <c:pt idx="2">
                  <c:v>3.5000000000000003E-2</c:v>
                </c:pt>
                <c:pt idx="3">
                  <c:v>3.4000000000000002E-2</c:v>
                </c:pt>
                <c:pt idx="4">
                  <c:v>3.5999999999999997E-2</c:v>
                </c:pt>
                <c:pt idx="5">
                  <c:v>3.5999999999999997E-2</c:v>
                </c:pt>
                <c:pt idx="6">
                  <c:v>3.5000000000000003E-2</c:v>
                </c:pt>
                <c:pt idx="7">
                  <c:v>3.6999999999999998E-2</c:v>
                </c:pt>
                <c:pt idx="8">
                  <c:v>3.7999999999999999E-2</c:v>
                </c:pt>
                <c:pt idx="9">
                  <c:v>3.9E-2</c:v>
                </c:pt>
                <c:pt idx="10">
                  <c:v>3.6999999999999998E-2</c:v>
                </c:pt>
                <c:pt idx="11">
                  <c:v>3.7999999999999999E-2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0-4C4D-82DB-348F1945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601376"/>
        <c:axId val="311603296"/>
      </c:lineChart>
      <c:catAx>
        <c:axId val="3115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2336"/>
        <c:crosses val="autoZero"/>
        <c:auto val="1"/>
        <c:lblAlgn val="ctr"/>
        <c:lblOffset val="100"/>
        <c:noMultiLvlLbl val="0"/>
      </c:catAx>
      <c:valAx>
        <c:axId val="3116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4496"/>
        <c:crosses val="autoZero"/>
        <c:crossBetween val="between"/>
      </c:valAx>
      <c:valAx>
        <c:axId val="31160329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1376"/>
        <c:crosses val="max"/>
        <c:crossBetween val="between"/>
      </c:valAx>
      <c:catAx>
        <c:axId val="31160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603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600" b="0" i="0" u="none" strike="noStrike" kern="120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20</xdr:row>
      <xdr:rowOff>146050</xdr:rowOff>
    </xdr:from>
    <xdr:to>
      <xdr:col>17</xdr:col>
      <xdr:colOff>307975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65B38-9409-403D-C143-BF674E1A4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213659</xdr:colOff>
      <xdr:row>12</xdr:row>
      <xdr:rowOff>37352</xdr:rowOff>
    </xdr:from>
    <xdr:to>
      <xdr:col>2</xdr:col>
      <xdr:colOff>728383</xdr:colOff>
      <xdr:row>17</xdr:row>
      <xdr:rowOff>238685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BF0188-767E-928D-E9CC-73779E675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500530</xdr:colOff>
      <xdr:row>17</xdr:row>
      <xdr:rowOff>366049</xdr:rowOff>
    </xdr:from>
    <xdr:to>
      <xdr:col>7</xdr:col>
      <xdr:colOff>2487706</xdr:colOff>
      <xdr:row>24</xdr:row>
      <xdr:rowOff>126990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7CC6C41F-87D5-9A84-6765-8DC3B5DBB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530" y="5670167"/>
              <a:ext cx="16353117" cy="1628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 fLocksWithSheet="0"/>
  </xdr:twoCellAnchor>
  <xdr:twoCellAnchor editAs="absolute">
    <xdr:from>
      <xdr:col>0</xdr:col>
      <xdr:colOff>214780</xdr:colOff>
      <xdr:row>3</xdr:row>
      <xdr:rowOff>89647</xdr:rowOff>
    </xdr:from>
    <xdr:to>
      <xdr:col>2</xdr:col>
      <xdr:colOff>728383</xdr:colOff>
      <xdr:row>12</xdr:row>
      <xdr:rowOff>17972</xdr:rowOff>
    </xdr:to>
    <xdr:sp macro="" textlink="">
      <xdr:nvSpPr>
        <xdr:cNvPr id="11" name="Rectangle: Top Corners Rounded 10">
          <a:extLst>
            <a:ext uri="{FF2B5EF4-FFF2-40B4-BE49-F238E27FC236}">
              <a16:creationId xmlns:a16="http://schemas.microsoft.com/office/drawing/2014/main" id="{65C35ED0-3559-B0E7-6EA9-4A842B13D04A}"/>
            </a:ext>
          </a:extLst>
        </xdr:cNvPr>
        <xdr:cNvSpPr/>
      </xdr:nvSpPr>
      <xdr:spPr>
        <a:xfrm>
          <a:off x="214780" y="724647"/>
          <a:ext cx="5518897" cy="824796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How has</a:t>
          </a:r>
          <a:r>
            <a:rPr lang="en-US" sz="2000" b="1" baseline="0"/>
            <a:t> HPI been affected by Interest and Mortgage Rates Yearly?</a:t>
          </a:r>
          <a:endParaRPr lang="en-US" sz="2000" b="1"/>
        </a:p>
      </xdr:txBody>
    </xdr:sp>
    <xdr:clientData/>
  </xdr:twoCellAnchor>
  <xdr:twoCellAnchor editAs="absolute">
    <xdr:from>
      <xdr:col>8</xdr:col>
      <xdr:colOff>321236</xdr:colOff>
      <xdr:row>4</xdr:row>
      <xdr:rowOff>0</xdr:rowOff>
    </xdr:from>
    <xdr:to>
      <xdr:col>11</xdr:col>
      <xdr:colOff>7472</xdr:colOff>
      <xdr:row>12</xdr:row>
      <xdr:rowOff>13447</xdr:rowOff>
    </xdr:to>
    <xdr:sp macro="" textlink="">
      <xdr:nvSpPr>
        <xdr:cNvPr id="13" name="Rectangle: Top Corners Rounded 12">
          <a:extLst>
            <a:ext uri="{FF2B5EF4-FFF2-40B4-BE49-F238E27FC236}">
              <a16:creationId xmlns:a16="http://schemas.microsoft.com/office/drawing/2014/main" id="{7E5F7199-ED53-4BE8-81F2-583664BACF39}"/>
            </a:ext>
          </a:extLst>
        </xdr:cNvPr>
        <xdr:cNvSpPr/>
      </xdr:nvSpPr>
      <xdr:spPr>
        <a:xfrm>
          <a:off x="17189824" y="732118"/>
          <a:ext cx="4870824" cy="812800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What is the Correlation of HPI to Economic Indicators from 2004-2024?</a:t>
          </a:r>
        </a:p>
      </xdr:txBody>
    </xdr:sp>
    <xdr:clientData/>
  </xdr:twoCellAnchor>
  <xdr:twoCellAnchor editAs="absolute">
    <xdr:from>
      <xdr:col>2</xdr:col>
      <xdr:colOff>1147097</xdr:colOff>
      <xdr:row>12</xdr:row>
      <xdr:rowOff>19035</xdr:rowOff>
    </xdr:from>
    <xdr:to>
      <xdr:col>5</xdr:col>
      <xdr:colOff>277894</xdr:colOff>
      <xdr:row>17</xdr:row>
      <xdr:rowOff>207668</xdr:rowOff>
    </xdr:to>
    <xdr:graphicFrame macro="">
      <xdr:nvGraphicFramePr>
        <xdr:cNvPr id="16" name="Chart 1">
          <a:extLst>
            <a:ext uri="{FF2B5EF4-FFF2-40B4-BE49-F238E27FC236}">
              <a16:creationId xmlns:a16="http://schemas.microsoft.com/office/drawing/2014/main" id="{182A02A4-A8FA-374C-AD8F-B7E644A4D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1140750</xdr:colOff>
      <xdr:row>3</xdr:row>
      <xdr:rowOff>89647</xdr:rowOff>
    </xdr:from>
    <xdr:to>
      <xdr:col>5</xdr:col>
      <xdr:colOff>279712</xdr:colOff>
      <xdr:row>12</xdr:row>
      <xdr:rowOff>25451</xdr:rowOff>
    </xdr:to>
    <xdr:sp macro="" textlink="">
      <xdr:nvSpPr>
        <xdr:cNvPr id="17" name="Rectangle: Top Corners Rounded 16">
          <a:extLst>
            <a:ext uri="{FF2B5EF4-FFF2-40B4-BE49-F238E27FC236}">
              <a16:creationId xmlns:a16="http://schemas.microsoft.com/office/drawing/2014/main" id="{4B9C38AB-DDDD-4223-81FA-52A9CBCFAEEF}"/>
            </a:ext>
          </a:extLst>
        </xdr:cNvPr>
        <xdr:cNvSpPr/>
      </xdr:nvSpPr>
      <xdr:spPr>
        <a:xfrm>
          <a:off x="6146044" y="724647"/>
          <a:ext cx="5190139" cy="832275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How Has HPI Been Affected by Inflation (CPI)?</a:t>
          </a:r>
        </a:p>
      </xdr:txBody>
    </xdr:sp>
    <xdr:clientData/>
  </xdr:twoCellAnchor>
  <xdr:twoCellAnchor editAs="absolute">
    <xdr:from>
      <xdr:col>10</xdr:col>
      <xdr:colOff>52296</xdr:colOff>
      <xdr:row>16</xdr:row>
      <xdr:rowOff>216653</xdr:rowOff>
    </xdr:from>
    <xdr:to>
      <xdr:col>10</xdr:col>
      <xdr:colOff>2390590</xdr:colOff>
      <xdr:row>25</xdr:row>
      <xdr:rowOff>7471</xdr:rowOff>
    </xdr:to>
    <xdr:sp macro="" textlink="'Interest Mortgage PivotTable'!F24">
      <xdr:nvSpPr>
        <xdr:cNvPr id="18" name="Rectangle: Rounded Corners 17">
          <a:extLst>
            <a:ext uri="{FF2B5EF4-FFF2-40B4-BE49-F238E27FC236}">
              <a16:creationId xmlns:a16="http://schemas.microsoft.com/office/drawing/2014/main" id="{6A236D0D-E449-106C-F7C5-F162AC92DE96}"/>
            </a:ext>
          </a:extLst>
        </xdr:cNvPr>
        <xdr:cNvSpPr/>
      </xdr:nvSpPr>
      <xdr:spPr>
        <a:xfrm>
          <a:off x="19692472" y="4870829"/>
          <a:ext cx="2338294" cy="2495171"/>
        </a:xfrm>
        <a:prstGeom prst="roundRect">
          <a:avLst/>
        </a:prstGeom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F1FA2775-6199-408A-9F3F-F11EF2BB1CE2}" type="TxLink">
            <a:rPr lang="en-US" sz="3200" b="1" i="0" u="none" strike="noStrike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ptos Narrow"/>
            </a:rPr>
            <a:pPr algn="ctr"/>
            <a:t>320</a:t>
          </a:fld>
          <a:endParaRPr lang="en-US" sz="32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10</xdr:col>
      <xdr:colOff>128497</xdr:colOff>
      <xdr:row>16</xdr:row>
      <xdr:rowOff>413121</xdr:rowOff>
    </xdr:from>
    <xdr:to>
      <xdr:col>10</xdr:col>
      <xdr:colOff>2315885</xdr:colOff>
      <xdr:row>17</xdr:row>
      <xdr:rowOff>256238</xdr:rowOff>
    </xdr:to>
    <xdr:sp macro="" textlink="'Interest Mortgage PivotTable'!H41">
      <xdr:nvSpPr>
        <xdr:cNvPr id="19" name="TextBox 18">
          <a:extLst>
            <a:ext uri="{FF2B5EF4-FFF2-40B4-BE49-F238E27FC236}">
              <a16:creationId xmlns:a16="http://schemas.microsoft.com/office/drawing/2014/main" id="{38036B25-980E-B558-8E0F-B6631CA0808A}"/>
            </a:ext>
          </a:extLst>
        </xdr:cNvPr>
        <xdr:cNvSpPr txBox="1"/>
      </xdr:nvSpPr>
      <xdr:spPr>
        <a:xfrm>
          <a:off x="19768673" y="5067297"/>
          <a:ext cx="2187388" cy="4930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43C55F6-8A84-42FA-9104-7F77550FD4F1}" type="TxLink">
            <a:rPr lang="en-US" sz="2400" b="1" i="0" u="none" strike="noStrike">
              <a:solidFill>
                <a:sysClr val="windowText" lastClr="000000"/>
              </a:solidFill>
              <a:latin typeface="Aptos Narrow"/>
            </a:rPr>
            <a:pPr algn="ctr"/>
            <a:t>MAX HPI (2024)</a:t>
          </a:fld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8</xdr:col>
      <xdr:colOff>321237</xdr:colOff>
      <xdr:row>16</xdr:row>
      <xdr:rowOff>216647</xdr:rowOff>
    </xdr:from>
    <xdr:to>
      <xdr:col>9</xdr:col>
      <xdr:colOff>2278529</xdr:colOff>
      <xdr:row>24</xdr:row>
      <xdr:rowOff>156882</xdr:rowOff>
    </xdr:to>
    <xdr:sp macro="" textlink="'Interest Mortgage PivotTable'!F25">
      <xdr:nvSpPr>
        <xdr:cNvPr id="20" name="Rectangle: Rounded Corners 19">
          <a:extLst>
            <a:ext uri="{FF2B5EF4-FFF2-40B4-BE49-F238E27FC236}">
              <a16:creationId xmlns:a16="http://schemas.microsoft.com/office/drawing/2014/main" id="{F8B23BF4-4513-4661-9030-2EC239F14C92}"/>
            </a:ext>
          </a:extLst>
        </xdr:cNvPr>
        <xdr:cNvSpPr/>
      </xdr:nvSpPr>
      <xdr:spPr>
        <a:xfrm>
          <a:off x="17189825" y="4870823"/>
          <a:ext cx="2293469" cy="2457824"/>
        </a:xfrm>
        <a:prstGeom prst="roundRect">
          <a:avLst/>
        </a:prstGeom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fld id="{5559457D-EB82-4EF3-94B2-64A013F58C1F}" type="TxLink">
            <a:rPr lang="en-US" sz="3200" b="1" i="0" u="none" strike="noStrike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ptos Narrow"/>
              <a:ea typeface="+mn-ea"/>
              <a:cs typeface="+mn-cs"/>
            </a:rPr>
            <a:pPr marL="0" indent="0" algn="ctr"/>
            <a:t>137</a:t>
          </a:fld>
          <a:endParaRPr lang="en-US" sz="3200" b="1" i="0" u="none" strike="noStrike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9</xdr:col>
      <xdr:colOff>128121</xdr:colOff>
      <xdr:row>16</xdr:row>
      <xdr:rowOff>451598</xdr:rowOff>
    </xdr:from>
    <xdr:to>
      <xdr:col>9</xdr:col>
      <xdr:colOff>2218765</xdr:colOff>
      <xdr:row>17</xdr:row>
      <xdr:rowOff>246530</xdr:rowOff>
    </xdr:to>
    <xdr:sp macro="" textlink="'Interest Mortgage PivotTable'!H42">
      <xdr:nvSpPr>
        <xdr:cNvPr id="21" name="TextBox 20">
          <a:extLst>
            <a:ext uri="{FF2B5EF4-FFF2-40B4-BE49-F238E27FC236}">
              <a16:creationId xmlns:a16="http://schemas.microsoft.com/office/drawing/2014/main" id="{AB12DD38-EE45-4EC2-ACF7-37CD630EF03F}"/>
            </a:ext>
          </a:extLst>
        </xdr:cNvPr>
        <xdr:cNvSpPr txBox="1"/>
      </xdr:nvSpPr>
      <xdr:spPr>
        <a:xfrm>
          <a:off x="17332886" y="5105774"/>
          <a:ext cx="2090644" cy="444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830EB12B-9D23-490D-90DA-4E6CF3E03D6E}" type="TxLink">
            <a:rPr lang="en-US" sz="24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rPr>
            <a:pPr marL="0" indent="0" algn="ctr"/>
            <a:t>MIN HPI (2012)</a:t>
          </a:fld>
          <a:endParaRPr lang="en-US" sz="2400" b="1" i="0" u="none" strike="noStrike">
            <a:solidFill>
              <a:sysClr val="windowText" lastClr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224119</xdr:colOff>
      <xdr:row>25</xdr:row>
      <xdr:rowOff>59222</xdr:rowOff>
    </xdr:from>
    <xdr:to>
      <xdr:col>11</xdr:col>
      <xdr:colOff>59765</xdr:colOff>
      <xdr:row>28</xdr:row>
      <xdr:rowOff>71535</xdr:rowOff>
    </xdr:to>
    <xdr:sp macro="" textlink="">
      <xdr:nvSpPr>
        <xdr:cNvPr id="23" name="Rectangle: Top Corners Rounded 22">
          <a:extLst>
            <a:ext uri="{FF2B5EF4-FFF2-40B4-BE49-F238E27FC236}">
              <a16:creationId xmlns:a16="http://schemas.microsoft.com/office/drawing/2014/main" id="{48C2FAEB-C9C8-42AD-B79B-D8589486CE7F}"/>
            </a:ext>
          </a:extLst>
        </xdr:cNvPr>
        <xdr:cNvSpPr/>
      </xdr:nvSpPr>
      <xdr:spPr>
        <a:xfrm>
          <a:off x="224119" y="7417751"/>
          <a:ext cx="21888822" cy="826608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What Were Average HPI and Inflation During Major Economic</a:t>
          </a:r>
          <a:r>
            <a:rPr lang="en-US" sz="20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and Societal </a:t>
          </a:r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Events Years?</a:t>
          </a:r>
        </a:p>
      </xdr:txBody>
    </xdr:sp>
    <xdr:clientData/>
  </xdr:twoCellAnchor>
  <xdr:twoCellAnchor editAs="absolute">
    <xdr:from>
      <xdr:col>0</xdr:col>
      <xdr:colOff>216646</xdr:colOff>
      <xdr:row>28</xdr:row>
      <xdr:rowOff>52294</xdr:rowOff>
    </xdr:from>
    <xdr:to>
      <xdr:col>11</xdr:col>
      <xdr:colOff>179295</xdr:colOff>
      <xdr:row>41</xdr:row>
      <xdr:rowOff>74706</xdr:rowOff>
    </xdr:to>
    <xdr:graphicFrame macro="">
      <xdr:nvGraphicFramePr>
        <xdr:cNvPr id="22" name="Chart 3">
          <a:extLst>
            <a:ext uri="{FF2B5EF4-FFF2-40B4-BE49-F238E27FC236}">
              <a16:creationId xmlns:a16="http://schemas.microsoft.com/office/drawing/2014/main" id="{2B17362D-0F6F-F4E2-7298-4ECCAE081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</xdr:col>
      <xdr:colOff>629023</xdr:colOff>
      <xdr:row>12</xdr:row>
      <xdr:rowOff>26517</xdr:rowOff>
    </xdr:from>
    <xdr:to>
      <xdr:col>8</xdr:col>
      <xdr:colOff>37354</xdr:colOff>
      <xdr:row>17</xdr:row>
      <xdr:rowOff>194235</xdr:rowOff>
    </xdr:to>
    <xdr:graphicFrame macro="">
      <xdr:nvGraphicFramePr>
        <xdr:cNvPr id="24" name="Chart 1">
          <a:extLst>
            <a:ext uri="{FF2B5EF4-FFF2-40B4-BE49-F238E27FC236}">
              <a16:creationId xmlns:a16="http://schemas.microsoft.com/office/drawing/2014/main" id="{B61A3DF3-72F9-4543-3DD5-3C4DF2F8B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5</xdr:col>
      <xdr:colOff>627533</xdr:colOff>
      <xdr:row>3</xdr:row>
      <xdr:rowOff>89647</xdr:rowOff>
    </xdr:from>
    <xdr:to>
      <xdr:col>8</xdr:col>
      <xdr:colOff>5555</xdr:colOff>
      <xdr:row>12</xdr:row>
      <xdr:rowOff>32919</xdr:rowOff>
    </xdr:to>
    <xdr:sp macro="" textlink="">
      <xdr:nvSpPr>
        <xdr:cNvPr id="25" name="Rectangle: Top Corners Rounded 24">
          <a:extLst>
            <a:ext uri="{FF2B5EF4-FFF2-40B4-BE49-F238E27FC236}">
              <a16:creationId xmlns:a16="http://schemas.microsoft.com/office/drawing/2014/main" id="{A3548074-E772-4CE5-9CDE-F1A2A07B481A}"/>
            </a:ext>
          </a:extLst>
        </xdr:cNvPr>
        <xdr:cNvSpPr/>
      </xdr:nvSpPr>
      <xdr:spPr>
        <a:xfrm>
          <a:off x="11684004" y="724647"/>
          <a:ext cx="5190139" cy="839743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How Has HPI been Affected by</a:t>
          </a:r>
          <a:r>
            <a:rPr lang="en-US" sz="20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Unemployment</a:t>
          </a:r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Medina" refreshedDate="45827.784546527779" createdVersion="8" refreshedVersion="8" minRefreshableVersion="3" recordCount="242" xr:uid="{41637492-09A8-4A9F-9BD0-0B57A553D246}">
  <cacheSource type="worksheet">
    <worksheetSource name="us_home_prices_dataset_2004_2024"/>
  </cacheSource>
  <cacheFields count="14">
    <cacheField name="Date" numFmtId="14">
      <sharedItems containsSemiMixedTypes="0" containsNonDate="0" containsDate="1" containsString="0" minDate="2004-04-01T00:00:00" maxDate="2024-05-02T00:00:00" count="242"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</sharedItems>
      <fieldGroup par="13"/>
    </cacheField>
    <cacheField name="Home_Price_Index" numFmtId="0">
      <sharedItems containsSemiMixedTypes="0" containsString="0" containsNumber="1" minValue="136.52600000000001" maxValue="320.06599999999997"/>
    </cacheField>
    <cacheField name="Interest_Rate" numFmtId="10">
      <sharedItems containsSemiMixedTypes="0" containsString="0" containsNumber="1" minValue="5.0000000000000001E-4" maxValue="5.33E-2"/>
    </cacheField>
    <cacheField name="Unemployment_Rate" numFmtId="10">
      <sharedItems containsSemiMixedTypes="0" containsString="0" containsNumber="1" minValue="3.4000000000000002E-2" maxValue="0.14799999999999999"/>
    </cacheField>
    <cacheField name="Inflation_CPI" numFmtId="0">
      <sharedItems containsSemiMixedTypes="0" containsString="0" containsNumber="1" minValue="187.4" maxValue="313.14"/>
    </cacheField>
    <cacheField name="Building_Permits" numFmtId="0">
      <sharedItems containsSemiMixedTypes="0" containsString="0" containsNumber="1" containsInteger="1" minValue="513" maxValue="2263"/>
    </cacheField>
    <cacheField name="Consumer_Sentiment" numFmtId="0">
      <sharedItems containsSemiMixedTypes="0" containsString="0" containsNumber="1" minValue="50" maxValue="101.4"/>
    </cacheField>
    <cacheField name="Housing_Starts" numFmtId="0">
      <sharedItems containsSemiMixedTypes="0" containsString="0" containsNumber="1" containsInteger="1" minValue="478" maxValue="2273"/>
    </cacheField>
    <cacheField name="US_Population" numFmtId="0">
      <sharedItems containsSemiMixedTypes="0" containsString="0" containsNumber="1" containsInteger="1" minValue="292651000" maxValue="339927000"/>
    </cacheField>
    <cacheField name="Mortgage_Rate" numFmtId="10">
      <sharedItems containsSemiMixedTypes="0" containsString="0" containsNumber="1" minValue="2.6839999999999999E-2" maxValue="7.6200000000000004E-2"/>
    </cacheField>
    <cacheField name="Median_Individual_Income" numFmtId="0">
      <sharedItems containsSemiMixedTypes="0" containsString="0" containsNumber="1" containsInteger="1" minValue="34780" maxValue="42530"/>
    </cacheField>
    <cacheField name="Months (Date)" numFmtId="0" databaseField="0">
      <fieldGroup base="0">
        <rangePr groupBy="months" startDate="2004-04-01T00:00:00" endDate="2024-05-02T00:00:00"/>
        <groupItems count="14">
          <s v="&lt;4/1/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4"/>
        </groupItems>
      </fieldGroup>
    </cacheField>
    <cacheField name="Quarters (Date)" numFmtId="0" databaseField="0">
      <fieldGroup base="0">
        <rangePr groupBy="quarters" startDate="2004-04-01T00:00:00" endDate="2024-05-02T00:00:00"/>
        <groupItems count="6">
          <s v="&lt;4/1/2004"/>
          <s v="Qtr1"/>
          <s v="Qtr2"/>
          <s v="Qtr3"/>
          <s v="Qtr4"/>
          <s v="&gt;5/2/2024"/>
        </groupItems>
      </fieldGroup>
    </cacheField>
    <cacheField name="Years (Date)" numFmtId="0" databaseField="0">
      <fieldGroup base="0">
        <rangePr groupBy="years" startDate="2004-04-01T00:00:00" endDate="2024-05-02T00:00:00"/>
        <groupItems count="23">
          <s v="&lt;4/1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5/2/2024"/>
        </groupItems>
      </fieldGroup>
    </cacheField>
  </cacheFields>
  <extLst>
    <ext xmlns:x14="http://schemas.microsoft.com/office/spreadsheetml/2009/9/main" uri="{725AE2AE-9491-48be-B2B4-4EB974FC3084}">
      <x14:pivotCacheDefinition pivotCacheId="7189080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  <n v="146.59299999999999"/>
    <n v="0.01"/>
    <n v="5.6000000000000001E-2"/>
    <n v="187.4"/>
    <n v="2070"/>
    <n v="94.2"/>
    <n v="2003"/>
    <n v="292651000"/>
    <n v="5.8299999999999998E-2"/>
    <n v="35730"/>
  </r>
  <r>
    <x v="1"/>
    <n v="148.18600000000001"/>
    <n v="0.01"/>
    <n v="5.6000000000000001E-2"/>
    <n v="188.2"/>
    <n v="2150"/>
    <n v="90.2"/>
    <n v="1981"/>
    <n v="292872000"/>
    <n v="6.2700000000000006E-2"/>
    <n v="35730"/>
  </r>
  <r>
    <x v="2"/>
    <n v="149.852"/>
    <n v="1.03E-2"/>
    <n v="5.6000000000000001E-2"/>
    <n v="188.9"/>
    <n v="2020"/>
    <n v="95.6"/>
    <n v="1828"/>
    <n v="293103000"/>
    <n v="6.2875E-2"/>
    <n v="35730"/>
  </r>
  <r>
    <x v="3"/>
    <n v="151.33799999999999"/>
    <n v="1.26E-2"/>
    <n v="5.5E-2"/>
    <n v="189.1"/>
    <n v="2112"/>
    <n v="96.7"/>
    <n v="2002"/>
    <n v="293350000"/>
    <n v="6.0560000000000003E-2"/>
    <n v="35730"/>
  </r>
  <r>
    <x v="4"/>
    <n v="152.63499999999999"/>
    <n v="1.43E-2"/>
    <n v="5.3999999999999999E-2"/>
    <n v="189.2"/>
    <n v="2056"/>
    <n v="95.9"/>
    <n v="2024"/>
    <n v="293603000"/>
    <n v="5.8674999999999998E-2"/>
    <n v="35730"/>
  </r>
  <r>
    <x v="5"/>
    <n v="154.179"/>
    <n v="1.61E-2"/>
    <n v="5.3999999999999999E-2"/>
    <n v="189.8"/>
    <n v="2041"/>
    <n v="94.2"/>
    <n v="1905"/>
    <n v="293857000"/>
    <n v="5.7540000000000001E-2"/>
    <n v="35730"/>
  </r>
  <r>
    <x v="6"/>
    <n v="155.75200000000001"/>
    <n v="1.7600000000000001E-2"/>
    <n v="5.5E-2"/>
    <n v="190.8"/>
    <n v="2097"/>
    <n v="91.7"/>
    <n v="2072"/>
    <n v="294104000"/>
    <n v="5.7224999999999998E-2"/>
    <n v="35730"/>
  </r>
  <r>
    <x v="7"/>
    <n v="157.52799999999999"/>
    <n v="1.9300000000000001E-2"/>
    <n v="5.3999999999999999E-2"/>
    <n v="191.7"/>
    <n v="2079"/>
    <n v="92.8"/>
    <n v="1782"/>
    <n v="294337000"/>
    <n v="5.7299999999999997E-2"/>
    <n v="35730"/>
  </r>
  <r>
    <x v="8"/>
    <n v="159.33100000000002"/>
    <n v="2.1600000000000001E-2"/>
    <n v="5.3999999999999999E-2"/>
    <n v="191.7"/>
    <n v="2082"/>
    <n v="97.1"/>
    <n v="2042"/>
    <n v="294561000"/>
    <n v="5.7520000000000002E-2"/>
    <n v="35730"/>
  </r>
  <r>
    <x v="9"/>
    <n v="161.28899999999999"/>
    <n v="2.2800000000000001E-2"/>
    <n v="5.2999999999999999E-2"/>
    <n v="191.6"/>
    <n v="2139"/>
    <n v="95.5"/>
    <n v="2144"/>
    <n v="294768000"/>
    <n v="5.7099999999999998E-2"/>
    <n v="36390"/>
  </r>
  <r>
    <x v="10"/>
    <n v="163.346"/>
    <n v="2.5000000000000001E-2"/>
    <n v="5.3999999999999999E-2"/>
    <n v="192.4"/>
    <n v="2114"/>
    <n v="94.1"/>
    <n v="2207"/>
    <n v="294955000"/>
    <n v="5.6274999999999999E-2"/>
    <n v="36390"/>
  </r>
  <r>
    <x v="11"/>
    <n v="165.81400000000002"/>
    <n v="2.63E-2"/>
    <n v="5.1999999999999998E-2"/>
    <n v="193.1"/>
    <n v="2062"/>
    <n v="92.6"/>
    <n v="1864"/>
    <n v="295149000"/>
    <n v="5.9279999999999999E-2"/>
    <n v="36390"/>
  </r>
  <r>
    <x v="12"/>
    <n v="167.50299999999999"/>
    <n v="2.7900000000000001E-2"/>
    <n v="5.1999999999999998E-2"/>
    <n v="193.7"/>
    <n v="2150"/>
    <n v="87.7"/>
    <n v="2061"/>
    <n v="295359000"/>
    <n v="5.8549999999999998E-2"/>
    <n v="36390"/>
  </r>
  <r>
    <x v="13"/>
    <n v="169.352"/>
    <n v="0.03"/>
    <n v="5.0999999999999997E-2"/>
    <n v="193.6"/>
    <n v="2085"/>
    <n v="86.9"/>
    <n v="2025"/>
    <n v="295582000"/>
    <n v="5.7200000000000001E-2"/>
    <n v="36390"/>
  </r>
  <r>
    <x v="14"/>
    <n v="171.19200000000001"/>
    <n v="3.04E-2"/>
    <n v="0.05"/>
    <n v="193.7"/>
    <n v="2178"/>
    <n v="96"/>
    <n v="2068"/>
    <n v="295824000"/>
    <n v="5.5820000000000002E-2"/>
    <n v="36390"/>
  </r>
  <r>
    <x v="15"/>
    <n v="172.86099999999999"/>
    <n v="3.2599999999999997E-2"/>
    <n v="0.05"/>
    <n v="194.9"/>
    <n v="2203"/>
    <n v="96.5"/>
    <n v="2054"/>
    <n v="296077000"/>
    <n v="5.6950000000000001E-2"/>
    <n v="36390"/>
  </r>
  <r>
    <x v="16"/>
    <n v="174.44299999999998"/>
    <n v="3.5000000000000003E-2"/>
    <n v="4.9000000000000002E-2"/>
    <n v="196.1"/>
    <n v="2219"/>
    <n v="89.1"/>
    <n v="2095"/>
    <n v="296338000"/>
    <n v="5.8200000000000002E-2"/>
    <n v="36390"/>
  </r>
  <r>
    <x v="17"/>
    <n v="176.43900000000002"/>
    <n v="3.6200000000000003E-2"/>
    <n v="0.05"/>
    <n v="198.8"/>
    <n v="2263"/>
    <n v="76.900000000000006"/>
    <n v="2151"/>
    <n v="296606000"/>
    <n v="5.774E-2"/>
    <n v="36390"/>
  </r>
  <r>
    <x v="18"/>
    <n v="178.02799999999999"/>
    <n v="3.78E-2"/>
    <n v="0.05"/>
    <n v="199.1"/>
    <n v="2170"/>
    <n v="74.2"/>
    <n v="2065"/>
    <n v="296857000"/>
    <n v="6.0650000000000003E-2"/>
    <n v="36390"/>
  </r>
  <r>
    <x v="19"/>
    <n v="179.68200000000002"/>
    <n v="0.04"/>
    <n v="0.05"/>
    <n v="198.1"/>
    <n v="2218"/>
    <n v="81.599999999999994"/>
    <n v="2147"/>
    <n v="297089000"/>
    <n v="6.3299999999999995E-2"/>
    <n v="36390"/>
  </r>
  <r>
    <x v="20"/>
    <n v="180.911"/>
    <n v="4.1599999999999998E-2"/>
    <n v="4.9000000000000002E-2"/>
    <n v="198.1"/>
    <n v="2120"/>
    <n v="91.5"/>
    <n v="1994"/>
    <n v="297311000"/>
    <n v="6.2719999999999998E-2"/>
    <n v="36390"/>
  </r>
  <r>
    <x v="21"/>
    <n v="182.321"/>
    <n v="4.2900000000000001E-2"/>
    <n v="4.7E-2"/>
    <n v="199.3"/>
    <n v="2212"/>
    <n v="91.2"/>
    <n v="2273"/>
    <n v="297526000"/>
    <n v="6.1449999999999998E-2"/>
    <n v="37500"/>
  </r>
  <r>
    <x v="22"/>
    <n v="183.28800000000001"/>
    <n v="4.4900000000000002E-2"/>
    <n v="4.8000000000000001E-2"/>
    <n v="199.4"/>
    <n v="2141"/>
    <n v="86.7"/>
    <n v="2119"/>
    <n v="297734000"/>
    <n v="6.2524999999999997E-2"/>
    <n v="37500"/>
  </r>
  <r>
    <x v="23"/>
    <n v="184.36500000000001"/>
    <n v="4.5900000000000003E-2"/>
    <n v="4.7E-2"/>
    <n v="199.7"/>
    <n v="2118"/>
    <n v="88.9"/>
    <n v="1969"/>
    <n v="297950000"/>
    <n v="6.3240000000000005E-2"/>
    <n v="37500"/>
  </r>
  <r>
    <x v="24"/>
    <n v="184.32900000000001"/>
    <n v="4.7899999999999998E-2"/>
    <n v="4.7E-2"/>
    <n v="200.7"/>
    <n v="1998"/>
    <n v="87.4"/>
    <n v="1821"/>
    <n v="298170000"/>
    <n v="6.5074999999999994E-2"/>
    <n v="37500"/>
  </r>
  <r>
    <x v="25"/>
    <n v="184.155"/>
    <n v="4.9399999999999999E-2"/>
    <n v="4.5999999999999999E-2"/>
    <n v="201.3"/>
    <n v="1905"/>
    <n v="79.099999999999994"/>
    <n v="1942"/>
    <n v="298401000"/>
    <n v="6.5975000000000006E-2"/>
    <n v="37500"/>
  </r>
  <r>
    <x v="26"/>
    <n v="183.50700000000001"/>
    <n v="4.99E-2"/>
    <n v="4.5999999999999999E-2"/>
    <n v="201.8"/>
    <n v="1867"/>
    <n v="84.9"/>
    <n v="1802"/>
    <n v="298653000"/>
    <n v="6.6820000000000004E-2"/>
    <n v="37500"/>
  </r>
  <r>
    <x v="27"/>
    <n v="183.066"/>
    <n v="5.2400000000000002E-2"/>
    <n v="4.7E-2"/>
    <n v="202.9"/>
    <n v="1763"/>
    <n v="84.7"/>
    <n v="1737"/>
    <n v="298910000"/>
    <n v="6.7625000000000005E-2"/>
    <n v="37500"/>
  </r>
  <r>
    <x v="28"/>
    <n v="182.59299999999999"/>
    <n v="5.2499999999999998E-2"/>
    <n v="4.7E-2"/>
    <n v="203.8"/>
    <n v="1722"/>
    <n v="82"/>
    <n v="1650"/>
    <n v="299178000"/>
    <n v="6.5240000000000006E-2"/>
    <n v="37500"/>
  </r>
  <r>
    <x v="29"/>
    <n v="182.797"/>
    <n v="5.2499999999999998E-2"/>
    <n v="4.4999999999999998E-2"/>
    <n v="202.8"/>
    <n v="1655"/>
    <n v="85.4"/>
    <n v="1720"/>
    <n v="299452000"/>
    <n v="6.4024999999999999E-2"/>
    <n v="37500"/>
  </r>
  <r>
    <x v="30"/>
    <n v="183.197"/>
    <n v="5.2499999999999998E-2"/>
    <n v="4.3999999999999997E-2"/>
    <n v="201.9"/>
    <n v="1570"/>
    <n v="93.6"/>
    <n v="1491"/>
    <n v="299710000"/>
    <n v="6.3575000000000007E-2"/>
    <n v="37500"/>
  </r>
  <r>
    <x v="31"/>
    <n v="183.607"/>
    <n v="5.2499999999999998E-2"/>
    <n v="4.4999999999999998E-2"/>
    <n v="202"/>
    <n v="1535"/>
    <n v="92.1"/>
    <n v="1570"/>
    <n v="299950000"/>
    <n v="6.2399999999999997E-2"/>
    <n v="37500"/>
  </r>
  <r>
    <x v="32"/>
    <n v="184.13900000000001"/>
    <n v="5.2400000000000002E-2"/>
    <n v="4.3999999999999997E-2"/>
    <n v="203.1"/>
    <n v="1638"/>
    <n v="91.7"/>
    <n v="1649"/>
    <n v="300178000"/>
    <n v="6.1350000000000002E-2"/>
    <n v="37500"/>
  </r>
  <r>
    <x v="33"/>
    <n v="184.517"/>
    <n v="5.2499999999999998E-2"/>
    <n v="4.5999999999999999E-2"/>
    <n v="203.43700000000001"/>
    <n v="1626"/>
    <n v="96.9"/>
    <n v="1409"/>
    <n v="300398000"/>
    <n v="6.2175000000000001E-2"/>
    <n v="37740"/>
  </r>
  <r>
    <x v="34"/>
    <n v="184.59899999999999"/>
    <n v="5.2600000000000001E-2"/>
    <n v="4.4999999999999998E-2"/>
    <n v="204.226"/>
    <n v="1598"/>
    <n v="91.3"/>
    <n v="1480"/>
    <n v="300608000"/>
    <n v="6.2850000000000003E-2"/>
    <n v="37740"/>
  </r>
  <r>
    <x v="35"/>
    <n v="184.15"/>
    <n v="5.2600000000000001E-2"/>
    <n v="4.3999999999999997E-2"/>
    <n v="205.28800000000001"/>
    <n v="1596"/>
    <n v="88.4"/>
    <n v="1495"/>
    <n v="300823000"/>
    <n v="6.1559999999999997E-2"/>
    <n v="37740"/>
  </r>
  <r>
    <x v="36"/>
    <n v="183.01"/>
    <n v="5.2499999999999998E-2"/>
    <n v="4.4999999999999998E-2"/>
    <n v="205.904"/>
    <n v="1470"/>
    <n v="87.1"/>
    <n v="1490"/>
    <n v="301045000"/>
    <n v="6.1800000000000001E-2"/>
    <n v="37740"/>
  </r>
  <r>
    <x v="37"/>
    <n v="181.601"/>
    <n v="5.2499999999999998E-2"/>
    <n v="4.3999999999999997E-2"/>
    <n v="206.755"/>
    <n v="1493"/>
    <n v="88.3"/>
    <n v="1415"/>
    <n v="301278000"/>
    <n v="6.2619999999999995E-2"/>
    <n v="37740"/>
  </r>
  <r>
    <x v="38"/>
    <n v="180.25299999999999"/>
    <n v="5.2499999999999998E-2"/>
    <n v="4.5999999999999999E-2"/>
    <n v="207.23400000000001"/>
    <n v="1407"/>
    <n v="85.3"/>
    <n v="1448"/>
    <n v="301528000"/>
    <n v="6.6574999999999995E-2"/>
    <n v="37740"/>
  </r>
  <r>
    <x v="39"/>
    <n v="179.11"/>
    <n v="5.2600000000000001E-2"/>
    <n v="4.7E-2"/>
    <n v="207.60300000000001"/>
    <n v="1361"/>
    <n v="90.4"/>
    <n v="1354"/>
    <n v="301790000"/>
    <n v="6.6949999999999996E-2"/>
    <n v="37740"/>
  </r>
  <r>
    <x v="40"/>
    <n v="178.11600000000001"/>
    <n v="5.0200000000000002E-2"/>
    <n v="4.5999999999999999E-2"/>
    <n v="207.667"/>
    <n v="1321"/>
    <n v="83.4"/>
    <n v="1330"/>
    <n v="302064000"/>
    <n v="6.5720000000000001E-2"/>
    <n v="37740"/>
  </r>
  <r>
    <x v="41"/>
    <n v="177.55700000000002"/>
    <n v="4.9399999999999999E-2"/>
    <n v="4.7E-2"/>
    <n v="208.547"/>
    <n v="1261"/>
    <n v="83.4"/>
    <n v="1183"/>
    <n v="302334000"/>
    <n v="6.3825000000000007E-2"/>
    <n v="37740"/>
  </r>
  <r>
    <x v="42"/>
    <n v="176.62299999999999"/>
    <n v="4.7600000000000003E-2"/>
    <n v="4.7E-2"/>
    <n v="209.19"/>
    <n v="1192"/>
    <n v="80.900000000000006"/>
    <n v="1264"/>
    <n v="302590000"/>
    <n v="6.3750000000000001E-2"/>
    <n v="37740"/>
  </r>
  <r>
    <x v="43"/>
    <n v="175.14599999999999"/>
    <n v="4.4900000000000002E-2"/>
    <n v="4.7E-2"/>
    <n v="210.834"/>
    <n v="1224"/>
    <n v="76.099999999999994"/>
    <n v="1197"/>
    <n v="302834000"/>
    <n v="6.2080000000000003E-2"/>
    <n v="37740"/>
  </r>
  <r>
    <x v="44"/>
    <n v="174.34099999999998"/>
    <n v="4.24E-2"/>
    <n v="0.05"/>
    <n v="211.44499999999999"/>
    <n v="1149"/>
    <n v="75.5"/>
    <n v="1037"/>
    <n v="303062000"/>
    <n v="6.0949999999999997E-2"/>
    <n v="37740"/>
  </r>
  <r>
    <x v="45"/>
    <n v="173.13200000000001"/>
    <n v="3.9399999999999998E-2"/>
    <n v="0.05"/>
    <n v="212.17400000000001"/>
    <n v="1094"/>
    <n v="78.400000000000006"/>
    <n v="1084"/>
    <n v="303280000"/>
    <n v="5.7579999999999999E-2"/>
    <n v="36250"/>
  </r>
  <r>
    <x v="46"/>
    <n v="171.54"/>
    <n v="2.98E-2"/>
    <n v="4.9000000000000002E-2"/>
    <n v="212.68700000000001"/>
    <n v="1014"/>
    <n v="70.8"/>
    <n v="1103"/>
    <n v="303494000"/>
    <n v="5.9174999999999998E-2"/>
    <n v="36250"/>
  </r>
  <r>
    <x v="47"/>
    <n v="170.05200000000002"/>
    <n v="2.6100000000000002E-2"/>
    <n v="5.0999999999999997E-2"/>
    <n v="213.44800000000001"/>
    <n v="967"/>
    <n v="69.5"/>
    <n v="1005"/>
    <n v="303707000"/>
    <n v="5.9700000000000003E-2"/>
    <n v="36250"/>
  </r>
  <r>
    <x v="48"/>
    <n v="168.33599999999998"/>
    <n v="2.2800000000000001E-2"/>
    <n v="0.05"/>
    <n v="213.94200000000001"/>
    <n v="1008"/>
    <n v="62.6"/>
    <n v="1013"/>
    <n v="303926000"/>
    <n v="5.9174999999999998E-2"/>
    <n v="36250"/>
  </r>
  <r>
    <x v="49"/>
    <n v="166.65700000000001"/>
    <n v="1.9800000000000002E-2"/>
    <n v="5.3999999999999999E-2"/>
    <n v="215.208"/>
    <n v="995"/>
    <n v="59.8"/>
    <n v="973"/>
    <n v="304157000"/>
    <n v="6.0359999999999997E-2"/>
    <n v="36250"/>
  </r>
  <r>
    <x v="50"/>
    <n v="165.01599999999999"/>
    <n v="0.02"/>
    <n v="5.6000000000000001E-2"/>
    <n v="217.46299999999999"/>
    <n v="1180"/>
    <n v="56.4"/>
    <n v="1046"/>
    <n v="304396000"/>
    <n v="6.3200000000000006E-2"/>
    <n v="36250"/>
  </r>
  <r>
    <x v="51"/>
    <n v="163.565"/>
    <n v="2.01E-2"/>
    <n v="5.8000000000000003E-2"/>
    <n v="219.01599999999999"/>
    <n v="921"/>
    <n v="61.2"/>
    <n v="923"/>
    <n v="304646000"/>
    <n v="6.4259999999999998E-2"/>
    <n v="36250"/>
  </r>
  <r>
    <x v="52"/>
    <n v="161.98699999999999"/>
    <n v="0.02"/>
    <n v="6.0999999999999999E-2"/>
    <n v="218.69"/>
    <n v="858"/>
    <n v="63"/>
    <n v="844"/>
    <n v="304903000"/>
    <n v="6.4774999999999999E-2"/>
    <n v="36250"/>
  </r>
  <r>
    <x v="53"/>
    <n v="160.30700000000002"/>
    <n v="1.8100000000000002E-2"/>
    <n v="6.0999999999999999E-2"/>
    <n v="218.87700000000001"/>
    <n v="797"/>
    <n v="70.3"/>
    <n v="820"/>
    <n v="305158000"/>
    <n v="6.0374999999999998E-2"/>
    <n v="36250"/>
  </r>
  <r>
    <x v="54"/>
    <n v="158.32599999999999"/>
    <n v="9.7000000000000003E-3"/>
    <n v="6.5000000000000002E-2"/>
    <n v="216.995"/>
    <n v="736"/>
    <n v="57.6"/>
    <n v="777"/>
    <n v="305403000"/>
    <n v="6.2E-2"/>
    <n v="36250"/>
  </r>
  <r>
    <x v="55"/>
    <n v="156.14099999999999"/>
    <n v="3.8999999999999998E-3"/>
    <n v="6.8000000000000005E-2"/>
    <n v="213.15299999999999"/>
    <n v="626"/>
    <n v="55.3"/>
    <n v="652"/>
    <n v="305620000"/>
    <n v="6.0874999999999999E-2"/>
    <n v="36250"/>
  </r>
  <r>
    <x v="56"/>
    <n v="153.61799999999999"/>
    <n v="1.6000000000000001E-3"/>
    <n v="7.2999999999999995E-2"/>
    <n v="211.398"/>
    <n v="554"/>
    <n v="60.1"/>
    <n v="560"/>
    <n v="305827000"/>
    <n v="5.2859999999999997E-2"/>
    <n v="36250"/>
  </r>
  <r>
    <x v="57"/>
    <n v="151.506"/>
    <n v="1.5E-3"/>
    <n v="7.8E-2"/>
    <n v="211.93299999999999"/>
    <n v="545"/>
    <n v="61.2"/>
    <n v="490"/>
    <n v="306035000"/>
    <n v="5.0474999999999999E-2"/>
    <n v="35880"/>
  </r>
  <r>
    <x v="58"/>
    <n v="150.01400000000001"/>
    <n v="2.2000000000000001E-3"/>
    <n v="8.3000000000000004E-2"/>
    <n v="212.70500000000001"/>
    <n v="558"/>
    <n v="56.3"/>
    <n v="582"/>
    <n v="306237000"/>
    <n v="5.1299999999999998E-2"/>
    <n v="35880"/>
  </r>
  <r>
    <x v="59"/>
    <n v="148.66"/>
    <n v="1.8E-3"/>
    <n v="8.6999999999999994E-2"/>
    <n v="212.495"/>
    <n v="513"/>
    <n v="57.3"/>
    <n v="505"/>
    <n v="306438000"/>
    <n v="5.0025E-2"/>
    <n v="35880"/>
  </r>
  <r>
    <x v="60"/>
    <n v="147.94899999999998"/>
    <n v="1.5E-3"/>
    <n v="0.09"/>
    <n v="212.709"/>
    <n v="521"/>
    <n v="65.099999999999994"/>
    <n v="478"/>
    <n v="306645000"/>
    <n v="4.8099999999999997E-2"/>
    <n v="35880"/>
  </r>
  <r>
    <x v="61"/>
    <n v="147.69299999999998"/>
    <n v="1.8E-3"/>
    <n v="9.4E-2"/>
    <n v="213.02199999999999"/>
    <n v="556"/>
    <n v="68.7"/>
    <n v="540"/>
    <n v="306863000"/>
    <n v="4.8575E-2"/>
    <n v="35880"/>
  </r>
  <r>
    <x v="62"/>
    <n v="148.08799999999999"/>
    <n v="2.0999999999999999E-3"/>
    <n v="9.5000000000000001E-2"/>
    <n v="214.79"/>
    <n v="601"/>
    <n v="70.8"/>
    <n v="585"/>
    <n v="307090000"/>
    <n v="5.4199999999999998E-2"/>
    <n v="35880"/>
  </r>
  <r>
    <x v="63"/>
    <n v="148.40799999999999"/>
    <n v="1.6000000000000001E-3"/>
    <n v="9.5000000000000001E-2"/>
    <n v="214.726"/>
    <n v="595"/>
    <n v="66"/>
    <n v="594"/>
    <n v="307322000"/>
    <n v="5.2220000000000003E-2"/>
    <n v="35880"/>
  </r>
  <r>
    <x v="64"/>
    <n v="148.27700000000002"/>
    <n v="1.6000000000000001E-3"/>
    <n v="9.6000000000000002E-2"/>
    <n v="215.44499999999999"/>
    <n v="616"/>
    <n v="65.7"/>
    <n v="586"/>
    <n v="307570000"/>
    <n v="5.1924999999999999E-2"/>
    <n v="35880"/>
  </r>
  <r>
    <x v="65"/>
    <n v="148.02500000000001"/>
    <n v="1.5E-3"/>
    <n v="9.8000000000000004E-2"/>
    <n v="215.86099999999999"/>
    <n v="609"/>
    <n v="73.5"/>
    <n v="585"/>
    <n v="307826000"/>
    <n v="5.0575000000000002E-2"/>
    <n v="35880"/>
  </r>
  <r>
    <x v="66"/>
    <n v="147.85"/>
    <n v="1.1999999999999999E-3"/>
    <n v="0.1"/>
    <n v="216.50899999999999"/>
    <n v="583"/>
    <n v="70.599999999999994"/>
    <n v="534"/>
    <n v="308071000"/>
    <n v="4.9520000000000002E-2"/>
    <n v="35880"/>
  </r>
  <r>
    <x v="67"/>
    <n v="148.136"/>
    <n v="1.1999999999999999E-3"/>
    <n v="9.9000000000000005E-2"/>
    <n v="217.23400000000001"/>
    <n v="623"/>
    <n v="67.400000000000006"/>
    <n v="588"/>
    <n v="308289000"/>
    <n v="4.8750000000000002E-2"/>
    <n v="35880"/>
  </r>
  <r>
    <x v="68"/>
    <n v="147.93100000000001"/>
    <n v="1.1999999999999999E-3"/>
    <n v="9.9000000000000005E-2"/>
    <n v="217.34700000000001"/>
    <n v="664"/>
    <n v="72.5"/>
    <n v="581"/>
    <n v="308495000"/>
    <n v="4.9299999999999997E-2"/>
    <n v="35880"/>
  </r>
  <r>
    <x v="69"/>
    <n v="147.39700000000002"/>
    <n v="1.1000000000000001E-3"/>
    <n v="9.8000000000000004E-2"/>
    <n v="217.488"/>
    <n v="636"/>
    <n v="74.400000000000006"/>
    <n v="614"/>
    <n v="308706000"/>
    <n v="5.0299999999999997E-2"/>
    <n v="35450"/>
  </r>
  <r>
    <x v="70"/>
    <n v="145.63200000000001"/>
    <n v="1.2999999999999999E-3"/>
    <n v="9.8000000000000004E-2"/>
    <n v="217.28100000000001"/>
    <n v="650"/>
    <n v="73.599999999999994"/>
    <n v="604"/>
    <n v="308904000"/>
    <n v="4.99E-2"/>
    <n v="35450"/>
  </r>
  <r>
    <x v="71"/>
    <n v="145.858"/>
    <n v="1.6000000000000001E-3"/>
    <n v="9.9000000000000005E-2"/>
    <n v="217.35300000000001"/>
    <n v="687"/>
    <n v="73.599999999999994"/>
    <n v="636"/>
    <n v="309095000"/>
    <n v="4.9674999999999997E-2"/>
    <n v="35450"/>
  </r>
  <r>
    <x v="72"/>
    <n v="146.40100000000001"/>
    <n v="2E-3"/>
    <n v="9.9000000000000005E-2"/>
    <n v="217.40299999999999"/>
    <n v="637"/>
    <n v="72.2"/>
    <n v="687"/>
    <n v="309289000"/>
    <n v="5.0979999999999998E-2"/>
    <n v="35450"/>
  </r>
  <r>
    <x v="73"/>
    <n v="146.39099999999999"/>
    <n v="2E-3"/>
    <n v="9.6000000000000002E-2"/>
    <n v="217.29"/>
    <n v="575"/>
    <n v="73.599999999999994"/>
    <n v="583"/>
    <n v="309485000"/>
    <n v="4.8875000000000002E-2"/>
    <n v="35450"/>
  </r>
  <r>
    <x v="74"/>
    <n v="145.71799999999999"/>
    <n v="1.8E-3"/>
    <n v="9.4E-2"/>
    <n v="217.19900000000001"/>
    <n v="587"/>
    <n v="76"/>
    <n v="536"/>
    <n v="309691000"/>
    <n v="4.7375E-2"/>
    <n v="35450"/>
  </r>
  <r>
    <x v="75"/>
    <n v="144.98599999999999"/>
    <n v="1.8E-3"/>
    <n v="9.4E-2"/>
    <n v="217.60499999999999"/>
    <n v="579"/>
    <n v="67.8"/>
    <n v="546"/>
    <n v="309913000"/>
    <n v="4.564E-2"/>
    <n v="35450"/>
  </r>
  <r>
    <x v="76"/>
    <n v="143.911"/>
    <n v="1.9E-3"/>
    <n v="9.5000000000000001E-2"/>
    <n v="217.923"/>
    <n v="580"/>
    <n v="68.900000000000006"/>
    <n v="599"/>
    <n v="310146000"/>
    <n v="4.4275000000000002E-2"/>
    <n v="35450"/>
  </r>
  <r>
    <x v="77"/>
    <n v="143.01499999999999"/>
    <n v="1.9E-3"/>
    <n v="9.5000000000000001E-2"/>
    <n v="218.27500000000001"/>
    <n v="563"/>
    <n v="68.2"/>
    <n v="594"/>
    <n v="310385000"/>
    <n v="4.3459999999999999E-2"/>
    <n v="35450"/>
  </r>
  <r>
    <x v="78"/>
    <n v="142.52600000000001"/>
    <n v="1.9E-3"/>
    <n v="9.4E-2"/>
    <n v="219.035"/>
    <n v="558"/>
    <n v="67.7"/>
    <n v="543"/>
    <n v="310612000"/>
    <n v="4.2250000000000003E-2"/>
    <n v="35450"/>
  </r>
  <r>
    <x v="79"/>
    <n v="142.166"/>
    <n v="1.9E-3"/>
    <n v="9.8000000000000004E-2"/>
    <n v="219.59"/>
    <n v="560"/>
    <n v="71.599999999999994"/>
    <n v="545"/>
    <n v="310820000"/>
    <n v="4.2999999999999997E-2"/>
    <n v="35450"/>
  </r>
  <r>
    <x v="80"/>
    <n v="142.053"/>
    <n v="1.8E-3"/>
    <n v="9.2999999999999999E-2"/>
    <n v="220.47200000000001"/>
    <n v="632"/>
    <n v="74.5"/>
    <n v="539"/>
    <n v="311020000"/>
    <n v="4.7140000000000001E-2"/>
    <n v="35450"/>
  </r>
  <r>
    <x v="81"/>
    <n v="141.51499999999999"/>
    <n v="1.6999999999999999E-3"/>
    <n v="9.0999999999999998E-2"/>
    <n v="221.18700000000001"/>
    <n v="576"/>
    <n v="74.2"/>
    <n v="630"/>
    <n v="311204000"/>
    <n v="4.7550000000000002E-2"/>
    <n v="34920"/>
  </r>
  <r>
    <x v="82"/>
    <n v="140.34200000000001"/>
    <n v="1.6000000000000001E-3"/>
    <n v="0.09"/>
    <n v="221.898"/>
    <n v="542"/>
    <n v="77.5"/>
    <n v="517"/>
    <n v="311373000"/>
    <n v="4.9525E-2"/>
    <n v="34920"/>
  </r>
  <r>
    <x v="83"/>
    <n v="139.97399999999999"/>
    <n v="1.4E-3"/>
    <n v="0.09"/>
    <n v="223.04599999999999"/>
    <n v="583"/>
    <n v="67.5"/>
    <n v="600"/>
    <n v="311551000"/>
    <n v="4.836E-2"/>
    <n v="34920"/>
  </r>
  <r>
    <x v="84"/>
    <n v="140.006"/>
    <n v="1E-3"/>
    <n v="9.0999999999999998E-2"/>
    <n v="224.09299999999999"/>
    <n v="581"/>
    <n v="69.8"/>
    <n v="554"/>
    <n v="311740000"/>
    <n v="4.8399999999999999E-2"/>
    <n v="34920"/>
  </r>
  <r>
    <x v="85"/>
    <n v="139.90299999999999"/>
    <n v="8.9999999999999998E-4"/>
    <n v="0.09"/>
    <n v="224.80600000000001"/>
    <n v="618"/>
    <n v="74.3"/>
    <n v="561"/>
    <n v="311935000"/>
    <n v="4.6375E-2"/>
    <n v="34920"/>
  </r>
  <r>
    <x v="86"/>
    <n v="139.85900000000001"/>
    <n v="8.9999999999999998E-4"/>
    <n v="9.0999999999999998E-2"/>
    <n v="224.80600000000001"/>
    <n v="636"/>
    <n v="71.5"/>
    <n v="608"/>
    <n v="312147000"/>
    <n v="4.5100000000000001E-2"/>
    <n v="34920"/>
  </r>
  <r>
    <x v="87"/>
    <n v="139.72799999999998"/>
    <n v="6.9999999999999999E-4"/>
    <n v="0.09"/>
    <n v="225.39500000000001"/>
    <n v="621"/>
    <n v="63.7"/>
    <n v="623"/>
    <n v="312372000"/>
    <n v="4.5449999999999997E-2"/>
    <n v="34920"/>
  </r>
  <r>
    <x v="88"/>
    <n v="139.30600000000001"/>
    <n v="1E-3"/>
    <n v="0.09"/>
    <n v="226.10599999999999"/>
    <n v="647"/>
    <n v="55.8"/>
    <n v="585"/>
    <n v="312605000"/>
    <n v="4.2700000000000002E-2"/>
    <n v="34920"/>
  </r>
  <r>
    <x v="89"/>
    <n v="138.66399999999999"/>
    <n v="8.0000000000000004E-4"/>
    <n v="0.09"/>
    <n v="226.59700000000001"/>
    <n v="610"/>
    <n v="59.5"/>
    <n v="650"/>
    <n v="312842000"/>
    <n v="4.1059999999999999E-2"/>
    <n v="34920"/>
  </r>
  <r>
    <x v="90"/>
    <n v="137.947"/>
    <n v="6.9999999999999999E-4"/>
    <n v="8.7999999999999995E-2"/>
    <n v="226.75"/>
    <n v="671"/>
    <n v="60.8"/>
    <n v="610"/>
    <n v="313060000"/>
    <n v="4.0675000000000003E-2"/>
    <n v="34920"/>
  </r>
  <r>
    <x v="91"/>
    <n v="137.14600000000002"/>
    <n v="8.0000000000000004E-4"/>
    <n v="8.5999999999999993E-2"/>
    <n v="227.16900000000001"/>
    <n v="706"/>
    <n v="63.7"/>
    <n v="711"/>
    <n v="313260000"/>
    <n v="3.9925000000000002E-2"/>
    <n v="34920"/>
  </r>
  <r>
    <x v="92"/>
    <n v="136.66800000000001"/>
    <n v="6.9999999999999999E-4"/>
    <n v="8.5000000000000006E-2"/>
    <n v="227.22300000000001"/>
    <n v="697"/>
    <n v="69.900000000000006"/>
    <n v="694"/>
    <n v="313454000"/>
    <n v="3.9579999999999997E-2"/>
    <n v="34920"/>
  </r>
  <r>
    <x v="93"/>
    <n v="136.602"/>
    <n v="8.0000000000000004E-4"/>
    <n v="8.3000000000000004E-2"/>
    <n v="227.84200000000001"/>
    <n v="712"/>
    <n v="75"/>
    <n v="723"/>
    <n v="313636000"/>
    <n v="3.9149999999999997E-2"/>
    <n v="34780"/>
  </r>
  <r>
    <x v="94"/>
    <n v="136.52600000000001"/>
    <n v="1E-3"/>
    <n v="8.3000000000000004E-2"/>
    <n v="228.32900000000001"/>
    <n v="738"/>
    <n v="75.3"/>
    <n v="704"/>
    <n v="313811000"/>
    <n v="3.8899999999999997E-2"/>
    <n v="34780"/>
  </r>
  <r>
    <x v="95"/>
    <n v="137.89700000000002"/>
    <n v="1.2999999999999999E-3"/>
    <n v="8.2000000000000003E-2"/>
    <n v="228.80699999999999"/>
    <n v="806"/>
    <n v="76.2"/>
    <n v="695"/>
    <n v="313993000"/>
    <n v="3.9539999999999999E-2"/>
    <n v="34780"/>
  </r>
  <r>
    <x v="96"/>
    <n v="139.148"/>
    <n v="1.4E-3"/>
    <n v="8.2000000000000003E-2"/>
    <n v="229.18700000000001"/>
    <n v="732"/>
    <n v="76.400000000000006"/>
    <n v="753"/>
    <n v="314176000"/>
    <n v="3.9100000000000003E-2"/>
    <n v="34780"/>
  </r>
  <r>
    <x v="97"/>
    <n v="140.149"/>
    <n v="1.6000000000000001E-3"/>
    <n v="8.2000000000000003E-2"/>
    <n v="228.71299999999999"/>
    <n v="796"/>
    <n v="79.3"/>
    <n v="708"/>
    <n v="314368000"/>
    <n v="3.798E-2"/>
    <n v="34780"/>
  </r>
  <r>
    <x v="98"/>
    <n v="141.02700000000002"/>
    <n v="1.6000000000000001E-3"/>
    <n v="8.2000000000000003E-2"/>
    <n v="228.524"/>
    <n v="794"/>
    <n v="73.2"/>
    <n v="757"/>
    <n v="314576000"/>
    <n v="3.6749999999999998E-2"/>
    <n v="34780"/>
  </r>
  <r>
    <x v="99"/>
    <n v="141.66800000000001"/>
    <n v="1.6000000000000001E-3"/>
    <n v="8.2000000000000003E-2"/>
    <n v="228.59"/>
    <n v="849"/>
    <n v="72.3"/>
    <n v="740"/>
    <n v="314796000"/>
    <n v="3.5499999999999997E-2"/>
    <n v="34780"/>
  </r>
  <r>
    <x v="100"/>
    <n v="142.27799999999999"/>
    <n v="1.2999999999999999E-3"/>
    <n v="8.1000000000000003E-2"/>
    <n v="229.91800000000001"/>
    <n v="840"/>
    <n v="74.3"/>
    <n v="754"/>
    <n v="315031000"/>
    <n v="3.6020000000000003E-2"/>
    <n v="34780"/>
  </r>
  <r>
    <x v="101"/>
    <n v="142.905"/>
    <n v="1.4E-3"/>
    <n v="7.8E-2"/>
    <n v="231.01499999999999"/>
    <n v="930"/>
    <n v="78.3"/>
    <n v="847"/>
    <n v="315264000"/>
    <n v="3.4974999999999999E-2"/>
    <n v="34780"/>
  </r>
  <r>
    <x v="102"/>
    <n v="143.595"/>
    <n v="1.6000000000000001E-3"/>
    <n v="7.8E-2"/>
    <n v="231.63800000000001"/>
    <n v="887"/>
    <n v="82.6"/>
    <n v="915"/>
    <n v="315485000"/>
    <n v="3.3825000000000001E-2"/>
    <n v="34780"/>
  </r>
  <r>
    <x v="103"/>
    <n v="144.578"/>
    <n v="1.6000000000000001E-3"/>
    <n v="7.6999999999999999E-2"/>
    <n v="231.249"/>
    <n v="917"/>
    <n v="82.7"/>
    <n v="833"/>
    <n v="315692000"/>
    <n v="3.3520000000000001E-2"/>
    <n v="34780"/>
  </r>
  <r>
    <x v="104"/>
    <n v="145.494"/>
    <n v="1.6000000000000001E-3"/>
    <n v="7.9000000000000001E-2"/>
    <n v="231.221"/>
    <n v="941"/>
    <n v="72.900000000000006"/>
    <n v="976"/>
    <n v="315877000"/>
    <n v="3.3450000000000001E-2"/>
    <n v="34780"/>
  </r>
  <r>
    <x v="105"/>
    <n v="146.82"/>
    <n v="1.4E-3"/>
    <n v="0.08"/>
    <n v="231.679"/>
    <n v="940"/>
    <n v="73.8"/>
    <n v="888"/>
    <n v="316038000"/>
    <n v="3.4139999999999997E-2"/>
    <n v="35240"/>
  </r>
  <r>
    <x v="106"/>
    <n v="147.77700000000002"/>
    <n v="1.5E-3"/>
    <n v="7.6999999999999999E-2"/>
    <n v="232.93700000000001"/>
    <n v="980"/>
    <n v="77.599999999999994"/>
    <n v="962"/>
    <n v="316191000"/>
    <n v="3.5325000000000002E-2"/>
    <n v="35240"/>
  </r>
  <r>
    <x v="107"/>
    <n v="149.95699999999999"/>
    <n v="1.4E-3"/>
    <n v="7.4999999999999997E-2"/>
    <n v="232.28200000000001"/>
    <n v="936"/>
    <n v="78.599999999999994"/>
    <n v="1010"/>
    <n v="316357000"/>
    <n v="3.5650000000000001E-2"/>
    <n v="35240"/>
  </r>
  <r>
    <x v="108"/>
    <n v="151.51400000000001"/>
    <n v="1.5E-3"/>
    <n v="7.5999999999999998E-2"/>
    <n v="231.797"/>
    <n v="1012"/>
    <n v="76.400000000000006"/>
    <n v="835"/>
    <n v="316535000"/>
    <n v="3.4450000000000001E-2"/>
    <n v="35240"/>
  </r>
  <r>
    <x v="109"/>
    <n v="152.846"/>
    <n v="1.1000000000000001E-3"/>
    <n v="7.4999999999999997E-2"/>
    <n v="231.893"/>
    <n v="1003"/>
    <n v="84.5"/>
    <n v="930"/>
    <n v="316729000"/>
    <n v="3.5360000000000003E-2"/>
    <n v="35240"/>
  </r>
  <r>
    <x v="110"/>
    <n v="154.196"/>
    <n v="8.9999999999999998E-4"/>
    <n v="7.4999999999999997E-2"/>
    <n v="232.44499999999999"/>
    <n v="942"/>
    <n v="84.1"/>
    <n v="839"/>
    <n v="316934000"/>
    <n v="4.07E-2"/>
    <n v="35240"/>
  </r>
  <r>
    <x v="111"/>
    <n v="155.601"/>
    <n v="8.9999999999999998E-4"/>
    <n v="7.2999999999999995E-2"/>
    <n v="232.9"/>
    <n v="997"/>
    <n v="85.1"/>
    <n v="880"/>
    <n v="317156000"/>
    <n v="4.3700000000000003E-2"/>
    <n v="35240"/>
  </r>
  <r>
    <x v="112"/>
    <n v="156.95699999999999"/>
    <n v="8.0000000000000004E-4"/>
    <n v="7.1999999999999995E-2"/>
    <n v="233.45599999999999"/>
    <n v="964"/>
    <n v="82.1"/>
    <n v="917"/>
    <n v="317397000"/>
    <n v="4.4560000000000002E-2"/>
    <n v="35240"/>
  </r>
  <r>
    <x v="113"/>
    <n v="158.22"/>
    <n v="8.0000000000000004E-4"/>
    <n v="7.1999999999999995E-2"/>
    <n v="233.54400000000001"/>
    <n v="1004"/>
    <n v="77.5"/>
    <n v="850"/>
    <n v="317635000"/>
    <n v="4.4900000000000002E-2"/>
    <n v="35240"/>
  </r>
  <r>
    <x v="114"/>
    <n v="159.238"/>
    <n v="8.9999999999999998E-4"/>
    <n v="7.1999999999999995E-2"/>
    <n v="233.66900000000001"/>
    <n v="1044"/>
    <n v="73.2"/>
    <n v="925"/>
    <n v="317864000"/>
    <n v="4.1919999999999999E-2"/>
    <n v="35240"/>
  </r>
  <r>
    <x v="115"/>
    <n v="160.07399999999998"/>
    <n v="8.0000000000000004E-4"/>
    <n v="6.9000000000000006E-2"/>
    <n v="234.1"/>
    <n v="1029"/>
    <n v="75.099999999999994"/>
    <n v="1100"/>
    <n v="318076000"/>
    <n v="4.2549999999999998E-2"/>
    <n v="35240"/>
  </r>
  <r>
    <x v="116"/>
    <n v="160.99299999999999"/>
    <n v="8.9999999999999998E-4"/>
    <n v="6.7000000000000004E-2"/>
    <n v="234.71899999999999"/>
    <n v="1005"/>
    <n v="82.5"/>
    <n v="1002"/>
    <n v="318276000"/>
    <n v="4.4574999999999997E-2"/>
    <n v="35240"/>
  </r>
  <r>
    <x v="117"/>
    <n v="161.92400000000001"/>
    <n v="6.9999999999999999E-4"/>
    <n v="6.6000000000000003E-2"/>
    <n v="235.28800000000001"/>
    <n v="976"/>
    <n v="81.2"/>
    <n v="888"/>
    <n v="318464000"/>
    <n v="4.4319999999999998E-2"/>
    <n v="36100"/>
  </r>
  <r>
    <x v="118"/>
    <n v="162.52100000000002"/>
    <n v="6.9999999999999999E-4"/>
    <n v="6.7000000000000004E-2"/>
    <n v="235.547"/>
    <n v="1039"/>
    <n v="81.599999999999994"/>
    <n v="944"/>
    <n v="318642000"/>
    <n v="4.3025000000000001E-2"/>
    <n v="36100"/>
  </r>
  <r>
    <x v="119"/>
    <n v="163.08000000000001"/>
    <n v="8.0000000000000004E-4"/>
    <n v="6.7000000000000004E-2"/>
    <n v="236.02799999999999"/>
    <n v="1067"/>
    <n v="80"/>
    <n v="970"/>
    <n v="318827000"/>
    <n v="4.3424999999999998E-2"/>
    <n v="36100"/>
  </r>
  <r>
    <x v="120"/>
    <n v="163.38499999999999"/>
    <n v="8.9999999999999998E-4"/>
    <n v="6.2E-2"/>
    <n v="236.46799999999999"/>
    <n v="1090"/>
    <n v="84.1"/>
    <n v="1043"/>
    <n v="319020000"/>
    <n v="4.3374999999999997E-2"/>
    <n v="36100"/>
  </r>
  <r>
    <x v="121"/>
    <n v="163.65100000000001"/>
    <n v="8.9999999999999998E-4"/>
    <n v="6.3E-2"/>
    <n v="236.91800000000001"/>
    <n v="1018"/>
    <n v="81.900000000000006"/>
    <n v="1007"/>
    <n v="319225000"/>
    <n v="4.1919999999999999E-2"/>
    <n v="36100"/>
  </r>
  <r>
    <x v="122"/>
    <n v="164.05900000000003"/>
    <n v="1E-3"/>
    <n v="6.0999999999999999E-2"/>
    <n v="237.23099999999999"/>
    <n v="1010"/>
    <n v="82.5"/>
    <n v="911"/>
    <n v="319438000"/>
    <n v="4.1625000000000002E-2"/>
    <n v="36100"/>
  </r>
  <r>
    <x v="123"/>
    <n v="164.583"/>
    <n v="8.9999999999999998E-4"/>
    <n v="6.2E-2"/>
    <n v="237.49799999999999"/>
    <n v="1076"/>
    <n v="81.8"/>
    <n v="1085"/>
    <n v="319670000"/>
    <n v="4.1300000000000003E-2"/>
    <n v="36100"/>
  </r>
  <r>
    <x v="124"/>
    <n v="165.20699999999999"/>
    <n v="8.9999999999999998E-4"/>
    <n v="6.0999999999999999E-2"/>
    <n v="237.46"/>
    <n v="1047"/>
    <n v="82.5"/>
    <n v="984"/>
    <n v="319919000"/>
    <n v="4.1149999999999999E-2"/>
    <n v="36100"/>
  </r>
  <r>
    <x v="125"/>
    <n v="165.898"/>
    <n v="8.9999999999999998E-4"/>
    <n v="5.8999999999999997E-2"/>
    <n v="237.477"/>
    <n v="1077"/>
    <n v="84.6"/>
    <n v="1023"/>
    <n v="320166000"/>
    <n v="4.1625000000000002E-2"/>
    <n v="36100"/>
  </r>
  <r>
    <x v="126"/>
    <n v="166.63399999999999"/>
    <n v="8.9999999999999998E-4"/>
    <n v="5.7000000000000002E-2"/>
    <n v="237.43"/>
    <n v="1094"/>
    <n v="86.9"/>
    <n v="1074"/>
    <n v="320403000"/>
    <n v="4.036E-2"/>
    <n v="36100"/>
  </r>
  <r>
    <x v="127"/>
    <n v="167.328"/>
    <n v="8.9999999999999998E-4"/>
    <n v="5.8000000000000003E-2"/>
    <n v="236.983"/>
    <n v="1059"/>
    <n v="88.8"/>
    <n v="1001"/>
    <n v="320616000"/>
    <n v="3.9974999999999997E-2"/>
    <n v="36100"/>
  </r>
  <r>
    <x v="128"/>
    <n v="168.04400000000001"/>
    <n v="1.1999999999999999E-3"/>
    <n v="5.6000000000000001E-2"/>
    <n v="236.25200000000001"/>
    <n v="1072"/>
    <n v="93.6"/>
    <n v="1073"/>
    <n v="320815000"/>
    <n v="3.8640000000000001E-2"/>
    <n v="36100"/>
  </r>
  <r>
    <x v="129"/>
    <n v="168.62099999999998"/>
    <n v="1.1000000000000001E-3"/>
    <n v="5.7000000000000002E-2"/>
    <n v="234.74700000000001"/>
    <n v="1049"/>
    <n v="98.1"/>
    <n v="1085"/>
    <n v="320997000"/>
    <n v="3.6700000000000003E-2"/>
    <n v="37990"/>
  </r>
  <r>
    <x v="130"/>
    <n v="169.11900000000003"/>
    <n v="1.1000000000000001E-3"/>
    <n v="5.5E-2"/>
    <n v="235.34200000000001"/>
    <n v="1127"/>
    <n v="95.4"/>
    <n v="886"/>
    <n v="321164000"/>
    <n v="3.7100000000000001E-2"/>
    <n v="37990"/>
  </r>
  <r>
    <x v="131"/>
    <n v="169.78900000000002"/>
    <n v="1.1000000000000001E-3"/>
    <n v="5.3999999999999999E-2"/>
    <n v="235.976"/>
    <n v="1072"/>
    <n v="93"/>
    <n v="960"/>
    <n v="321344000"/>
    <n v="3.7699999999999997E-2"/>
    <n v="37990"/>
  </r>
  <r>
    <x v="132"/>
    <n v="170.28900000000002"/>
    <n v="1.1999999999999999E-3"/>
    <n v="5.3999999999999999E-2"/>
    <n v="236.22200000000001"/>
    <n v="1166"/>
    <n v="95.9"/>
    <n v="1190"/>
    <n v="321538000"/>
    <n v="3.6720000000000003E-2"/>
    <n v="37990"/>
  </r>
  <r>
    <x v="133"/>
    <n v="170.87099999999998"/>
    <n v="1.1999999999999999E-3"/>
    <n v="5.6000000000000001E-2"/>
    <n v="237.001"/>
    <n v="1272"/>
    <n v="90.7"/>
    <n v="1079"/>
    <n v="321740000"/>
    <n v="3.8399999999999997E-2"/>
    <n v="37990"/>
  </r>
  <r>
    <x v="134"/>
    <n v="171.46900000000002"/>
    <n v="1.2999999999999999E-3"/>
    <n v="5.2999999999999999E-2"/>
    <n v="237.65700000000001"/>
    <n v="1379"/>
    <n v="96.1"/>
    <n v="1205"/>
    <n v="321954000"/>
    <n v="3.9824999999999999E-2"/>
    <n v="37990"/>
  </r>
  <r>
    <x v="135"/>
    <n v="172.14599999999999"/>
    <n v="1.2999999999999999E-3"/>
    <n v="5.1999999999999998E-2"/>
    <n v="238.03399999999999"/>
    <n v="1140"/>
    <n v="93.1"/>
    <n v="1146"/>
    <n v="322186000"/>
    <n v="4.0460000000000003E-2"/>
    <n v="37990"/>
  </r>
  <r>
    <x v="136"/>
    <n v="172.923"/>
    <n v="1.4E-3"/>
    <n v="5.0999999999999997E-2"/>
    <n v="238.03299999999999"/>
    <n v="1165"/>
    <n v="91.9"/>
    <n v="1130"/>
    <n v="322427000"/>
    <n v="3.9050000000000001E-2"/>
    <n v="37990"/>
  </r>
  <r>
    <x v="137"/>
    <n v="173.815"/>
    <n v="1.4E-3"/>
    <n v="0.05"/>
    <n v="237.49799999999999"/>
    <n v="1144"/>
    <n v="87.2"/>
    <n v="1224"/>
    <n v="322670000"/>
    <n v="3.8899999999999997E-2"/>
    <n v="37990"/>
  </r>
  <r>
    <x v="138"/>
    <n v="174.77799999999999"/>
    <n v="1.1999999999999999E-3"/>
    <n v="0.05"/>
    <n v="237.733"/>
    <n v="1160"/>
    <n v="90"/>
    <n v="1058"/>
    <n v="322901000"/>
    <n v="3.7960000000000001E-2"/>
    <n v="37990"/>
  </r>
  <r>
    <x v="139"/>
    <n v="175.72299999999998"/>
    <n v="1.1999999999999999E-3"/>
    <n v="5.0999999999999997E-2"/>
    <n v="238.017"/>
    <n v="1244"/>
    <n v="91.3"/>
    <n v="1172"/>
    <n v="323113000"/>
    <n v="3.9425000000000002E-2"/>
    <n v="37990"/>
  </r>
  <r>
    <x v="140"/>
    <n v="176.52700000000002"/>
    <n v="2.3999999999999998E-3"/>
    <n v="0.05"/>
    <n v="237.761"/>
    <n v="1211"/>
    <n v="92.6"/>
    <n v="1146"/>
    <n v="323318000"/>
    <n v="3.9640000000000002E-2"/>
    <n v="37990"/>
  </r>
  <r>
    <x v="141"/>
    <n v="177.25099999999998"/>
    <n v="3.3999999999999998E-3"/>
    <n v="4.8000000000000001E-2"/>
    <n v="237.65199999999999"/>
    <n v="1171"/>
    <n v="92"/>
    <n v="1092"/>
    <n v="323509000"/>
    <n v="3.8725000000000002E-2"/>
    <n v="38730"/>
  </r>
  <r>
    <x v="142"/>
    <n v="177.63499999999999"/>
    <n v="3.8E-3"/>
    <n v="4.9000000000000002E-2"/>
    <n v="237.33600000000001"/>
    <n v="1172"/>
    <n v="91.7"/>
    <n v="1225"/>
    <n v="323687000"/>
    <n v="3.6600000000000001E-2"/>
    <n v="38730"/>
  </r>
  <r>
    <x v="143"/>
    <n v="178.15299999999999"/>
    <n v="3.5999999999999999E-3"/>
    <n v="0.05"/>
    <n v="238.08"/>
    <n v="1118"/>
    <n v="91"/>
    <n v="1111"/>
    <n v="323871000"/>
    <n v="3.6940000000000001E-2"/>
    <n v="38730"/>
  </r>
  <r>
    <x v="144"/>
    <n v="178.75400000000002"/>
    <n v="3.7000000000000002E-3"/>
    <n v="5.0999999999999997E-2"/>
    <n v="238.99199999999999"/>
    <n v="1160"/>
    <n v="89"/>
    <n v="1163"/>
    <n v="324061000"/>
    <n v="3.6049999999999999E-2"/>
    <n v="38730"/>
  </r>
  <r>
    <x v="145"/>
    <n v="179.41200000000001"/>
    <n v="3.7000000000000002E-3"/>
    <n v="4.8000000000000001E-2"/>
    <n v="239.55699999999999"/>
    <n v="1205"/>
    <n v="94.7"/>
    <n v="1148"/>
    <n v="324260000"/>
    <n v="3.5999999999999997E-2"/>
    <n v="38730"/>
  </r>
  <r>
    <x v="146"/>
    <n v="180.07599999999999"/>
    <n v="3.8E-3"/>
    <n v="4.9000000000000002E-2"/>
    <n v="240.22200000000001"/>
    <n v="1208"/>
    <n v="93.5"/>
    <n v="1203"/>
    <n v="324476000"/>
    <n v="3.5680000000000003E-2"/>
    <n v="38730"/>
  </r>
  <r>
    <x v="147"/>
    <n v="180.84299999999999"/>
    <n v="3.8999999999999998E-3"/>
    <n v="4.8000000000000001E-2"/>
    <n v="240.101"/>
    <n v="1198"/>
    <n v="90"/>
    <n v="1239"/>
    <n v="324697000"/>
    <n v="3.44E-2"/>
    <n v="38730"/>
  </r>
  <r>
    <x v="148"/>
    <n v="181.828"/>
    <n v="4.0000000000000001E-3"/>
    <n v="4.9000000000000002E-2"/>
    <n v="240.54499999999999"/>
    <n v="1201"/>
    <n v="89.8"/>
    <n v="1171"/>
    <n v="324924000"/>
    <n v="3.4349999999999999E-2"/>
    <n v="38730"/>
  </r>
  <r>
    <x v="149"/>
    <n v="182.804"/>
    <n v="4.0000000000000001E-3"/>
    <n v="0.05"/>
    <n v="241.17599999999999"/>
    <n v="1303"/>
    <n v="91.2"/>
    <n v="1068"/>
    <n v="325155000"/>
    <n v="3.4599999999999999E-2"/>
    <n v="38730"/>
  </r>
  <r>
    <x v="150"/>
    <n v="183.733"/>
    <n v="4.0000000000000001E-3"/>
    <n v="4.9000000000000002E-2"/>
    <n v="241.74100000000001"/>
    <n v="1254"/>
    <n v="87.2"/>
    <n v="1313"/>
    <n v="325368000"/>
    <n v="3.4700000000000002E-2"/>
    <n v="38730"/>
  </r>
  <r>
    <x v="151"/>
    <n v="184.74199999999999"/>
    <n v="4.1000000000000003E-3"/>
    <n v="4.7E-2"/>
    <n v="242.02600000000001"/>
    <n v="1230"/>
    <n v="93.8"/>
    <n v="1140"/>
    <n v="325562000"/>
    <n v="3.7699999999999997E-2"/>
    <n v="38730"/>
  </r>
  <r>
    <x v="152"/>
    <n v="185.70699999999999"/>
    <n v="5.4000000000000003E-3"/>
    <n v="4.7E-2"/>
    <n v="242.637"/>
    <n v="1248"/>
    <n v="98.2"/>
    <n v="1252"/>
    <n v="325742000"/>
    <n v="4.1980000000000003E-2"/>
    <n v="38730"/>
  </r>
  <r>
    <x v="153"/>
    <n v="186.785"/>
    <n v="6.4999999999999997E-3"/>
    <n v="4.7E-2"/>
    <n v="243.61799999999999"/>
    <n v="1303"/>
    <n v="98.5"/>
    <n v="1190"/>
    <n v="325901000"/>
    <n v="4.1500000000000002E-2"/>
    <n v="39110"/>
  </r>
  <r>
    <x v="154"/>
    <n v="187.30799999999999"/>
    <n v="6.6E-3"/>
    <n v="4.5999999999999999E-2"/>
    <n v="244.006"/>
    <n v="1234"/>
    <n v="96.3"/>
    <n v="1271"/>
    <n v="326050000"/>
    <n v="4.1674999999999997E-2"/>
    <n v="39110"/>
  </r>
  <r>
    <x v="155"/>
    <n v="187.98400000000001"/>
    <n v="7.9000000000000008E-3"/>
    <n v="4.3999999999999997E-2"/>
    <n v="243.892"/>
    <n v="1272"/>
    <n v="96.9"/>
    <n v="1190"/>
    <n v="326207000"/>
    <n v="4.1959999999999997E-2"/>
    <n v="39110"/>
  </r>
  <r>
    <x v="156"/>
    <n v="188.71199999999999"/>
    <n v="8.9999999999999993E-3"/>
    <n v="4.3999999999999997E-2"/>
    <n v="244.19300000000001"/>
    <n v="1251"/>
    <n v="97"/>
    <n v="1146"/>
    <n v="326371000"/>
    <n v="4.045E-2"/>
    <n v="39110"/>
  </r>
  <r>
    <x v="157"/>
    <n v="189.59700000000001"/>
    <n v="9.1000000000000004E-3"/>
    <n v="4.3999999999999997E-2"/>
    <n v="244.00399999999999"/>
    <n v="1208"/>
    <n v="97.1"/>
    <n v="1157"/>
    <n v="326548000"/>
    <n v="4.0099999999999997E-2"/>
    <n v="39110"/>
  </r>
  <r>
    <x v="158"/>
    <n v="190.48400000000001"/>
    <n v="1.04E-2"/>
    <n v="4.2999999999999997E-2"/>
    <n v="244.16300000000001"/>
    <n v="1353"/>
    <n v="95"/>
    <n v="1249"/>
    <n v="326743000"/>
    <n v="3.9039999999999998E-2"/>
    <n v="39110"/>
  </r>
  <r>
    <x v="159"/>
    <n v="191.441"/>
    <n v="1.15E-2"/>
    <n v="4.2999999999999997E-2"/>
    <n v="244.24299999999999"/>
    <n v="1256"/>
    <n v="93.4"/>
    <n v="1206"/>
    <n v="326939000"/>
    <n v="3.9675000000000002E-2"/>
    <n v="39110"/>
  </r>
  <r>
    <x v="160"/>
    <n v="192.63200000000001"/>
    <n v="1.1599999999999999E-2"/>
    <n v="4.3999999999999997E-2"/>
    <n v="245.18299999999999"/>
    <n v="1319"/>
    <n v="96.8"/>
    <n v="1159"/>
    <n v="327140000"/>
    <n v="3.8800000000000001E-2"/>
    <n v="39110"/>
  </r>
  <r>
    <x v="161"/>
    <n v="193.72900000000001"/>
    <n v="1.15E-2"/>
    <n v="4.2999999999999997E-2"/>
    <n v="246.435"/>
    <n v="1273"/>
    <n v="95.1"/>
    <n v="1181"/>
    <n v="327342000"/>
    <n v="3.805E-2"/>
    <n v="39110"/>
  </r>
  <r>
    <x v="162"/>
    <n v="194.77799999999999"/>
    <n v="1.15E-2"/>
    <n v="4.2000000000000003E-2"/>
    <n v="246.626"/>
    <n v="1356"/>
    <n v="100.7"/>
    <n v="1257"/>
    <n v="327528000"/>
    <n v="3.8949999999999999E-2"/>
    <n v="39110"/>
  </r>
  <r>
    <x v="163"/>
    <n v="195.93299999999999"/>
    <n v="1.1599999999999999E-2"/>
    <n v="4.2000000000000003E-2"/>
    <n v="247.28399999999999"/>
    <n v="1299"/>
    <n v="98.5"/>
    <n v="1273"/>
    <n v="327699000"/>
    <n v="3.9219999999999998E-2"/>
    <n v="39110"/>
  </r>
  <r>
    <x v="164"/>
    <n v="197.15700000000001"/>
    <n v="1.2999999999999999E-2"/>
    <n v="4.1000000000000002E-2"/>
    <n v="247.80500000000001"/>
    <n v="1311"/>
    <n v="95.9"/>
    <n v="1177"/>
    <n v="327848000"/>
    <n v="3.95E-2"/>
    <n v="39110"/>
  </r>
  <r>
    <x v="165"/>
    <n v="198.297"/>
    <n v="1.41E-2"/>
    <n v="0.04"/>
    <n v="248.85900000000001"/>
    <n v="1317"/>
    <n v="95.7"/>
    <n v="1299"/>
    <n v="327969000"/>
    <n v="4.0325E-2"/>
    <n v="40430"/>
  </r>
  <r>
    <x v="166"/>
    <n v="199.23"/>
    <n v="1.4200000000000001E-2"/>
    <n v="4.1000000000000002E-2"/>
    <n v="249.529"/>
    <n v="1321"/>
    <n v="99.7"/>
    <n v="1277"/>
    <n v="328085000"/>
    <n v="4.3299999999999998E-2"/>
    <n v="40430"/>
  </r>
  <r>
    <x v="167"/>
    <n v="199.96600000000001"/>
    <n v="1.5100000000000001E-2"/>
    <n v="0.04"/>
    <n v="249.577"/>
    <n v="1385"/>
    <n v="101.4"/>
    <n v="1318"/>
    <n v="328219000"/>
    <n v="4.444E-2"/>
    <n v="40430"/>
  </r>
  <r>
    <x v="168"/>
    <n v="200.65199999999999"/>
    <n v="1.6899999999999998E-2"/>
    <n v="0.04"/>
    <n v="250.227"/>
    <n v="1378"/>
    <n v="98.8"/>
    <n v="1276"/>
    <n v="328364000"/>
    <n v="4.4674999999999999E-2"/>
    <n v="40430"/>
  </r>
  <r>
    <x v="169"/>
    <n v="201.41"/>
    <n v="1.7000000000000001E-2"/>
    <n v="3.7999999999999999E-2"/>
    <n v="250.792"/>
    <n v="1338"/>
    <n v="98"/>
    <n v="1357"/>
    <n v="328521000"/>
    <n v="4.5859999999999998E-2"/>
    <n v="40430"/>
  </r>
  <r>
    <x v="170"/>
    <n v="202.18899999999999"/>
    <n v="1.8200000000000001E-2"/>
    <n v="0.04"/>
    <n v="251.018"/>
    <n v="1345"/>
    <n v="98.2"/>
    <n v="1192"/>
    <n v="328692000"/>
    <n v="4.5699999999999998E-2"/>
    <n v="40430"/>
  </r>
  <r>
    <x v="171"/>
    <n v="202.87799999999999"/>
    <n v="1.9099999999999999E-2"/>
    <n v="3.7999999999999999E-2"/>
    <n v="251.214"/>
    <n v="1334"/>
    <n v="97.9"/>
    <n v="1208"/>
    <n v="328863000"/>
    <n v="4.5275000000000003E-2"/>
    <n v="40430"/>
  </r>
  <r>
    <x v="172"/>
    <n v="203.65"/>
    <n v="1.9099999999999999E-2"/>
    <n v="3.7999999999999999E-2"/>
    <n v="251.66300000000001"/>
    <n v="1273"/>
    <n v="96.2"/>
    <n v="1288"/>
    <n v="329040000"/>
    <n v="4.5499999999999999E-2"/>
    <n v="40430"/>
  </r>
  <r>
    <x v="173"/>
    <n v="204.31"/>
    <n v="1.95E-2"/>
    <n v="3.6999999999999998E-2"/>
    <n v="252.18199999999999"/>
    <n v="1314"/>
    <n v="100.1"/>
    <n v="1250"/>
    <n v="329216000"/>
    <n v="4.6274999999999997E-2"/>
    <n v="40430"/>
  </r>
  <r>
    <x v="174"/>
    <n v="205.07599999999999"/>
    <n v="2.1899999999999999E-2"/>
    <n v="3.7999999999999999E-2"/>
    <n v="252.77199999999999"/>
    <n v="1272"/>
    <n v="98.6"/>
    <n v="1221"/>
    <n v="329379000"/>
    <n v="4.8300000000000003E-2"/>
    <n v="40430"/>
  </r>
  <r>
    <x v="175"/>
    <n v="205.65199999999999"/>
    <n v="2.1999999999999999E-2"/>
    <n v="3.7999999999999999E-2"/>
    <n v="252.59399999999999"/>
    <n v="1340"/>
    <n v="97.5"/>
    <n v="1181"/>
    <n v="329527000"/>
    <n v="4.8660000000000002E-2"/>
    <n v="40430"/>
  </r>
  <r>
    <x v="176"/>
    <n v="206.14500000000001"/>
    <n v="2.2700000000000001E-2"/>
    <n v="3.9E-2"/>
    <n v="252.767"/>
    <n v="1317"/>
    <n v="98.3"/>
    <n v="1095"/>
    <n v="329659000"/>
    <n v="4.6375E-2"/>
    <n v="40430"/>
  </r>
  <r>
    <x v="177"/>
    <n v="206.535"/>
    <n v="2.4E-2"/>
    <n v="0.04"/>
    <n v="252.56100000000001"/>
    <n v="1254"/>
    <n v="91.2"/>
    <n v="1226"/>
    <n v="329766000"/>
    <n v="4.4639999999999999E-2"/>
    <n v="42530"/>
  </r>
  <r>
    <x v="178"/>
    <n v="206.86"/>
    <n v="2.4E-2"/>
    <n v="3.7999999999999999E-2"/>
    <n v="253.31899999999999"/>
    <n v="1286"/>
    <n v="93.8"/>
    <n v="1121"/>
    <n v="329862000"/>
    <n v="4.3700000000000003E-2"/>
    <n v="42530"/>
  </r>
  <r>
    <x v="179"/>
    <n v="207.07900000000001"/>
    <n v="2.41E-2"/>
    <n v="3.7999999999999999E-2"/>
    <n v="254.27699999999999"/>
    <n v="1295"/>
    <n v="98.4"/>
    <n v="1191"/>
    <n v="329977000"/>
    <n v="4.265E-2"/>
    <n v="42530"/>
  </r>
  <r>
    <x v="180"/>
    <n v="207.53200000000001"/>
    <n v="2.4199999999999999E-2"/>
    <n v="3.6999999999999998E-2"/>
    <n v="255.233"/>
    <n v="1322"/>
    <n v="97.2"/>
    <n v="1272"/>
    <n v="330103000"/>
    <n v="4.1424999999999997E-2"/>
    <n v="42530"/>
  </r>
  <r>
    <x v="181"/>
    <n v="208.13"/>
    <n v="2.3900000000000001E-2"/>
    <n v="3.5999999999999997E-2"/>
    <n v="255.29599999999999"/>
    <n v="1347"/>
    <n v="100"/>
    <n v="1293"/>
    <n v="330240000"/>
    <n v="4.0719999999999999E-2"/>
    <n v="42530"/>
  </r>
  <r>
    <x v="182"/>
    <n v="208.56800000000001"/>
    <n v="2.3800000000000002E-2"/>
    <n v="3.5999999999999997E-2"/>
    <n v="255.21299999999999"/>
    <n v="1299"/>
    <n v="98.2"/>
    <n v="1243"/>
    <n v="330393000"/>
    <n v="3.8025000000000003E-2"/>
    <n v="42530"/>
  </r>
  <r>
    <x v="183"/>
    <n v="209.18"/>
    <n v="2.4E-2"/>
    <n v="3.6999999999999998E-2"/>
    <n v="255.80199999999999"/>
    <n v="1379"/>
    <n v="98.4"/>
    <n v="1240"/>
    <n v="330553000"/>
    <n v="3.7650000000000003E-2"/>
    <n v="42530"/>
  </r>
  <r>
    <x v="184"/>
    <n v="210.029"/>
    <n v="2.1299999999999999E-2"/>
    <n v="3.5999999999999997E-2"/>
    <n v="256.036"/>
    <n v="1482"/>
    <n v="89.8"/>
    <n v="1375"/>
    <n v="330729000"/>
    <n v="3.6159999999999998E-2"/>
    <n v="42530"/>
  </r>
  <r>
    <x v="185"/>
    <n v="210.83"/>
    <n v="2.0400000000000001E-2"/>
    <n v="3.5000000000000003E-2"/>
    <n v="256.43"/>
    <n v="1469"/>
    <n v="93.2"/>
    <n v="1311"/>
    <n v="330904000"/>
    <n v="3.6049999999999999E-2"/>
    <n v="42530"/>
  </r>
  <r>
    <x v="186"/>
    <n v="211.73"/>
    <n v="1.83E-2"/>
    <n v="3.5999999999999997E-2"/>
    <n v="257.15499999999997"/>
    <n v="1523"/>
    <n v="95.5"/>
    <n v="1325"/>
    <n v="331066000"/>
    <n v="3.6880000000000003E-2"/>
    <n v="42530"/>
  </r>
  <r>
    <x v="187"/>
    <n v="212.774"/>
    <n v="1.55E-2"/>
    <n v="3.5999999999999997E-2"/>
    <n v="257.87900000000002"/>
    <n v="1535"/>
    <n v="96.8"/>
    <n v="1353"/>
    <n v="331213000"/>
    <n v="3.6949999999999997E-2"/>
    <n v="42530"/>
  </r>
  <r>
    <x v="188"/>
    <n v="213.95"/>
    <n v="1.55E-2"/>
    <n v="3.5999999999999997E-2"/>
    <n v="258.63"/>
    <n v="1443"/>
    <n v="99.3"/>
    <n v="1548"/>
    <n v="331345000"/>
    <n v="3.7199999999999997E-2"/>
    <n v="42530"/>
  </r>
  <r>
    <x v="189"/>
    <n v="215.04900000000001"/>
    <n v="1.55E-2"/>
    <n v="3.5999999999999997E-2"/>
    <n v="259.12700000000001"/>
    <n v="1495"/>
    <n v="99.8"/>
    <n v="1581"/>
    <n v="331443000"/>
    <n v="3.6240000000000001E-2"/>
    <n v="41950"/>
  </r>
  <r>
    <x v="190"/>
    <n v="215.911"/>
    <n v="1.5800000000000002E-2"/>
    <n v="3.5000000000000003E-2"/>
    <n v="259.25"/>
    <n v="1455"/>
    <n v="101"/>
    <n v="1549"/>
    <n v="331525000"/>
    <n v="3.465E-2"/>
    <n v="41950"/>
  </r>
  <r>
    <x v="191"/>
    <n v="216.45699999999999"/>
    <n v="6.4999999999999997E-3"/>
    <n v="4.3999999999999997E-2"/>
    <n v="258.07600000000002"/>
    <n v="1346"/>
    <n v="89.1"/>
    <n v="1266"/>
    <n v="331667000"/>
    <n v="3.4500000000000003E-2"/>
    <n v="41950"/>
  </r>
  <r>
    <x v="192"/>
    <n v="216.846"/>
    <n v="5.0000000000000001E-4"/>
    <n v="0.14799999999999999"/>
    <n v="256.03199999999998"/>
    <n v="1076"/>
    <n v="71.8"/>
    <n v="936"/>
    <n v="331750000"/>
    <n v="3.3059999999999999E-2"/>
    <n v="41950"/>
  </r>
  <r>
    <x v="193"/>
    <n v="216.941"/>
    <n v="5.0000000000000001E-4"/>
    <n v="0.13200000000000001"/>
    <n v="255.80199999999999"/>
    <n v="1250"/>
    <n v="72.3"/>
    <n v="1039"/>
    <n v="331751000"/>
    <n v="3.2325E-2"/>
    <n v="41950"/>
  </r>
  <r>
    <x v="194"/>
    <n v="217.46400000000003"/>
    <n v="8.0000000000000004E-4"/>
    <n v="0.11"/>
    <n v="257.04199999999997"/>
    <n v="1334"/>
    <n v="78.099999999999994"/>
    <n v="1266"/>
    <n v="331795000"/>
    <n v="3.1625E-2"/>
    <n v="41950"/>
  </r>
  <r>
    <x v="195"/>
    <n v="219.172"/>
    <n v="8.9999999999999998E-4"/>
    <n v="0.10199999999999999"/>
    <n v="258.35199999999998"/>
    <n v="1546"/>
    <n v="72.5"/>
    <n v="1526"/>
    <n v="331861000"/>
    <n v="3.0159999999999999E-2"/>
    <n v="41950"/>
  </r>
  <r>
    <x v="196"/>
    <n v="222.27199999999999"/>
    <n v="1E-3"/>
    <n v="8.4000000000000005E-2"/>
    <n v="259.31599999999997"/>
    <n v="1533"/>
    <n v="74.099999999999994"/>
    <n v="1396"/>
    <n v="331936000"/>
    <n v="2.9350000000000001E-2"/>
    <n v="41950"/>
  </r>
  <r>
    <x v="197"/>
    <n v="225.71700000000001"/>
    <n v="8.9999999999999998E-4"/>
    <n v="7.8E-2"/>
    <n v="259.99700000000001"/>
    <n v="1636"/>
    <n v="80.400000000000006"/>
    <n v="1473"/>
    <n v="332017000"/>
    <n v="2.8899999999999999E-2"/>
    <n v="41950"/>
  </r>
  <r>
    <x v="198"/>
    <n v="229.666"/>
    <n v="8.9999999999999998E-4"/>
    <n v="6.9000000000000006E-2"/>
    <n v="260.31900000000002"/>
    <n v="1613"/>
    <n v="81.8"/>
    <n v="1543"/>
    <n v="332092000"/>
    <n v="2.8340000000000001E-2"/>
    <n v="41950"/>
  </r>
  <r>
    <x v="199"/>
    <n v="233.25"/>
    <n v="8.9999999999999998E-4"/>
    <n v="6.7000000000000004E-2"/>
    <n v="260.911"/>
    <n v="1703"/>
    <n v="76.900000000000006"/>
    <n v="1543"/>
    <n v="332129000"/>
    <n v="2.7650000000000001E-2"/>
    <n v="41950"/>
  </r>
  <r>
    <x v="200"/>
    <n v="236.58699999999999"/>
    <n v="8.9999999999999998E-4"/>
    <n v="6.7000000000000004E-2"/>
    <n v="262.04500000000002"/>
    <n v="1752"/>
    <n v="80.7"/>
    <n v="1614"/>
    <n v="332113000"/>
    <n v="2.6839999999999999E-2"/>
    <n v="41950"/>
  </r>
  <r>
    <x v="201"/>
    <n v="239.738"/>
    <n v="8.9999999999999998E-4"/>
    <n v="6.4000000000000001E-2"/>
    <n v="262.63900000000001"/>
    <n v="1855"/>
    <n v="79"/>
    <n v="1630"/>
    <n v="332058000"/>
    <n v="2.7349999999999999E-2"/>
    <n v="42020"/>
  </r>
  <r>
    <x v="202"/>
    <n v="242.477"/>
    <n v="8.0000000000000004E-4"/>
    <n v="6.2E-2"/>
    <n v="263.57299999999998"/>
    <n v="1711"/>
    <n v="76.8"/>
    <n v="1404"/>
    <n v="332034000"/>
    <n v="2.81E-2"/>
    <n v="42020"/>
  </r>
  <r>
    <x v="203"/>
    <n v="245.54599999999999"/>
    <n v="6.9999999999999999E-4"/>
    <n v="6.0999999999999999E-2"/>
    <n v="264.84699999999998"/>
    <n v="1756"/>
    <n v="84.9"/>
    <n v="1696"/>
    <n v="332074000"/>
    <n v="3.0825000000000002E-2"/>
    <n v="42020"/>
  </r>
  <r>
    <x v="204"/>
    <n v="249.078"/>
    <n v="6.9999999999999999E-4"/>
    <n v="6.0999999999999999E-2"/>
    <n v="266.625"/>
    <n v="1721"/>
    <n v="88.3"/>
    <n v="1495"/>
    <n v="332140000"/>
    <n v="3.0599999999999999E-2"/>
    <n v="42020"/>
  </r>
  <r>
    <x v="205"/>
    <n v="253.251"/>
    <n v="5.9999999999999995E-4"/>
    <n v="5.8000000000000003E-2"/>
    <n v="268.404"/>
    <n v="1703"/>
    <n v="82.9"/>
    <n v="1589"/>
    <n v="332212000"/>
    <n v="2.9624999999999999E-2"/>
    <n v="42020"/>
  </r>
  <r>
    <x v="206"/>
    <n v="258.01799999999997"/>
    <n v="8.0000000000000004E-4"/>
    <n v="5.8999999999999997E-2"/>
    <n v="270.70999999999998"/>
    <n v="1654"/>
    <n v="85.5"/>
    <n v="1650"/>
    <n v="332299000"/>
    <n v="2.9749999999999999E-2"/>
    <n v="42020"/>
  </r>
  <r>
    <x v="207"/>
    <n v="262.38400000000001"/>
    <n v="1E-3"/>
    <n v="5.3999999999999999E-2"/>
    <n v="271.96499999999997"/>
    <n v="1658"/>
    <n v="81.2"/>
    <n v="1597"/>
    <n v="332455000"/>
    <n v="2.8680000000000001E-2"/>
    <n v="42020"/>
  </r>
  <r>
    <x v="208"/>
    <n v="266.58300000000003"/>
    <n v="8.9999999999999998E-4"/>
    <n v="5.0999999999999997E-2"/>
    <n v="272.75200000000001"/>
    <n v="1736"/>
    <n v="70.3"/>
    <n v="1594"/>
    <n v="332644000"/>
    <n v="2.8424999999999999E-2"/>
    <n v="42020"/>
  </r>
  <r>
    <x v="209"/>
    <n v="270.15300000000002"/>
    <n v="8.0000000000000004E-4"/>
    <n v="4.7E-2"/>
    <n v="273.94200000000001"/>
    <n v="1640"/>
    <n v="72.8"/>
    <n v="1577"/>
    <n v="332805000"/>
    <n v="2.9000000000000001E-2"/>
    <n v="42020"/>
  </r>
  <r>
    <x v="210"/>
    <n v="273.61400000000003"/>
    <n v="8.0000000000000004E-4"/>
    <n v="4.4999999999999998E-2"/>
    <n v="276.52800000000002"/>
    <n v="1707"/>
    <n v="71.7"/>
    <n v="1579"/>
    <n v="332961000"/>
    <n v="3.0675000000000001E-2"/>
    <n v="42020"/>
  </r>
  <r>
    <x v="211"/>
    <n v="277.37700000000001"/>
    <n v="8.0000000000000004E-4"/>
    <n v="4.2000000000000003E-2"/>
    <n v="278.82400000000001"/>
    <n v="1765"/>
    <n v="67.400000000000006"/>
    <n v="1705"/>
    <n v="333117000"/>
    <n v="3.0675000000000001E-2"/>
    <n v="42020"/>
  </r>
  <r>
    <x v="212"/>
    <n v="281.62299999999999"/>
    <n v="8.0000000000000004E-4"/>
    <n v="3.9E-2"/>
    <n v="280.80599999999998"/>
    <n v="1919"/>
    <n v="70.599999999999994"/>
    <n v="1722"/>
    <n v="333260000"/>
    <n v="3.0980000000000001E-2"/>
    <n v="42020"/>
  </r>
  <r>
    <x v="213"/>
    <n v="286.30500000000001"/>
    <n v="8.0000000000000004E-4"/>
    <n v="0.04"/>
    <n v="282.54199999999997"/>
    <n v="1920"/>
    <n v="67.2"/>
    <n v="1702"/>
    <n v="333360000"/>
    <n v="3.4450000000000001E-2"/>
    <n v="42090"/>
  </r>
  <r>
    <x v="214"/>
    <n v="291.36200000000002"/>
    <n v="8.0000000000000004E-4"/>
    <n v="3.7999999999999999E-2"/>
    <n v="284.52499999999998"/>
    <n v="1857"/>
    <n v="62.8"/>
    <n v="1735"/>
    <n v="333457000"/>
    <n v="3.7624999999999999E-2"/>
    <n v="42090"/>
  </r>
  <r>
    <x v="215"/>
    <n v="296.53399999999999"/>
    <n v="2E-3"/>
    <n v="3.6999999999999998E-2"/>
    <n v="287.46699999999998"/>
    <n v="1868"/>
    <n v="59.4"/>
    <n v="1712"/>
    <n v="333610000"/>
    <n v="4.172E-2"/>
    <n v="42090"/>
  </r>
  <r>
    <x v="216"/>
    <n v="300.42400000000004"/>
    <n v="3.3E-3"/>
    <n v="3.6999999999999998E-2"/>
    <n v="288.58199999999999"/>
    <n v="1859"/>
    <n v="65.2"/>
    <n v="1820"/>
    <n v="333792000"/>
    <n v="4.9825000000000001E-2"/>
    <n v="42090"/>
  </r>
  <r>
    <x v="217"/>
    <n v="303.3"/>
    <n v="7.7000000000000002E-3"/>
    <n v="3.5999999999999997E-2"/>
    <n v="291.29899999999998"/>
    <n v="1704"/>
    <n v="58.4"/>
    <n v="1531"/>
    <n v="333976000"/>
    <n v="5.2299999999999999E-2"/>
    <n v="42090"/>
  </r>
  <r>
    <x v="218"/>
    <n v="304.02999999999997"/>
    <n v="1.21E-2"/>
    <n v="3.5999999999999997E-2"/>
    <n v="295.072"/>
    <n v="1737"/>
    <n v="50"/>
    <n v="1551"/>
    <n v="334168000"/>
    <n v="5.5219999999999998E-2"/>
    <n v="42090"/>
  </r>
  <r>
    <x v="219"/>
    <n v="303.10900000000004"/>
    <n v="1.6799999999999999E-2"/>
    <n v="3.5000000000000003E-2"/>
    <n v="294.94"/>
    <n v="1703"/>
    <n v="51.5"/>
    <n v="1381"/>
    <n v="334393000"/>
    <n v="5.4125E-2"/>
    <n v="42090"/>
  </r>
  <r>
    <x v="220"/>
    <n v="300.995"/>
    <n v="2.3300000000000001E-2"/>
    <n v="3.5999999999999997E-2"/>
    <n v="295.16199999999998"/>
    <n v="1557"/>
    <n v="58.2"/>
    <n v="1531"/>
    <n v="334652000"/>
    <n v="5.2225000000000001E-2"/>
    <n v="42090"/>
  </r>
  <r>
    <x v="221"/>
    <n v="299.01400000000001"/>
    <n v="2.5600000000000001E-2"/>
    <n v="3.5000000000000003E-2"/>
    <n v="296.42099999999999"/>
    <n v="1600"/>
    <n v="58.6"/>
    <n v="1488"/>
    <n v="334912000"/>
    <n v="6.1120000000000001E-2"/>
    <n v="42090"/>
  </r>
  <r>
    <x v="222"/>
    <n v="298.77"/>
    <n v="3.0800000000000001E-2"/>
    <n v="3.5999999999999997E-2"/>
    <n v="297.97899999999998"/>
    <n v="1594"/>
    <n v="59.9"/>
    <n v="1435"/>
    <n v="335155000"/>
    <n v="6.9000000000000006E-2"/>
    <n v="42090"/>
  </r>
  <r>
    <x v="223"/>
    <n v="298.57400000000001"/>
    <n v="3.78E-2"/>
    <n v="3.5999999999999997E-2"/>
    <n v="298.70800000000003"/>
    <n v="1401"/>
    <n v="56.7"/>
    <n v="1424"/>
    <n v="335386000"/>
    <n v="6.8049999999999999E-2"/>
    <n v="42090"/>
  </r>
  <r>
    <x v="224"/>
    <n v="297.89299999999997"/>
    <n v="4.1000000000000002E-2"/>
    <n v="3.5000000000000003E-2"/>
    <n v="298.80799999999999"/>
    <n v="1410"/>
    <n v="59.8"/>
    <n v="1308"/>
    <n v="335604000"/>
    <n v="6.3640000000000002E-2"/>
    <n v="42090"/>
  </r>
  <r>
    <x v="225"/>
    <n v="297.67700000000002"/>
    <n v="4.3299999999999998E-2"/>
    <n v="3.5000000000000003E-2"/>
    <n v="300.45600000000002"/>
    <n v="1410"/>
    <n v="64.900000000000006"/>
    <n v="1361"/>
    <n v="335807000"/>
    <n v="6.2725000000000003E-2"/>
    <n v="42220"/>
  </r>
  <r>
    <x v="226"/>
    <n v="298.09300000000002"/>
    <n v="4.5699999999999998E-2"/>
    <n v="3.5999999999999997E-2"/>
    <n v="301.476"/>
    <n v="1618"/>
    <n v="66.900000000000006"/>
    <n v="1399"/>
    <n v="336015000"/>
    <n v="6.2575000000000006E-2"/>
    <n v="42220"/>
  </r>
  <r>
    <x v="227"/>
    <n v="299.072"/>
    <n v="4.65E-2"/>
    <n v="3.5000000000000003E-2"/>
    <n v="301.64299999999997"/>
    <n v="1480"/>
    <n v="62"/>
    <n v="1377"/>
    <n v="336232000"/>
    <n v="6.5439999999999998E-2"/>
    <n v="42220"/>
  </r>
  <r>
    <x v="228"/>
    <n v="300.26900000000001"/>
    <n v="4.8300000000000003E-2"/>
    <n v="3.4000000000000002E-2"/>
    <n v="302.858"/>
    <n v="1474"/>
    <n v="63.7"/>
    <n v="1354"/>
    <n v="336451000"/>
    <n v="6.3424999999999995E-2"/>
    <n v="42220"/>
  </r>
  <r>
    <x v="229"/>
    <n v="302.14"/>
    <n v="5.0599999999999999E-2"/>
    <n v="3.5999999999999997E-2"/>
    <n v="303.31599999999997"/>
    <n v="1575"/>
    <n v="59"/>
    <n v="1584"/>
    <n v="336679000"/>
    <n v="6.4250000000000002E-2"/>
    <n v="42220"/>
  </r>
  <r>
    <x v="230"/>
    <n v="304.03800000000001"/>
    <n v="5.0799999999999998E-2"/>
    <n v="3.5999999999999997E-2"/>
    <n v="304.09899999999999"/>
    <n v="1464"/>
    <n v="64.2"/>
    <n v="1421"/>
    <n v="336925000"/>
    <n v="6.7140000000000005E-2"/>
    <n v="42220"/>
  </r>
  <r>
    <x v="231"/>
    <n v="306.24299999999999"/>
    <n v="5.1200000000000002E-2"/>
    <n v="3.5000000000000003E-2"/>
    <n v="304.61500000000001"/>
    <n v="1522"/>
    <n v="71.5"/>
    <n v="1460"/>
    <n v="337200000"/>
    <n v="6.8400000000000002E-2"/>
    <n v="42220"/>
  </r>
  <r>
    <x v="232"/>
    <n v="309.04500000000002"/>
    <n v="5.33E-2"/>
    <n v="3.6999999999999998E-2"/>
    <n v="306.13799999999998"/>
    <n v="1561"/>
    <n v="69.400000000000006"/>
    <n v="1317"/>
    <n v="337501000"/>
    <n v="7.0720000000000005E-2"/>
    <n v="42220"/>
  </r>
  <r>
    <x v="233"/>
    <n v="311.17599999999999"/>
    <n v="5.33E-2"/>
    <n v="3.7999999999999999E-2"/>
    <n v="307.37400000000002"/>
    <n v="1537"/>
    <n v="67.8"/>
    <n v="1371"/>
    <n v="337800000"/>
    <n v="7.1999999999999995E-2"/>
    <n v="42220"/>
  </r>
  <r>
    <x v="234"/>
    <n v="313.262"/>
    <n v="5.33E-2"/>
    <n v="3.9E-2"/>
    <n v="307.65300000000002"/>
    <n v="1528"/>
    <n v="63.8"/>
    <n v="1368"/>
    <n v="338088000"/>
    <n v="7.6200000000000004E-2"/>
    <n v="42220"/>
  </r>
  <r>
    <x v="235"/>
    <n v="314.26799999999997"/>
    <n v="5.33E-2"/>
    <n v="3.6999999999999998E-2"/>
    <n v="308.08699999999999"/>
    <n v="1503"/>
    <n v="61.3"/>
    <n v="1514"/>
    <n v="338366000"/>
    <n v="7.442E-2"/>
    <n v="42220"/>
  </r>
  <r>
    <x v="236"/>
    <n v="315.07499999999999"/>
    <n v="5.33E-2"/>
    <n v="3.7999999999999999E-2"/>
    <n v="308.73500000000001"/>
    <n v="1519"/>
    <n v="69.7"/>
    <n v="1521"/>
    <n v="338626000"/>
    <n v="6.8150000000000002E-2"/>
    <n v="42220"/>
  </r>
  <r>
    <x v="237"/>
    <n v="316.29900000000004"/>
    <n v="5.33E-2"/>
    <n v="3.6999999999999998E-2"/>
    <n v="309.79399999999998"/>
    <n v="1545"/>
    <n v="79"/>
    <n v="1381"/>
    <n v="338867000"/>
    <n v="6.6424999999999998E-2"/>
    <n v="42220"/>
  </r>
  <r>
    <x v="238"/>
    <n v="317.74599999999998"/>
    <n v="5.33E-2"/>
    <n v="3.9E-2"/>
    <n v="311.02199999999999"/>
    <n v="1577"/>
    <n v="76.900000000000006"/>
    <n v="1552"/>
    <n v="339114000"/>
    <n v="6.7760000000000001E-2"/>
    <n v="42220"/>
  </r>
  <r>
    <x v="239"/>
    <n v="318.66900000000004"/>
    <n v="5.33E-2"/>
    <n v="3.9E-2"/>
    <n v="312.10700000000003"/>
    <n v="1476"/>
    <n v="79.400000000000006"/>
    <n v="1312"/>
    <n v="339378000"/>
    <n v="6.8199999999999997E-2"/>
    <n v="42220"/>
  </r>
  <r>
    <x v="240"/>
    <n v="319.33699999999999"/>
    <n v="5.33E-2"/>
    <n v="3.9E-2"/>
    <n v="313.01600000000002"/>
    <n v="1459"/>
    <n v="77.2"/>
    <n v="1385"/>
    <n v="339648000"/>
    <n v="6.9925000000000001E-2"/>
    <n v="42220"/>
  </r>
  <r>
    <x v="241"/>
    <n v="320.06599999999997"/>
    <n v="5.33E-2"/>
    <n v="0.04"/>
    <n v="313.14"/>
    <n v="1407"/>
    <n v="69.099999999999994"/>
    <n v="1316"/>
    <n v="339927000"/>
    <n v="7.0599999999999996E-2"/>
    <n v="422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F0FEA-2090-45FB-AC31-217084CA3E24}" name="PivotTable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C16" firstHeaderRow="0" firstDataRow="1" firstDataCol="1"/>
  <pivotFields count="14">
    <pivotField axis="axisRow"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dataField="1" showAll="0"/>
    <pivotField numFmtId="10" showAll="0"/>
    <pivotField numFmtId="10" showAll="0"/>
    <pivotField dataField="1" showAll="0"/>
    <pivotField showAll="0"/>
    <pivotField showAll="0"/>
    <pivotField showAll="0"/>
    <pivotField showAll="0"/>
    <pivotField numFmtId="10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</items>
    </pivotField>
  </pivotFields>
  <rowFields count="1">
    <field x="0"/>
  </rowFields>
  <rowItems count="13"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HPI" fld="1" subtotal="average" baseField="0" baseItem="4"/>
    <dataField name="Average Inflation" fld="4" subtotal="average" baseField="0" baseItem="4"/>
  </dataFields>
  <chartFormats count="5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398" name="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3364E-6327-4DEE-BD44-4501B7267E9A}" name="PivotTable2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">
  <location ref="A3:C16" firstHeaderRow="0" firstDataRow="1" firstDataCol="1"/>
  <pivotFields count="14">
    <pivotField axis="axisRow"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dataField="1" showAll="0"/>
    <pivotField numFmtId="10" showAll="0"/>
    <pivotField dataField="1" numFmtId="10" showAll="0"/>
    <pivotField showAll="0"/>
    <pivotField showAll="0"/>
    <pivotField showAll="0"/>
    <pivotField showAll="0"/>
    <pivotField showAll="0"/>
    <pivotField numFmtId="10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</items>
    </pivotField>
  </pivotFields>
  <rowFields count="1">
    <field x="0"/>
  </rowFields>
  <rowItems count="13"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HPI" fld="1" subtotal="average" baseField="0" baseItem="36"/>
    <dataField name="Average Unemployment Rate" fld="3" subtotal="average" baseField="0" baseItem="54" numFmtId="9"/>
  </dataFields>
  <formats count="1"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84" name="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134DD-CFB1-4D2B-9CB4-50F514063A8E}" name="LineChartPivotTable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0">
  <location ref="A3:D16" firstHeaderRow="0" firstDataRow="1" firstDataCol="1"/>
  <pivotFields count="14">
    <pivotField axis="axisRow"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dataField="1" showAll="0"/>
    <pivotField dataField="1" numFmtId="10" showAll="0"/>
    <pivotField numFmtId="10" showAll="0"/>
    <pivotField showAll="0"/>
    <pivotField showAll="0"/>
    <pivotField showAll="0"/>
    <pivotField showAll="0"/>
    <pivotField showAll="0"/>
    <pivotField dataField="1" numFmtId="10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t="default"/>
      </items>
    </pivotField>
  </pivotFields>
  <rowFields count="1">
    <field x="0"/>
  </rowFields>
  <rowItems count="13"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Interest Rate" fld="2" subtotal="average" baseField="0" baseItem="20" numFmtId="10"/>
    <dataField name="Average Mortgage Rate" fld="9" subtotal="average" baseField="0" baseItem="20" numFmtId="9"/>
    <dataField name="Average HPI" fld="1" subtotal="average" baseField="0" baseItem="20"/>
  </dataFields>
  <formats count="3">
    <format dxfId="12">
      <pivotArea collapsedLevelsAreSubtotals="1" fieldPosition="0">
        <references count="2">
          <reference field="4294967294" count="1" selected="0">
            <x v="2"/>
          </reference>
          <reference field="0" count="12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</reference>
        </references>
      </pivotArea>
    </format>
    <format dxfId="11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3">
    <chartFormat chart="2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58" name="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87EDD-B1D1-406D-B154-EACDFBC42BBA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_Price_Index" tableColumnId="2"/>
      <queryTableField id="3" name="Interest_Rate" tableColumnId="3"/>
      <queryTableField id="4" name="Unemployment_Rate" tableColumnId="4"/>
      <queryTableField id="5" name="Inflation_CPI" tableColumnId="5"/>
      <queryTableField id="6" name="Building_Permits" tableColumnId="6"/>
      <queryTableField id="7" name="Consumer_Sentiment" tableColumnId="7"/>
      <queryTableField id="8" name="Housing_Starts" tableColumnId="8"/>
      <queryTableField id="9" name="US_Population" tableColumnId="9"/>
      <queryTableField id="10" name="Mortgage_Rate" tableColumnId="10"/>
      <queryTableField id="11" name="Median_Individual_Inco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30563-B2A8-4F7F-9D68-D08DBAA2C84C}" name="us_home_prices_dataset_2004_2024" displayName="us_home_prices_dataset_2004_2024" ref="A1:K243" tableType="queryTable" totalsRowShown="0">
  <autoFilter ref="A1:K243" xr:uid="{09E30563-B2A8-4F7F-9D68-D08DBAA2C84C}"/>
  <tableColumns count="11">
    <tableColumn id="1" xr3:uid="{FC330F69-A66A-4CFC-97FB-A4C2EF477240}" uniqueName="1" name="Date" queryTableFieldId="1" dataDxfId="17"/>
    <tableColumn id="2" xr3:uid="{78E593BD-D56A-438D-91F7-274D372D45E4}" uniqueName="2" name="Home_Price_Index" queryTableFieldId="2"/>
    <tableColumn id="3" xr3:uid="{BAB1AB76-C480-4ADE-A424-C03E44640B83}" uniqueName="3" name="Interest_Rate" queryTableFieldId="3" dataDxfId="16"/>
    <tableColumn id="4" xr3:uid="{431C50BE-DD08-4F5C-8AC8-63C43F3A56C2}" uniqueName="4" name="Unemployment_Rate" queryTableFieldId="4" dataDxfId="15"/>
    <tableColumn id="5" xr3:uid="{E397FC56-B3BE-48B7-B36D-3B22F879E762}" uniqueName="5" name="Inflation_CPI" queryTableFieldId="5"/>
    <tableColumn id="6" xr3:uid="{338A15FE-28F2-47EE-9809-153525519231}" uniqueName="6" name="Building_Permits" queryTableFieldId="6"/>
    <tableColumn id="7" xr3:uid="{1D560378-32C4-4B71-882D-4B68160DC015}" uniqueName="7" name="Consumer_Sentiment" queryTableFieldId="7"/>
    <tableColumn id="8" xr3:uid="{7BC3838C-8F84-48CC-820E-29C92D804289}" uniqueName="8" name="Housing_Starts" queryTableFieldId="8"/>
    <tableColumn id="9" xr3:uid="{945DDF42-CE1C-490F-84F2-1E431EFFAE8F}" uniqueName="9" name="US_Population" queryTableFieldId="9"/>
    <tableColumn id="10" xr3:uid="{DB9FD422-A13B-49F5-8A68-5C666D503485}" uniqueName="10" name="Mortgage_Rate" queryTableFieldId="10" dataDxfId="14"/>
    <tableColumn id="11" xr3:uid="{36F22E82-632C-445E-85FC-CD2FB53DA7C4}" uniqueName="11" name="Median_Individual_Incom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BE9491-9930-424E-B072-F63F440F2471}" name="Table3" displayName="Table3" ref="J13:K16" headerRowCount="0" tableBorderDxfId="9" headerRowCellStyle="Heading 1" dataCellStyle="Heading 1">
  <tableColumns count="2">
    <tableColumn id="1" xr3:uid="{CBE83353-52FF-44AC-9644-B53C1BD68F74}" name="Column1" totalsRowLabel="Total" headerRowDxfId="8" dataDxfId="7" dataCellStyle="Heading 1"/>
    <tableColumn id="2" xr3:uid="{D2738049-DC6A-42D9-B374-CA04AEA75AE5}" name="Column2" totalsRowFunction="sum" headerRowDxfId="6" dataDxfId="5" totalsRowDxfId="4" dataCellStyle="Heading 1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CCC2DB-08EB-46C7-BD02-3D7593BECDAF}" name="Correlations" displayName="Correlations" ref="A2:B7" totalsRowShown="0">
  <autoFilter ref="A2:B7" xr:uid="{2BCCC2DB-08EB-46C7-BD02-3D7593BECDAF}"/>
  <tableColumns count="2">
    <tableColumn id="1" xr3:uid="{4741778D-0529-4386-88C9-76739A4D7973}" name="Correlation"/>
    <tableColumn id="2" xr3:uid="{704F2996-3BD2-4D72-8DAC-25F0643339B0}" name="Valu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61575206-6AAF-4FF5-93DC-A34A547F757D}" sourceName="Date">
  <pivotTables>
    <pivotTable tabId="4" name="LineChartPivotTable"/>
    <pivotTable tabId="11" name="PivotTable7"/>
    <pivotTable tabId="14" name="PivotTable20"/>
  </pivotTables>
  <state minimalRefreshVersion="6" lastRefreshVersion="6" pivotCacheId="718908055" filterType="dateBetween">
    <selection startDate="2023-01-01T00:00:00" endDate="2023-12-31T00:00:00"/>
    <bounds startDate="200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8BE6A898-23D6-48FF-9094-3CD0F3309D24}" cache="NativeTimeline_Date" caption="Date" level="0" selectionLevel="0" scrollPosition="2004-01-01T00:00:00" style="Timeline Style 1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5CDA-4820-4615-8FE9-D9AC1220E163}">
  <dimension ref="A1:K243"/>
  <sheetViews>
    <sheetView topLeftCell="A2" workbookViewId="0">
      <selection activeCell="D199" sqref="D199"/>
    </sheetView>
  </sheetViews>
  <sheetFormatPr defaultRowHeight="14.5" x14ac:dyDescent="0.35"/>
  <cols>
    <col min="1" max="1" width="9.08984375" bestFit="1" customWidth="1"/>
    <col min="2" max="2" width="18.6328125" bestFit="1" customWidth="1"/>
    <col min="3" max="3" width="14.1796875" bestFit="1" customWidth="1"/>
    <col min="4" max="4" width="20.81640625" style="2" bestFit="1" customWidth="1"/>
    <col min="5" max="5" width="13.90625" bestFit="1" customWidth="1"/>
    <col min="6" max="6" width="17.36328125" bestFit="1" customWidth="1"/>
    <col min="7" max="7" width="21.453125" bestFit="1" customWidth="1"/>
    <col min="8" max="8" width="15.7265625" bestFit="1" customWidth="1"/>
    <col min="9" max="9" width="15.453125" bestFit="1" customWidth="1"/>
    <col min="10" max="10" width="15.36328125" style="2" bestFit="1" customWidth="1"/>
    <col min="11" max="11" width="25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35">
      <c r="A2" s="1">
        <v>38078</v>
      </c>
      <c r="B2">
        <v>146.59299999999999</v>
      </c>
      <c r="C2" s="2">
        <v>0.01</v>
      </c>
      <c r="D2" s="2">
        <v>5.6000000000000001E-2</v>
      </c>
      <c r="E2">
        <v>187.4</v>
      </c>
      <c r="F2">
        <v>2070</v>
      </c>
      <c r="G2">
        <v>94.2</v>
      </c>
      <c r="H2">
        <v>2003</v>
      </c>
      <c r="I2">
        <v>292651000</v>
      </c>
      <c r="J2" s="2">
        <v>5.8299999999999998E-2</v>
      </c>
      <c r="K2">
        <v>35730</v>
      </c>
    </row>
    <row r="3" spans="1:11" x14ac:dyDescent="0.35">
      <c r="A3" s="1">
        <v>38108</v>
      </c>
      <c r="B3">
        <v>148.18600000000001</v>
      </c>
      <c r="C3" s="2">
        <v>0.01</v>
      </c>
      <c r="D3" s="2">
        <v>5.6000000000000001E-2</v>
      </c>
      <c r="E3">
        <v>188.2</v>
      </c>
      <c r="F3">
        <v>2150</v>
      </c>
      <c r="G3">
        <v>90.2</v>
      </c>
      <c r="H3">
        <v>1981</v>
      </c>
      <c r="I3">
        <v>292872000</v>
      </c>
      <c r="J3" s="2">
        <v>6.2700000000000006E-2</v>
      </c>
      <c r="K3">
        <v>35730</v>
      </c>
    </row>
    <row r="4" spans="1:11" x14ac:dyDescent="0.35">
      <c r="A4" s="1">
        <v>38139</v>
      </c>
      <c r="B4">
        <v>149.852</v>
      </c>
      <c r="C4" s="2">
        <v>1.03E-2</v>
      </c>
      <c r="D4" s="2">
        <v>5.6000000000000001E-2</v>
      </c>
      <c r="E4">
        <v>188.9</v>
      </c>
      <c r="F4">
        <v>2020</v>
      </c>
      <c r="G4">
        <v>95.6</v>
      </c>
      <c r="H4">
        <v>1828</v>
      </c>
      <c r="I4">
        <v>293103000</v>
      </c>
      <c r="J4" s="2">
        <v>6.2875E-2</v>
      </c>
      <c r="K4">
        <v>35730</v>
      </c>
    </row>
    <row r="5" spans="1:11" x14ac:dyDescent="0.35">
      <c r="A5" s="1">
        <v>38169</v>
      </c>
      <c r="B5">
        <v>151.33799999999999</v>
      </c>
      <c r="C5" s="2">
        <v>1.26E-2</v>
      </c>
      <c r="D5" s="2">
        <v>5.5E-2</v>
      </c>
      <c r="E5">
        <v>189.1</v>
      </c>
      <c r="F5">
        <v>2112</v>
      </c>
      <c r="G5">
        <v>96.7</v>
      </c>
      <c r="H5">
        <v>2002</v>
      </c>
      <c r="I5">
        <v>293350000</v>
      </c>
      <c r="J5" s="2">
        <v>6.0560000000000003E-2</v>
      </c>
      <c r="K5">
        <v>35730</v>
      </c>
    </row>
    <row r="6" spans="1:11" x14ac:dyDescent="0.35">
      <c r="A6" s="1">
        <v>38200</v>
      </c>
      <c r="B6">
        <v>152.63499999999999</v>
      </c>
      <c r="C6" s="2">
        <v>1.43E-2</v>
      </c>
      <c r="D6" s="2">
        <v>5.3999999999999999E-2</v>
      </c>
      <c r="E6">
        <v>189.2</v>
      </c>
      <c r="F6">
        <v>2056</v>
      </c>
      <c r="G6">
        <v>95.9</v>
      </c>
      <c r="H6">
        <v>2024</v>
      </c>
      <c r="I6">
        <v>293603000</v>
      </c>
      <c r="J6" s="2">
        <v>5.8674999999999998E-2</v>
      </c>
      <c r="K6">
        <v>35730</v>
      </c>
    </row>
    <row r="7" spans="1:11" x14ac:dyDescent="0.35">
      <c r="A7" s="1">
        <v>38231</v>
      </c>
      <c r="B7">
        <v>154.179</v>
      </c>
      <c r="C7" s="2">
        <v>1.61E-2</v>
      </c>
      <c r="D7" s="2">
        <v>5.3999999999999999E-2</v>
      </c>
      <c r="E7">
        <v>189.8</v>
      </c>
      <c r="F7">
        <v>2041</v>
      </c>
      <c r="G7">
        <v>94.2</v>
      </c>
      <c r="H7">
        <v>1905</v>
      </c>
      <c r="I7">
        <v>293857000</v>
      </c>
      <c r="J7" s="2">
        <v>5.7540000000000001E-2</v>
      </c>
      <c r="K7">
        <v>35730</v>
      </c>
    </row>
    <row r="8" spans="1:11" x14ac:dyDescent="0.35">
      <c r="A8" s="1">
        <v>38261</v>
      </c>
      <c r="B8">
        <v>155.75200000000001</v>
      </c>
      <c r="C8" s="2">
        <v>1.7600000000000001E-2</v>
      </c>
      <c r="D8" s="2">
        <v>5.5E-2</v>
      </c>
      <c r="E8">
        <v>190.8</v>
      </c>
      <c r="F8">
        <v>2097</v>
      </c>
      <c r="G8">
        <v>91.7</v>
      </c>
      <c r="H8">
        <v>2072</v>
      </c>
      <c r="I8">
        <v>294104000</v>
      </c>
      <c r="J8" s="2">
        <v>5.7224999999999998E-2</v>
      </c>
      <c r="K8">
        <v>35730</v>
      </c>
    </row>
    <row r="9" spans="1:11" x14ac:dyDescent="0.35">
      <c r="A9" s="1">
        <v>38292</v>
      </c>
      <c r="B9">
        <v>157.52799999999999</v>
      </c>
      <c r="C9" s="2">
        <v>1.9300000000000001E-2</v>
      </c>
      <c r="D9" s="2">
        <v>5.3999999999999999E-2</v>
      </c>
      <c r="E9">
        <v>191.7</v>
      </c>
      <c r="F9">
        <v>2079</v>
      </c>
      <c r="G9">
        <v>92.8</v>
      </c>
      <c r="H9">
        <v>1782</v>
      </c>
      <c r="I9">
        <v>294337000</v>
      </c>
      <c r="J9" s="2">
        <v>5.7299999999999997E-2</v>
      </c>
      <c r="K9">
        <v>35730</v>
      </c>
    </row>
    <row r="10" spans="1:11" x14ac:dyDescent="0.35">
      <c r="A10" s="1">
        <v>38322</v>
      </c>
      <c r="B10">
        <v>159.33100000000002</v>
      </c>
      <c r="C10" s="2">
        <v>2.1600000000000001E-2</v>
      </c>
      <c r="D10" s="2">
        <v>5.3999999999999999E-2</v>
      </c>
      <c r="E10">
        <v>191.7</v>
      </c>
      <c r="F10">
        <v>2082</v>
      </c>
      <c r="G10">
        <v>97.1</v>
      </c>
      <c r="H10">
        <v>2042</v>
      </c>
      <c r="I10">
        <v>294561000</v>
      </c>
      <c r="J10" s="2">
        <v>5.7520000000000002E-2</v>
      </c>
      <c r="K10">
        <v>35730</v>
      </c>
    </row>
    <row r="11" spans="1:11" x14ac:dyDescent="0.35">
      <c r="A11" s="1">
        <v>38353</v>
      </c>
      <c r="B11">
        <v>161.28899999999999</v>
      </c>
      <c r="C11" s="2">
        <v>2.2800000000000001E-2</v>
      </c>
      <c r="D11" s="2">
        <v>5.2999999999999999E-2</v>
      </c>
      <c r="E11">
        <v>191.6</v>
      </c>
      <c r="F11">
        <v>2139</v>
      </c>
      <c r="G11">
        <v>95.5</v>
      </c>
      <c r="H11">
        <v>2144</v>
      </c>
      <c r="I11">
        <v>294768000</v>
      </c>
      <c r="J11" s="2">
        <v>5.7099999999999998E-2</v>
      </c>
      <c r="K11">
        <v>36390</v>
      </c>
    </row>
    <row r="12" spans="1:11" x14ac:dyDescent="0.35">
      <c r="A12" s="1">
        <v>38384</v>
      </c>
      <c r="B12">
        <v>163.346</v>
      </c>
      <c r="C12" s="2">
        <v>2.5000000000000001E-2</v>
      </c>
      <c r="D12" s="2">
        <v>5.3999999999999999E-2</v>
      </c>
      <c r="E12">
        <v>192.4</v>
      </c>
      <c r="F12">
        <v>2114</v>
      </c>
      <c r="G12">
        <v>94.1</v>
      </c>
      <c r="H12">
        <v>2207</v>
      </c>
      <c r="I12">
        <v>294955000</v>
      </c>
      <c r="J12" s="2">
        <v>5.6274999999999999E-2</v>
      </c>
      <c r="K12">
        <v>36390</v>
      </c>
    </row>
    <row r="13" spans="1:11" x14ac:dyDescent="0.35">
      <c r="A13" s="1">
        <v>38412</v>
      </c>
      <c r="B13">
        <v>165.81400000000002</v>
      </c>
      <c r="C13" s="2">
        <v>2.63E-2</v>
      </c>
      <c r="D13" s="2">
        <v>5.1999999999999998E-2</v>
      </c>
      <c r="E13">
        <v>193.1</v>
      </c>
      <c r="F13">
        <v>2062</v>
      </c>
      <c r="G13">
        <v>92.6</v>
      </c>
      <c r="H13">
        <v>1864</v>
      </c>
      <c r="I13">
        <v>295149000</v>
      </c>
      <c r="J13" s="2">
        <v>5.9279999999999999E-2</v>
      </c>
      <c r="K13">
        <v>36390</v>
      </c>
    </row>
    <row r="14" spans="1:11" x14ac:dyDescent="0.35">
      <c r="A14" s="1">
        <v>38443</v>
      </c>
      <c r="B14">
        <v>167.50299999999999</v>
      </c>
      <c r="C14" s="2">
        <v>2.7900000000000001E-2</v>
      </c>
      <c r="D14" s="2">
        <v>5.1999999999999998E-2</v>
      </c>
      <c r="E14">
        <v>193.7</v>
      </c>
      <c r="F14">
        <v>2150</v>
      </c>
      <c r="G14">
        <v>87.7</v>
      </c>
      <c r="H14">
        <v>2061</v>
      </c>
      <c r="I14">
        <v>295359000</v>
      </c>
      <c r="J14" s="2">
        <v>5.8549999999999998E-2</v>
      </c>
      <c r="K14">
        <v>36390</v>
      </c>
    </row>
    <row r="15" spans="1:11" x14ac:dyDescent="0.35">
      <c r="A15" s="1">
        <v>38473</v>
      </c>
      <c r="B15">
        <v>169.352</v>
      </c>
      <c r="C15" s="2">
        <v>0.03</v>
      </c>
      <c r="D15" s="2">
        <v>5.0999999999999997E-2</v>
      </c>
      <c r="E15">
        <v>193.6</v>
      </c>
      <c r="F15">
        <v>2085</v>
      </c>
      <c r="G15">
        <v>86.9</v>
      </c>
      <c r="H15">
        <v>2025</v>
      </c>
      <c r="I15">
        <v>295582000</v>
      </c>
      <c r="J15" s="2">
        <v>5.7200000000000001E-2</v>
      </c>
      <c r="K15">
        <v>36390</v>
      </c>
    </row>
    <row r="16" spans="1:11" x14ac:dyDescent="0.35">
      <c r="A16" s="1">
        <v>38504</v>
      </c>
      <c r="B16">
        <v>171.19200000000001</v>
      </c>
      <c r="C16" s="2">
        <v>3.04E-2</v>
      </c>
      <c r="D16" s="2">
        <v>0.05</v>
      </c>
      <c r="E16">
        <v>193.7</v>
      </c>
      <c r="F16">
        <v>2178</v>
      </c>
      <c r="G16">
        <v>96</v>
      </c>
      <c r="H16">
        <v>2068</v>
      </c>
      <c r="I16">
        <v>295824000</v>
      </c>
      <c r="J16" s="2">
        <v>5.5820000000000002E-2</v>
      </c>
      <c r="K16">
        <v>36390</v>
      </c>
    </row>
    <row r="17" spans="1:11" x14ac:dyDescent="0.35">
      <c r="A17" s="1">
        <v>38534</v>
      </c>
      <c r="B17">
        <v>172.86099999999999</v>
      </c>
      <c r="C17" s="2">
        <v>3.2599999999999997E-2</v>
      </c>
      <c r="D17" s="2">
        <v>0.05</v>
      </c>
      <c r="E17">
        <v>194.9</v>
      </c>
      <c r="F17">
        <v>2203</v>
      </c>
      <c r="G17">
        <v>96.5</v>
      </c>
      <c r="H17">
        <v>2054</v>
      </c>
      <c r="I17">
        <v>296077000</v>
      </c>
      <c r="J17" s="2">
        <v>5.6950000000000001E-2</v>
      </c>
      <c r="K17">
        <v>36390</v>
      </c>
    </row>
    <row r="18" spans="1:11" x14ac:dyDescent="0.35">
      <c r="A18" s="1">
        <v>38565</v>
      </c>
      <c r="B18">
        <v>174.44299999999998</v>
      </c>
      <c r="C18" s="2">
        <v>3.5000000000000003E-2</v>
      </c>
      <c r="D18" s="2">
        <v>4.9000000000000002E-2</v>
      </c>
      <c r="E18">
        <v>196.1</v>
      </c>
      <c r="F18">
        <v>2219</v>
      </c>
      <c r="G18">
        <v>89.1</v>
      </c>
      <c r="H18">
        <v>2095</v>
      </c>
      <c r="I18">
        <v>296338000</v>
      </c>
      <c r="J18" s="2">
        <v>5.8200000000000002E-2</v>
      </c>
      <c r="K18">
        <v>36390</v>
      </c>
    </row>
    <row r="19" spans="1:11" x14ac:dyDescent="0.35">
      <c r="A19" s="1">
        <v>38596</v>
      </c>
      <c r="B19">
        <v>176.43900000000002</v>
      </c>
      <c r="C19" s="2">
        <v>3.6200000000000003E-2</v>
      </c>
      <c r="D19" s="2">
        <v>0.05</v>
      </c>
      <c r="E19">
        <v>198.8</v>
      </c>
      <c r="F19">
        <v>2263</v>
      </c>
      <c r="G19">
        <v>76.900000000000006</v>
      </c>
      <c r="H19">
        <v>2151</v>
      </c>
      <c r="I19">
        <v>296606000</v>
      </c>
      <c r="J19" s="2">
        <v>5.774E-2</v>
      </c>
      <c r="K19">
        <v>36390</v>
      </c>
    </row>
    <row r="20" spans="1:11" x14ac:dyDescent="0.35">
      <c r="A20" s="1">
        <v>38626</v>
      </c>
      <c r="B20">
        <v>178.02799999999999</v>
      </c>
      <c r="C20" s="2">
        <v>3.78E-2</v>
      </c>
      <c r="D20" s="2">
        <v>0.05</v>
      </c>
      <c r="E20">
        <v>199.1</v>
      </c>
      <c r="F20">
        <v>2170</v>
      </c>
      <c r="G20">
        <v>74.2</v>
      </c>
      <c r="H20">
        <v>2065</v>
      </c>
      <c r="I20">
        <v>296857000</v>
      </c>
      <c r="J20" s="2">
        <v>6.0650000000000003E-2</v>
      </c>
      <c r="K20">
        <v>36390</v>
      </c>
    </row>
    <row r="21" spans="1:11" x14ac:dyDescent="0.35">
      <c r="A21" s="1">
        <v>38657</v>
      </c>
      <c r="B21">
        <v>179.68200000000002</v>
      </c>
      <c r="C21" s="2">
        <v>0.04</v>
      </c>
      <c r="D21" s="2">
        <v>0.05</v>
      </c>
      <c r="E21">
        <v>198.1</v>
      </c>
      <c r="F21">
        <v>2218</v>
      </c>
      <c r="G21">
        <v>81.599999999999994</v>
      </c>
      <c r="H21">
        <v>2147</v>
      </c>
      <c r="I21">
        <v>297089000</v>
      </c>
      <c r="J21" s="2">
        <v>6.3299999999999995E-2</v>
      </c>
      <c r="K21">
        <v>36390</v>
      </c>
    </row>
    <row r="22" spans="1:11" x14ac:dyDescent="0.35">
      <c r="A22" s="1">
        <v>38687</v>
      </c>
      <c r="B22">
        <v>180.911</v>
      </c>
      <c r="C22" s="2">
        <v>4.1599999999999998E-2</v>
      </c>
      <c r="D22" s="2">
        <v>4.9000000000000002E-2</v>
      </c>
      <c r="E22">
        <v>198.1</v>
      </c>
      <c r="F22">
        <v>2120</v>
      </c>
      <c r="G22">
        <v>91.5</v>
      </c>
      <c r="H22">
        <v>1994</v>
      </c>
      <c r="I22">
        <v>297311000</v>
      </c>
      <c r="J22" s="2">
        <v>6.2719999999999998E-2</v>
      </c>
      <c r="K22">
        <v>36390</v>
      </c>
    </row>
    <row r="23" spans="1:11" x14ac:dyDescent="0.35">
      <c r="A23" s="1">
        <v>38718</v>
      </c>
      <c r="B23">
        <v>182.321</v>
      </c>
      <c r="C23" s="2">
        <v>4.2900000000000001E-2</v>
      </c>
      <c r="D23" s="2">
        <v>4.7E-2</v>
      </c>
      <c r="E23">
        <v>199.3</v>
      </c>
      <c r="F23">
        <v>2212</v>
      </c>
      <c r="G23">
        <v>91.2</v>
      </c>
      <c r="H23">
        <v>2273</v>
      </c>
      <c r="I23">
        <v>297526000</v>
      </c>
      <c r="J23" s="2">
        <v>6.1449999999999998E-2</v>
      </c>
      <c r="K23">
        <v>37500</v>
      </c>
    </row>
    <row r="24" spans="1:11" x14ac:dyDescent="0.35">
      <c r="A24" s="1">
        <v>38749</v>
      </c>
      <c r="B24">
        <v>183.28800000000001</v>
      </c>
      <c r="C24" s="2">
        <v>4.4900000000000002E-2</v>
      </c>
      <c r="D24" s="2">
        <v>4.8000000000000001E-2</v>
      </c>
      <c r="E24">
        <v>199.4</v>
      </c>
      <c r="F24">
        <v>2141</v>
      </c>
      <c r="G24">
        <v>86.7</v>
      </c>
      <c r="H24">
        <v>2119</v>
      </c>
      <c r="I24">
        <v>297734000</v>
      </c>
      <c r="J24" s="2">
        <v>6.2524999999999997E-2</v>
      </c>
      <c r="K24">
        <v>37500</v>
      </c>
    </row>
    <row r="25" spans="1:11" x14ac:dyDescent="0.35">
      <c r="A25" s="1">
        <v>38777</v>
      </c>
      <c r="B25">
        <v>184.36500000000001</v>
      </c>
      <c r="C25" s="2">
        <v>4.5900000000000003E-2</v>
      </c>
      <c r="D25" s="2">
        <v>4.7E-2</v>
      </c>
      <c r="E25">
        <v>199.7</v>
      </c>
      <c r="F25">
        <v>2118</v>
      </c>
      <c r="G25">
        <v>88.9</v>
      </c>
      <c r="H25">
        <v>1969</v>
      </c>
      <c r="I25">
        <v>297950000</v>
      </c>
      <c r="J25" s="2">
        <v>6.3240000000000005E-2</v>
      </c>
      <c r="K25">
        <v>37500</v>
      </c>
    </row>
    <row r="26" spans="1:11" x14ac:dyDescent="0.35">
      <c r="A26" s="1">
        <v>38808</v>
      </c>
      <c r="B26">
        <v>184.32900000000001</v>
      </c>
      <c r="C26" s="2">
        <v>4.7899999999999998E-2</v>
      </c>
      <c r="D26" s="2">
        <v>4.7E-2</v>
      </c>
      <c r="E26">
        <v>200.7</v>
      </c>
      <c r="F26">
        <v>1998</v>
      </c>
      <c r="G26">
        <v>87.4</v>
      </c>
      <c r="H26">
        <v>1821</v>
      </c>
      <c r="I26">
        <v>298170000</v>
      </c>
      <c r="J26" s="2">
        <v>6.5074999999999994E-2</v>
      </c>
      <c r="K26">
        <v>37500</v>
      </c>
    </row>
    <row r="27" spans="1:11" x14ac:dyDescent="0.35">
      <c r="A27" s="1">
        <v>38838</v>
      </c>
      <c r="B27">
        <v>184.155</v>
      </c>
      <c r="C27" s="2">
        <v>4.9399999999999999E-2</v>
      </c>
      <c r="D27" s="2">
        <v>4.5999999999999999E-2</v>
      </c>
      <c r="E27">
        <v>201.3</v>
      </c>
      <c r="F27">
        <v>1905</v>
      </c>
      <c r="G27">
        <v>79.099999999999994</v>
      </c>
      <c r="H27">
        <v>1942</v>
      </c>
      <c r="I27">
        <v>298401000</v>
      </c>
      <c r="J27" s="2">
        <v>6.5975000000000006E-2</v>
      </c>
      <c r="K27">
        <v>37500</v>
      </c>
    </row>
    <row r="28" spans="1:11" x14ac:dyDescent="0.35">
      <c r="A28" s="1">
        <v>38869</v>
      </c>
      <c r="B28">
        <v>183.50700000000001</v>
      </c>
      <c r="C28" s="2">
        <v>4.99E-2</v>
      </c>
      <c r="D28" s="2">
        <v>4.5999999999999999E-2</v>
      </c>
      <c r="E28">
        <v>201.8</v>
      </c>
      <c r="F28">
        <v>1867</v>
      </c>
      <c r="G28">
        <v>84.9</v>
      </c>
      <c r="H28">
        <v>1802</v>
      </c>
      <c r="I28">
        <v>298653000</v>
      </c>
      <c r="J28" s="2">
        <v>6.6820000000000004E-2</v>
      </c>
      <c r="K28">
        <v>37500</v>
      </c>
    </row>
    <row r="29" spans="1:11" x14ac:dyDescent="0.35">
      <c r="A29" s="1">
        <v>38899</v>
      </c>
      <c r="B29">
        <v>183.066</v>
      </c>
      <c r="C29" s="2">
        <v>5.2400000000000002E-2</v>
      </c>
      <c r="D29" s="2">
        <v>4.7E-2</v>
      </c>
      <c r="E29">
        <v>202.9</v>
      </c>
      <c r="F29">
        <v>1763</v>
      </c>
      <c r="G29">
        <v>84.7</v>
      </c>
      <c r="H29">
        <v>1737</v>
      </c>
      <c r="I29">
        <v>298910000</v>
      </c>
      <c r="J29" s="2">
        <v>6.7625000000000005E-2</v>
      </c>
      <c r="K29">
        <v>37500</v>
      </c>
    </row>
    <row r="30" spans="1:11" x14ac:dyDescent="0.35">
      <c r="A30" s="1">
        <v>38930</v>
      </c>
      <c r="B30">
        <v>182.59299999999999</v>
      </c>
      <c r="C30" s="2">
        <v>5.2499999999999998E-2</v>
      </c>
      <c r="D30" s="2">
        <v>4.7E-2</v>
      </c>
      <c r="E30">
        <v>203.8</v>
      </c>
      <c r="F30">
        <v>1722</v>
      </c>
      <c r="G30">
        <v>82</v>
      </c>
      <c r="H30">
        <v>1650</v>
      </c>
      <c r="I30">
        <v>299178000</v>
      </c>
      <c r="J30" s="2">
        <v>6.5240000000000006E-2</v>
      </c>
      <c r="K30">
        <v>37500</v>
      </c>
    </row>
    <row r="31" spans="1:11" x14ac:dyDescent="0.35">
      <c r="A31" s="1">
        <v>38961</v>
      </c>
      <c r="B31">
        <v>182.797</v>
      </c>
      <c r="C31" s="2">
        <v>5.2499999999999998E-2</v>
      </c>
      <c r="D31" s="2">
        <v>4.4999999999999998E-2</v>
      </c>
      <c r="E31">
        <v>202.8</v>
      </c>
      <c r="F31">
        <v>1655</v>
      </c>
      <c r="G31">
        <v>85.4</v>
      </c>
      <c r="H31">
        <v>1720</v>
      </c>
      <c r="I31">
        <v>299452000</v>
      </c>
      <c r="J31" s="2">
        <v>6.4024999999999999E-2</v>
      </c>
      <c r="K31">
        <v>37500</v>
      </c>
    </row>
    <row r="32" spans="1:11" x14ac:dyDescent="0.35">
      <c r="A32" s="1">
        <v>38991</v>
      </c>
      <c r="B32">
        <v>183.197</v>
      </c>
      <c r="C32" s="2">
        <v>5.2499999999999998E-2</v>
      </c>
      <c r="D32" s="2">
        <v>4.3999999999999997E-2</v>
      </c>
      <c r="E32">
        <v>201.9</v>
      </c>
      <c r="F32">
        <v>1570</v>
      </c>
      <c r="G32">
        <v>93.6</v>
      </c>
      <c r="H32">
        <v>1491</v>
      </c>
      <c r="I32">
        <v>299710000</v>
      </c>
      <c r="J32" s="2">
        <v>6.3575000000000007E-2</v>
      </c>
      <c r="K32">
        <v>37500</v>
      </c>
    </row>
    <row r="33" spans="1:11" x14ac:dyDescent="0.35">
      <c r="A33" s="1">
        <v>39022</v>
      </c>
      <c r="B33">
        <v>183.607</v>
      </c>
      <c r="C33" s="2">
        <v>5.2499999999999998E-2</v>
      </c>
      <c r="D33" s="2">
        <v>4.4999999999999998E-2</v>
      </c>
      <c r="E33">
        <v>202</v>
      </c>
      <c r="F33">
        <v>1535</v>
      </c>
      <c r="G33">
        <v>92.1</v>
      </c>
      <c r="H33">
        <v>1570</v>
      </c>
      <c r="I33">
        <v>299950000</v>
      </c>
      <c r="J33" s="2">
        <v>6.2399999999999997E-2</v>
      </c>
      <c r="K33">
        <v>37500</v>
      </c>
    </row>
    <row r="34" spans="1:11" x14ac:dyDescent="0.35">
      <c r="A34" s="1">
        <v>39052</v>
      </c>
      <c r="B34">
        <v>184.13900000000001</v>
      </c>
      <c r="C34" s="2">
        <v>5.2400000000000002E-2</v>
      </c>
      <c r="D34" s="2">
        <v>4.3999999999999997E-2</v>
      </c>
      <c r="E34">
        <v>203.1</v>
      </c>
      <c r="F34">
        <v>1638</v>
      </c>
      <c r="G34">
        <v>91.7</v>
      </c>
      <c r="H34">
        <v>1649</v>
      </c>
      <c r="I34">
        <v>300178000</v>
      </c>
      <c r="J34" s="2">
        <v>6.1350000000000002E-2</v>
      </c>
      <c r="K34">
        <v>37500</v>
      </c>
    </row>
    <row r="35" spans="1:11" x14ac:dyDescent="0.35">
      <c r="A35" s="1">
        <v>39083</v>
      </c>
      <c r="B35">
        <v>184.517</v>
      </c>
      <c r="C35" s="2">
        <v>5.2499999999999998E-2</v>
      </c>
      <c r="D35" s="2">
        <v>4.5999999999999999E-2</v>
      </c>
      <c r="E35">
        <v>203.43700000000001</v>
      </c>
      <c r="F35">
        <v>1626</v>
      </c>
      <c r="G35">
        <v>96.9</v>
      </c>
      <c r="H35">
        <v>1409</v>
      </c>
      <c r="I35">
        <v>300398000</v>
      </c>
      <c r="J35" s="2">
        <v>6.2175000000000001E-2</v>
      </c>
      <c r="K35">
        <v>37740</v>
      </c>
    </row>
    <row r="36" spans="1:11" x14ac:dyDescent="0.35">
      <c r="A36" s="1">
        <v>39114</v>
      </c>
      <c r="B36">
        <v>184.59899999999999</v>
      </c>
      <c r="C36" s="2">
        <v>5.2600000000000001E-2</v>
      </c>
      <c r="D36" s="2">
        <v>4.4999999999999998E-2</v>
      </c>
      <c r="E36">
        <v>204.226</v>
      </c>
      <c r="F36">
        <v>1598</v>
      </c>
      <c r="G36">
        <v>91.3</v>
      </c>
      <c r="H36">
        <v>1480</v>
      </c>
      <c r="I36">
        <v>300608000</v>
      </c>
      <c r="J36" s="2">
        <v>6.2850000000000003E-2</v>
      </c>
      <c r="K36">
        <v>37740</v>
      </c>
    </row>
    <row r="37" spans="1:11" x14ac:dyDescent="0.35">
      <c r="A37" s="1">
        <v>39142</v>
      </c>
      <c r="B37">
        <v>184.15</v>
      </c>
      <c r="C37" s="2">
        <v>5.2600000000000001E-2</v>
      </c>
      <c r="D37" s="2">
        <v>4.3999999999999997E-2</v>
      </c>
      <c r="E37">
        <v>205.28800000000001</v>
      </c>
      <c r="F37">
        <v>1596</v>
      </c>
      <c r="G37">
        <v>88.4</v>
      </c>
      <c r="H37">
        <v>1495</v>
      </c>
      <c r="I37">
        <v>300823000</v>
      </c>
      <c r="J37" s="2">
        <v>6.1559999999999997E-2</v>
      </c>
      <c r="K37">
        <v>37740</v>
      </c>
    </row>
    <row r="38" spans="1:11" x14ac:dyDescent="0.35">
      <c r="A38" s="1">
        <v>39173</v>
      </c>
      <c r="B38">
        <v>183.01</v>
      </c>
      <c r="C38" s="2">
        <v>5.2499999999999998E-2</v>
      </c>
      <c r="D38" s="2">
        <v>4.4999999999999998E-2</v>
      </c>
      <c r="E38">
        <v>205.904</v>
      </c>
      <c r="F38">
        <v>1470</v>
      </c>
      <c r="G38">
        <v>87.1</v>
      </c>
      <c r="H38">
        <v>1490</v>
      </c>
      <c r="I38">
        <v>301045000</v>
      </c>
      <c r="J38" s="2">
        <v>6.1800000000000001E-2</v>
      </c>
      <c r="K38">
        <v>37740</v>
      </c>
    </row>
    <row r="39" spans="1:11" x14ac:dyDescent="0.35">
      <c r="A39" s="1">
        <v>39203</v>
      </c>
      <c r="B39">
        <v>181.601</v>
      </c>
      <c r="C39" s="2">
        <v>5.2499999999999998E-2</v>
      </c>
      <c r="D39" s="2">
        <v>4.3999999999999997E-2</v>
      </c>
      <c r="E39">
        <v>206.755</v>
      </c>
      <c r="F39">
        <v>1493</v>
      </c>
      <c r="G39">
        <v>88.3</v>
      </c>
      <c r="H39">
        <v>1415</v>
      </c>
      <c r="I39">
        <v>301278000</v>
      </c>
      <c r="J39" s="2">
        <v>6.2619999999999995E-2</v>
      </c>
      <c r="K39">
        <v>37740</v>
      </c>
    </row>
    <row r="40" spans="1:11" x14ac:dyDescent="0.35">
      <c r="A40" s="1">
        <v>39234</v>
      </c>
      <c r="B40">
        <v>180.25299999999999</v>
      </c>
      <c r="C40" s="2">
        <v>5.2499999999999998E-2</v>
      </c>
      <c r="D40" s="2">
        <v>4.5999999999999999E-2</v>
      </c>
      <c r="E40">
        <v>207.23400000000001</v>
      </c>
      <c r="F40">
        <v>1407</v>
      </c>
      <c r="G40">
        <v>85.3</v>
      </c>
      <c r="H40">
        <v>1448</v>
      </c>
      <c r="I40">
        <v>301528000</v>
      </c>
      <c r="J40" s="2">
        <v>6.6574999999999995E-2</v>
      </c>
      <c r="K40">
        <v>37740</v>
      </c>
    </row>
    <row r="41" spans="1:11" x14ac:dyDescent="0.35">
      <c r="A41" s="1">
        <v>39264</v>
      </c>
      <c r="B41">
        <v>179.11</v>
      </c>
      <c r="C41" s="2">
        <v>5.2600000000000001E-2</v>
      </c>
      <c r="D41" s="2">
        <v>4.7E-2</v>
      </c>
      <c r="E41">
        <v>207.60300000000001</v>
      </c>
      <c r="F41">
        <v>1361</v>
      </c>
      <c r="G41">
        <v>90.4</v>
      </c>
      <c r="H41">
        <v>1354</v>
      </c>
      <c r="I41">
        <v>301790000</v>
      </c>
      <c r="J41" s="2">
        <v>6.6949999999999996E-2</v>
      </c>
      <c r="K41">
        <v>37740</v>
      </c>
    </row>
    <row r="42" spans="1:11" x14ac:dyDescent="0.35">
      <c r="A42" s="1">
        <v>39295</v>
      </c>
      <c r="B42">
        <v>178.11600000000001</v>
      </c>
      <c r="C42" s="2">
        <v>5.0200000000000002E-2</v>
      </c>
      <c r="D42" s="2">
        <v>4.5999999999999999E-2</v>
      </c>
      <c r="E42">
        <v>207.667</v>
      </c>
      <c r="F42">
        <v>1321</v>
      </c>
      <c r="G42">
        <v>83.4</v>
      </c>
      <c r="H42">
        <v>1330</v>
      </c>
      <c r="I42">
        <v>302064000</v>
      </c>
      <c r="J42" s="2">
        <v>6.5720000000000001E-2</v>
      </c>
      <c r="K42">
        <v>37740</v>
      </c>
    </row>
    <row r="43" spans="1:11" x14ac:dyDescent="0.35">
      <c r="A43" s="1">
        <v>39326</v>
      </c>
      <c r="B43">
        <v>177.55700000000002</v>
      </c>
      <c r="C43" s="2">
        <v>4.9399999999999999E-2</v>
      </c>
      <c r="D43" s="2">
        <v>4.7E-2</v>
      </c>
      <c r="E43">
        <v>208.547</v>
      </c>
      <c r="F43">
        <v>1261</v>
      </c>
      <c r="G43">
        <v>83.4</v>
      </c>
      <c r="H43">
        <v>1183</v>
      </c>
      <c r="I43">
        <v>302334000</v>
      </c>
      <c r="J43" s="2">
        <v>6.3825000000000007E-2</v>
      </c>
      <c r="K43">
        <v>37740</v>
      </c>
    </row>
    <row r="44" spans="1:11" x14ac:dyDescent="0.35">
      <c r="A44" s="1">
        <v>39356</v>
      </c>
      <c r="B44">
        <v>176.62299999999999</v>
      </c>
      <c r="C44" s="2">
        <v>4.7600000000000003E-2</v>
      </c>
      <c r="D44" s="2">
        <v>4.7E-2</v>
      </c>
      <c r="E44">
        <v>209.19</v>
      </c>
      <c r="F44">
        <v>1192</v>
      </c>
      <c r="G44">
        <v>80.900000000000006</v>
      </c>
      <c r="H44">
        <v>1264</v>
      </c>
      <c r="I44">
        <v>302590000</v>
      </c>
      <c r="J44" s="2">
        <v>6.3750000000000001E-2</v>
      </c>
      <c r="K44">
        <v>37740</v>
      </c>
    </row>
    <row r="45" spans="1:11" x14ac:dyDescent="0.35">
      <c r="A45" s="1">
        <v>39387</v>
      </c>
      <c r="B45">
        <v>175.14599999999999</v>
      </c>
      <c r="C45" s="2">
        <v>4.4900000000000002E-2</v>
      </c>
      <c r="D45" s="2">
        <v>4.7E-2</v>
      </c>
      <c r="E45">
        <v>210.834</v>
      </c>
      <c r="F45">
        <v>1224</v>
      </c>
      <c r="G45">
        <v>76.099999999999994</v>
      </c>
      <c r="H45">
        <v>1197</v>
      </c>
      <c r="I45">
        <v>302834000</v>
      </c>
      <c r="J45" s="2">
        <v>6.2080000000000003E-2</v>
      </c>
      <c r="K45">
        <v>37740</v>
      </c>
    </row>
    <row r="46" spans="1:11" x14ac:dyDescent="0.35">
      <c r="A46" s="1">
        <v>39417</v>
      </c>
      <c r="B46">
        <v>174.34099999999998</v>
      </c>
      <c r="C46" s="2">
        <v>4.24E-2</v>
      </c>
      <c r="D46" s="2">
        <v>0.05</v>
      </c>
      <c r="E46">
        <v>211.44499999999999</v>
      </c>
      <c r="F46">
        <v>1149</v>
      </c>
      <c r="G46">
        <v>75.5</v>
      </c>
      <c r="H46">
        <v>1037</v>
      </c>
      <c r="I46">
        <v>303062000</v>
      </c>
      <c r="J46" s="2">
        <v>6.0949999999999997E-2</v>
      </c>
      <c r="K46">
        <v>37740</v>
      </c>
    </row>
    <row r="47" spans="1:11" x14ac:dyDescent="0.35">
      <c r="A47" s="1">
        <v>39448</v>
      </c>
      <c r="B47">
        <v>173.13200000000001</v>
      </c>
      <c r="C47" s="2">
        <v>3.9399999999999998E-2</v>
      </c>
      <c r="D47" s="2">
        <v>0.05</v>
      </c>
      <c r="E47">
        <v>212.17400000000001</v>
      </c>
      <c r="F47">
        <v>1094</v>
      </c>
      <c r="G47">
        <v>78.400000000000006</v>
      </c>
      <c r="H47">
        <v>1084</v>
      </c>
      <c r="I47">
        <v>303280000</v>
      </c>
      <c r="J47" s="2">
        <v>5.7579999999999999E-2</v>
      </c>
      <c r="K47">
        <v>36250</v>
      </c>
    </row>
    <row r="48" spans="1:11" x14ac:dyDescent="0.35">
      <c r="A48" s="1">
        <v>39479</v>
      </c>
      <c r="B48">
        <v>171.54</v>
      </c>
      <c r="C48" s="2">
        <v>2.98E-2</v>
      </c>
      <c r="D48" s="2">
        <v>4.9000000000000002E-2</v>
      </c>
      <c r="E48">
        <v>212.68700000000001</v>
      </c>
      <c r="F48">
        <v>1014</v>
      </c>
      <c r="G48">
        <v>70.8</v>
      </c>
      <c r="H48">
        <v>1103</v>
      </c>
      <c r="I48">
        <v>303494000</v>
      </c>
      <c r="J48" s="2">
        <v>5.9174999999999998E-2</v>
      </c>
      <c r="K48">
        <v>36250</v>
      </c>
    </row>
    <row r="49" spans="1:11" x14ac:dyDescent="0.35">
      <c r="A49" s="1">
        <v>39508</v>
      </c>
      <c r="B49">
        <v>170.05200000000002</v>
      </c>
      <c r="C49" s="2">
        <v>2.6100000000000002E-2</v>
      </c>
      <c r="D49" s="2">
        <v>5.0999999999999997E-2</v>
      </c>
      <c r="E49">
        <v>213.44800000000001</v>
      </c>
      <c r="F49">
        <v>967</v>
      </c>
      <c r="G49">
        <v>69.5</v>
      </c>
      <c r="H49">
        <v>1005</v>
      </c>
      <c r="I49">
        <v>303707000</v>
      </c>
      <c r="J49" s="2">
        <v>5.9700000000000003E-2</v>
      </c>
      <c r="K49">
        <v>36250</v>
      </c>
    </row>
    <row r="50" spans="1:11" x14ac:dyDescent="0.35">
      <c r="A50" s="1">
        <v>39539</v>
      </c>
      <c r="B50">
        <v>168.33599999999998</v>
      </c>
      <c r="C50" s="2">
        <v>2.2800000000000001E-2</v>
      </c>
      <c r="D50" s="2">
        <v>0.05</v>
      </c>
      <c r="E50">
        <v>213.94200000000001</v>
      </c>
      <c r="F50">
        <v>1008</v>
      </c>
      <c r="G50">
        <v>62.6</v>
      </c>
      <c r="H50">
        <v>1013</v>
      </c>
      <c r="I50">
        <v>303926000</v>
      </c>
      <c r="J50" s="2">
        <v>5.9174999999999998E-2</v>
      </c>
      <c r="K50">
        <v>36250</v>
      </c>
    </row>
    <row r="51" spans="1:11" x14ac:dyDescent="0.35">
      <c r="A51" s="1">
        <v>39569</v>
      </c>
      <c r="B51">
        <v>166.65700000000001</v>
      </c>
      <c r="C51" s="2">
        <v>1.9800000000000002E-2</v>
      </c>
      <c r="D51" s="2">
        <v>5.3999999999999999E-2</v>
      </c>
      <c r="E51">
        <v>215.208</v>
      </c>
      <c r="F51">
        <v>995</v>
      </c>
      <c r="G51">
        <v>59.8</v>
      </c>
      <c r="H51">
        <v>973</v>
      </c>
      <c r="I51">
        <v>304157000</v>
      </c>
      <c r="J51" s="2">
        <v>6.0359999999999997E-2</v>
      </c>
      <c r="K51">
        <v>36250</v>
      </c>
    </row>
    <row r="52" spans="1:11" x14ac:dyDescent="0.35">
      <c r="A52" s="1">
        <v>39600</v>
      </c>
      <c r="B52">
        <v>165.01599999999999</v>
      </c>
      <c r="C52" s="2">
        <v>0.02</v>
      </c>
      <c r="D52" s="2">
        <v>5.6000000000000001E-2</v>
      </c>
      <c r="E52">
        <v>217.46299999999999</v>
      </c>
      <c r="F52">
        <v>1180</v>
      </c>
      <c r="G52">
        <v>56.4</v>
      </c>
      <c r="H52">
        <v>1046</v>
      </c>
      <c r="I52">
        <v>304396000</v>
      </c>
      <c r="J52" s="2">
        <v>6.3200000000000006E-2</v>
      </c>
      <c r="K52">
        <v>36250</v>
      </c>
    </row>
    <row r="53" spans="1:11" x14ac:dyDescent="0.35">
      <c r="A53" s="1">
        <v>39630</v>
      </c>
      <c r="B53">
        <v>163.565</v>
      </c>
      <c r="C53" s="2">
        <v>2.01E-2</v>
      </c>
      <c r="D53" s="2">
        <v>5.8000000000000003E-2</v>
      </c>
      <c r="E53">
        <v>219.01599999999999</v>
      </c>
      <c r="F53">
        <v>921</v>
      </c>
      <c r="G53">
        <v>61.2</v>
      </c>
      <c r="H53">
        <v>923</v>
      </c>
      <c r="I53">
        <v>304646000</v>
      </c>
      <c r="J53" s="2">
        <v>6.4259999999999998E-2</v>
      </c>
      <c r="K53">
        <v>36250</v>
      </c>
    </row>
    <row r="54" spans="1:11" x14ac:dyDescent="0.35">
      <c r="A54" s="1">
        <v>39661</v>
      </c>
      <c r="B54">
        <v>161.98699999999999</v>
      </c>
      <c r="C54" s="2">
        <v>0.02</v>
      </c>
      <c r="D54" s="2">
        <v>6.0999999999999999E-2</v>
      </c>
      <c r="E54">
        <v>218.69</v>
      </c>
      <c r="F54">
        <v>858</v>
      </c>
      <c r="G54">
        <v>63</v>
      </c>
      <c r="H54">
        <v>844</v>
      </c>
      <c r="I54">
        <v>304903000</v>
      </c>
      <c r="J54" s="2">
        <v>6.4774999999999999E-2</v>
      </c>
      <c r="K54">
        <v>36250</v>
      </c>
    </row>
    <row r="55" spans="1:11" x14ac:dyDescent="0.35">
      <c r="A55" s="1">
        <v>39692</v>
      </c>
      <c r="B55">
        <v>160.30700000000002</v>
      </c>
      <c r="C55" s="2">
        <v>1.8100000000000002E-2</v>
      </c>
      <c r="D55" s="2">
        <v>6.0999999999999999E-2</v>
      </c>
      <c r="E55">
        <v>218.87700000000001</v>
      </c>
      <c r="F55">
        <v>797</v>
      </c>
      <c r="G55">
        <v>70.3</v>
      </c>
      <c r="H55">
        <v>820</v>
      </c>
      <c r="I55">
        <v>305158000</v>
      </c>
      <c r="J55" s="2">
        <v>6.0374999999999998E-2</v>
      </c>
      <c r="K55">
        <v>36250</v>
      </c>
    </row>
    <row r="56" spans="1:11" x14ac:dyDescent="0.35">
      <c r="A56" s="1">
        <v>39722</v>
      </c>
      <c r="B56">
        <v>158.32599999999999</v>
      </c>
      <c r="C56" s="2">
        <v>9.7000000000000003E-3</v>
      </c>
      <c r="D56" s="2">
        <v>6.5000000000000002E-2</v>
      </c>
      <c r="E56">
        <v>216.995</v>
      </c>
      <c r="F56">
        <v>736</v>
      </c>
      <c r="G56">
        <v>57.6</v>
      </c>
      <c r="H56">
        <v>777</v>
      </c>
      <c r="I56">
        <v>305403000</v>
      </c>
      <c r="J56" s="2">
        <v>6.2E-2</v>
      </c>
      <c r="K56">
        <v>36250</v>
      </c>
    </row>
    <row r="57" spans="1:11" x14ac:dyDescent="0.35">
      <c r="A57" s="1">
        <v>39753</v>
      </c>
      <c r="B57">
        <v>156.14099999999999</v>
      </c>
      <c r="C57" s="2">
        <v>3.8999999999999998E-3</v>
      </c>
      <c r="D57" s="2">
        <v>6.8000000000000005E-2</v>
      </c>
      <c r="E57">
        <v>213.15299999999999</v>
      </c>
      <c r="F57">
        <v>626</v>
      </c>
      <c r="G57">
        <v>55.3</v>
      </c>
      <c r="H57">
        <v>652</v>
      </c>
      <c r="I57">
        <v>305620000</v>
      </c>
      <c r="J57" s="2">
        <v>6.0874999999999999E-2</v>
      </c>
      <c r="K57">
        <v>36250</v>
      </c>
    </row>
    <row r="58" spans="1:11" x14ac:dyDescent="0.35">
      <c r="A58" s="1">
        <v>39783</v>
      </c>
      <c r="B58">
        <v>153.61799999999999</v>
      </c>
      <c r="C58" s="2">
        <v>1.6000000000000001E-3</v>
      </c>
      <c r="D58" s="2">
        <v>7.2999999999999995E-2</v>
      </c>
      <c r="E58">
        <v>211.398</v>
      </c>
      <c r="F58">
        <v>554</v>
      </c>
      <c r="G58">
        <v>60.1</v>
      </c>
      <c r="H58">
        <v>560</v>
      </c>
      <c r="I58">
        <v>305827000</v>
      </c>
      <c r="J58" s="2">
        <v>5.2859999999999997E-2</v>
      </c>
      <c r="K58">
        <v>36250</v>
      </c>
    </row>
    <row r="59" spans="1:11" x14ac:dyDescent="0.35">
      <c r="A59" s="1">
        <v>39814</v>
      </c>
      <c r="B59">
        <v>151.506</v>
      </c>
      <c r="C59" s="2">
        <v>1.5E-3</v>
      </c>
      <c r="D59" s="2">
        <v>7.8E-2</v>
      </c>
      <c r="E59">
        <v>211.93299999999999</v>
      </c>
      <c r="F59">
        <v>545</v>
      </c>
      <c r="G59">
        <v>61.2</v>
      </c>
      <c r="H59">
        <v>490</v>
      </c>
      <c r="I59">
        <v>306035000</v>
      </c>
      <c r="J59" s="2">
        <v>5.0474999999999999E-2</v>
      </c>
      <c r="K59">
        <v>35880</v>
      </c>
    </row>
    <row r="60" spans="1:11" x14ac:dyDescent="0.35">
      <c r="A60" s="1">
        <v>39845</v>
      </c>
      <c r="B60">
        <v>150.01400000000001</v>
      </c>
      <c r="C60" s="2">
        <v>2.2000000000000001E-3</v>
      </c>
      <c r="D60" s="2">
        <v>8.3000000000000004E-2</v>
      </c>
      <c r="E60">
        <v>212.70500000000001</v>
      </c>
      <c r="F60">
        <v>558</v>
      </c>
      <c r="G60">
        <v>56.3</v>
      </c>
      <c r="H60">
        <v>582</v>
      </c>
      <c r="I60">
        <v>306237000</v>
      </c>
      <c r="J60" s="2">
        <v>5.1299999999999998E-2</v>
      </c>
      <c r="K60">
        <v>35880</v>
      </c>
    </row>
    <row r="61" spans="1:11" x14ac:dyDescent="0.35">
      <c r="A61" s="1">
        <v>39873</v>
      </c>
      <c r="B61">
        <v>148.66</v>
      </c>
      <c r="C61" s="2">
        <v>1.8E-3</v>
      </c>
      <c r="D61" s="2">
        <v>8.6999999999999994E-2</v>
      </c>
      <c r="E61">
        <v>212.495</v>
      </c>
      <c r="F61">
        <v>513</v>
      </c>
      <c r="G61">
        <v>57.3</v>
      </c>
      <c r="H61">
        <v>505</v>
      </c>
      <c r="I61">
        <v>306438000</v>
      </c>
      <c r="J61" s="2">
        <v>5.0025E-2</v>
      </c>
      <c r="K61">
        <v>35880</v>
      </c>
    </row>
    <row r="62" spans="1:11" x14ac:dyDescent="0.35">
      <c r="A62" s="1">
        <v>39904</v>
      </c>
      <c r="B62">
        <v>147.94899999999998</v>
      </c>
      <c r="C62" s="2">
        <v>1.5E-3</v>
      </c>
      <c r="D62" s="2">
        <v>0.09</v>
      </c>
      <c r="E62">
        <v>212.709</v>
      </c>
      <c r="F62">
        <v>521</v>
      </c>
      <c r="G62">
        <v>65.099999999999994</v>
      </c>
      <c r="H62">
        <v>478</v>
      </c>
      <c r="I62">
        <v>306645000</v>
      </c>
      <c r="J62" s="2">
        <v>4.8099999999999997E-2</v>
      </c>
      <c r="K62">
        <v>35880</v>
      </c>
    </row>
    <row r="63" spans="1:11" x14ac:dyDescent="0.35">
      <c r="A63" s="1">
        <v>39934</v>
      </c>
      <c r="B63">
        <v>147.69299999999998</v>
      </c>
      <c r="C63" s="2">
        <v>1.8E-3</v>
      </c>
      <c r="D63" s="2">
        <v>9.4E-2</v>
      </c>
      <c r="E63">
        <v>213.02199999999999</v>
      </c>
      <c r="F63">
        <v>556</v>
      </c>
      <c r="G63">
        <v>68.7</v>
      </c>
      <c r="H63">
        <v>540</v>
      </c>
      <c r="I63">
        <v>306863000</v>
      </c>
      <c r="J63" s="2">
        <v>4.8575E-2</v>
      </c>
      <c r="K63">
        <v>35880</v>
      </c>
    </row>
    <row r="64" spans="1:11" x14ac:dyDescent="0.35">
      <c r="A64" s="1">
        <v>39965</v>
      </c>
      <c r="B64">
        <v>148.08799999999999</v>
      </c>
      <c r="C64" s="2">
        <v>2.0999999999999999E-3</v>
      </c>
      <c r="D64" s="2">
        <v>9.5000000000000001E-2</v>
      </c>
      <c r="E64">
        <v>214.79</v>
      </c>
      <c r="F64">
        <v>601</v>
      </c>
      <c r="G64">
        <v>70.8</v>
      </c>
      <c r="H64">
        <v>585</v>
      </c>
      <c r="I64">
        <v>307090000</v>
      </c>
      <c r="J64" s="2">
        <v>5.4199999999999998E-2</v>
      </c>
      <c r="K64">
        <v>35880</v>
      </c>
    </row>
    <row r="65" spans="1:11" x14ac:dyDescent="0.35">
      <c r="A65" s="1">
        <v>39995</v>
      </c>
      <c r="B65">
        <v>148.40799999999999</v>
      </c>
      <c r="C65" s="2">
        <v>1.6000000000000001E-3</v>
      </c>
      <c r="D65" s="2">
        <v>9.5000000000000001E-2</v>
      </c>
      <c r="E65">
        <v>214.726</v>
      </c>
      <c r="F65">
        <v>595</v>
      </c>
      <c r="G65">
        <v>66</v>
      </c>
      <c r="H65">
        <v>594</v>
      </c>
      <c r="I65">
        <v>307322000</v>
      </c>
      <c r="J65" s="2">
        <v>5.2220000000000003E-2</v>
      </c>
      <c r="K65">
        <v>35880</v>
      </c>
    </row>
    <row r="66" spans="1:11" x14ac:dyDescent="0.35">
      <c r="A66" s="1">
        <v>40026</v>
      </c>
      <c r="B66">
        <v>148.27700000000002</v>
      </c>
      <c r="C66" s="2">
        <v>1.6000000000000001E-3</v>
      </c>
      <c r="D66" s="2">
        <v>9.6000000000000002E-2</v>
      </c>
      <c r="E66">
        <v>215.44499999999999</v>
      </c>
      <c r="F66">
        <v>616</v>
      </c>
      <c r="G66">
        <v>65.7</v>
      </c>
      <c r="H66">
        <v>586</v>
      </c>
      <c r="I66">
        <v>307570000</v>
      </c>
      <c r="J66" s="2">
        <v>5.1924999999999999E-2</v>
      </c>
      <c r="K66">
        <v>35880</v>
      </c>
    </row>
    <row r="67" spans="1:11" x14ac:dyDescent="0.35">
      <c r="A67" s="1">
        <v>40057</v>
      </c>
      <c r="B67">
        <v>148.02500000000001</v>
      </c>
      <c r="C67" s="2">
        <v>1.5E-3</v>
      </c>
      <c r="D67" s="2">
        <v>9.8000000000000004E-2</v>
      </c>
      <c r="E67">
        <v>215.86099999999999</v>
      </c>
      <c r="F67">
        <v>609</v>
      </c>
      <c r="G67">
        <v>73.5</v>
      </c>
      <c r="H67">
        <v>585</v>
      </c>
      <c r="I67">
        <v>307826000</v>
      </c>
      <c r="J67" s="2">
        <v>5.0575000000000002E-2</v>
      </c>
      <c r="K67">
        <v>35880</v>
      </c>
    </row>
    <row r="68" spans="1:11" x14ac:dyDescent="0.35">
      <c r="A68" s="1">
        <v>40087</v>
      </c>
      <c r="B68">
        <v>147.85</v>
      </c>
      <c r="C68" s="2">
        <v>1.1999999999999999E-3</v>
      </c>
      <c r="D68" s="2">
        <v>0.1</v>
      </c>
      <c r="E68">
        <v>216.50899999999999</v>
      </c>
      <c r="F68">
        <v>583</v>
      </c>
      <c r="G68">
        <v>70.599999999999994</v>
      </c>
      <c r="H68">
        <v>534</v>
      </c>
      <c r="I68">
        <v>308071000</v>
      </c>
      <c r="J68" s="2">
        <v>4.9520000000000002E-2</v>
      </c>
      <c r="K68">
        <v>35880</v>
      </c>
    </row>
    <row r="69" spans="1:11" x14ac:dyDescent="0.35">
      <c r="A69" s="1">
        <v>40118</v>
      </c>
      <c r="B69">
        <v>148.136</v>
      </c>
      <c r="C69" s="2">
        <v>1.1999999999999999E-3</v>
      </c>
      <c r="D69" s="2">
        <v>9.9000000000000005E-2</v>
      </c>
      <c r="E69">
        <v>217.23400000000001</v>
      </c>
      <c r="F69">
        <v>623</v>
      </c>
      <c r="G69">
        <v>67.400000000000006</v>
      </c>
      <c r="H69">
        <v>588</v>
      </c>
      <c r="I69">
        <v>308289000</v>
      </c>
      <c r="J69" s="2">
        <v>4.8750000000000002E-2</v>
      </c>
      <c r="K69">
        <v>35880</v>
      </c>
    </row>
    <row r="70" spans="1:11" x14ac:dyDescent="0.35">
      <c r="A70" s="1">
        <v>40148</v>
      </c>
      <c r="B70">
        <v>147.93100000000001</v>
      </c>
      <c r="C70" s="2">
        <v>1.1999999999999999E-3</v>
      </c>
      <c r="D70" s="2">
        <v>9.9000000000000005E-2</v>
      </c>
      <c r="E70">
        <v>217.34700000000001</v>
      </c>
      <c r="F70">
        <v>664</v>
      </c>
      <c r="G70">
        <v>72.5</v>
      </c>
      <c r="H70">
        <v>581</v>
      </c>
      <c r="I70">
        <v>308495000</v>
      </c>
      <c r="J70" s="2">
        <v>4.9299999999999997E-2</v>
      </c>
      <c r="K70">
        <v>35880</v>
      </c>
    </row>
    <row r="71" spans="1:11" x14ac:dyDescent="0.35">
      <c r="A71" s="1">
        <v>40179</v>
      </c>
      <c r="B71">
        <v>147.39700000000002</v>
      </c>
      <c r="C71" s="2">
        <v>1.1000000000000001E-3</v>
      </c>
      <c r="D71" s="2">
        <v>9.8000000000000004E-2</v>
      </c>
      <c r="E71">
        <v>217.488</v>
      </c>
      <c r="F71">
        <v>636</v>
      </c>
      <c r="G71">
        <v>74.400000000000006</v>
      </c>
      <c r="H71">
        <v>614</v>
      </c>
      <c r="I71">
        <v>308706000</v>
      </c>
      <c r="J71" s="2">
        <v>5.0299999999999997E-2</v>
      </c>
      <c r="K71">
        <v>35450</v>
      </c>
    </row>
    <row r="72" spans="1:11" x14ac:dyDescent="0.35">
      <c r="A72" s="1">
        <v>40210</v>
      </c>
      <c r="B72">
        <v>145.63200000000001</v>
      </c>
      <c r="C72" s="2">
        <v>1.2999999999999999E-3</v>
      </c>
      <c r="D72" s="2">
        <v>9.8000000000000004E-2</v>
      </c>
      <c r="E72">
        <v>217.28100000000001</v>
      </c>
      <c r="F72">
        <v>650</v>
      </c>
      <c r="G72">
        <v>73.599999999999994</v>
      </c>
      <c r="H72">
        <v>604</v>
      </c>
      <c r="I72">
        <v>308904000</v>
      </c>
      <c r="J72" s="2">
        <v>4.99E-2</v>
      </c>
      <c r="K72">
        <v>35450</v>
      </c>
    </row>
    <row r="73" spans="1:11" x14ac:dyDescent="0.35">
      <c r="A73" s="1">
        <v>40238</v>
      </c>
      <c r="B73">
        <v>145.858</v>
      </c>
      <c r="C73" s="2">
        <v>1.6000000000000001E-3</v>
      </c>
      <c r="D73" s="2">
        <v>9.9000000000000005E-2</v>
      </c>
      <c r="E73">
        <v>217.35300000000001</v>
      </c>
      <c r="F73">
        <v>687</v>
      </c>
      <c r="G73">
        <v>73.599999999999994</v>
      </c>
      <c r="H73">
        <v>636</v>
      </c>
      <c r="I73">
        <v>309095000</v>
      </c>
      <c r="J73" s="2">
        <v>4.9674999999999997E-2</v>
      </c>
      <c r="K73">
        <v>35450</v>
      </c>
    </row>
    <row r="74" spans="1:11" x14ac:dyDescent="0.35">
      <c r="A74" s="1">
        <v>40269</v>
      </c>
      <c r="B74">
        <v>146.40100000000001</v>
      </c>
      <c r="C74" s="2">
        <v>2E-3</v>
      </c>
      <c r="D74" s="2">
        <v>9.9000000000000005E-2</v>
      </c>
      <c r="E74">
        <v>217.40299999999999</v>
      </c>
      <c r="F74">
        <v>637</v>
      </c>
      <c r="G74">
        <v>72.2</v>
      </c>
      <c r="H74">
        <v>687</v>
      </c>
      <c r="I74">
        <v>309289000</v>
      </c>
      <c r="J74" s="2">
        <v>5.0979999999999998E-2</v>
      </c>
      <c r="K74">
        <v>35450</v>
      </c>
    </row>
    <row r="75" spans="1:11" x14ac:dyDescent="0.35">
      <c r="A75" s="1">
        <v>40299</v>
      </c>
      <c r="B75">
        <v>146.39099999999999</v>
      </c>
      <c r="C75" s="2">
        <v>2E-3</v>
      </c>
      <c r="D75" s="2">
        <v>9.6000000000000002E-2</v>
      </c>
      <c r="E75">
        <v>217.29</v>
      </c>
      <c r="F75">
        <v>575</v>
      </c>
      <c r="G75">
        <v>73.599999999999994</v>
      </c>
      <c r="H75">
        <v>583</v>
      </c>
      <c r="I75">
        <v>309485000</v>
      </c>
      <c r="J75" s="2">
        <v>4.8875000000000002E-2</v>
      </c>
      <c r="K75">
        <v>35450</v>
      </c>
    </row>
    <row r="76" spans="1:11" x14ac:dyDescent="0.35">
      <c r="A76" s="1">
        <v>40330</v>
      </c>
      <c r="B76">
        <v>145.71799999999999</v>
      </c>
      <c r="C76" s="2">
        <v>1.8E-3</v>
      </c>
      <c r="D76" s="2">
        <v>9.4E-2</v>
      </c>
      <c r="E76">
        <v>217.19900000000001</v>
      </c>
      <c r="F76">
        <v>587</v>
      </c>
      <c r="G76">
        <v>76</v>
      </c>
      <c r="H76">
        <v>536</v>
      </c>
      <c r="I76">
        <v>309691000</v>
      </c>
      <c r="J76" s="2">
        <v>4.7375E-2</v>
      </c>
      <c r="K76">
        <v>35450</v>
      </c>
    </row>
    <row r="77" spans="1:11" x14ac:dyDescent="0.35">
      <c r="A77" s="1">
        <v>40360</v>
      </c>
      <c r="B77">
        <v>144.98599999999999</v>
      </c>
      <c r="C77" s="2">
        <v>1.8E-3</v>
      </c>
      <c r="D77" s="2">
        <v>9.4E-2</v>
      </c>
      <c r="E77">
        <v>217.60499999999999</v>
      </c>
      <c r="F77">
        <v>579</v>
      </c>
      <c r="G77">
        <v>67.8</v>
      </c>
      <c r="H77">
        <v>546</v>
      </c>
      <c r="I77">
        <v>309913000</v>
      </c>
      <c r="J77" s="2">
        <v>4.564E-2</v>
      </c>
      <c r="K77">
        <v>35450</v>
      </c>
    </row>
    <row r="78" spans="1:11" x14ac:dyDescent="0.35">
      <c r="A78" s="1">
        <v>40391</v>
      </c>
      <c r="B78">
        <v>143.911</v>
      </c>
      <c r="C78" s="2">
        <v>1.9E-3</v>
      </c>
      <c r="D78" s="2">
        <v>9.5000000000000001E-2</v>
      </c>
      <c r="E78">
        <v>217.923</v>
      </c>
      <c r="F78">
        <v>580</v>
      </c>
      <c r="G78">
        <v>68.900000000000006</v>
      </c>
      <c r="H78">
        <v>599</v>
      </c>
      <c r="I78">
        <v>310146000</v>
      </c>
      <c r="J78" s="2">
        <v>4.4275000000000002E-2</v>
      </c>
      <c r="K78">
        <v>35450</v>
      </c>
    </row>
    <row r="79" spans="1:11" x14ac:dyDescent="0.35">
      <c r="A79" s="1">
        <v>40422</v>
      </c>
      <c r="B79">
        <v>143.01499999999999</v>
      </c>
      <c r="C79" s="2">
        <v>1.9E-3</v>
      </c>
      <c r="D79" s="2">
        <v>9.5000000000000001E-2</v>
      </c>
      <c r="E79">
        <v>218.27500000000001</v>
      </c>
      <c r="F79">
        <v>563</v>
      </c>
      <c r="G79">
        <v>68.2</v>
      </c>
      <c r="H79">
        <v>594</v>
      </c>
      <c r="I79">
        <v>310385000</v>
      </c>
      <c r="J79" s="2">
        <v>4.3459999999999999E-2</v>
      </c>
      <c r="K79">
        <v>35450</v>
      </c>
    </row>
    <row r="80" spans="1:11" x14ac:dyDescent="0.35">
      <c r="A80" s="1">
        <v>40452</v>
      </c>
      <c r="B80">
        <v>142.52600000000001</v>
      </c>
      <c r="C80" s="2">
        <v>1.9E-3</v>
      </c>
      <c r="D80" s="2">
        <v>9.4E-2</v>
      </c>
      <c r="E80">
        <v>219.035</v>
      </c>
      <c r="F80">
        <v>558</v>
      </c>
      <c r="G80">
        <v>67.7</v>
      </c>
      <c r="H80">
        <v>543</v>
      </c>
      <c r="I80">
        <v>310612000</v>
      </c>
      <c r="J80" s="2">
        <v>4.2250000000000003E-2</v>
      </c>
      <c r="K80">
        <v>35450</v>
      </c>
    </row>
    <row r="81" spans="1:11" x14ac:dyDescent="0.35">
      <c r="A81" s="1">
        <v>40483</v>
      </c>
      <c r="B81">
        <v>142.166</v>
      </c>
      <c r="C81" s="2">
        <v>1.9E-3</v>
      </c>
      <c r="D81" s="2">
        <v>9.8000000000000004E-2</v>
      </c>
      <c r="E81">
        <v>219.59</v>
      </c>
      <c r="F81">
        <v>560</v>
      </c>
      <c r="G81">
        <v>71.599999999999994</v>
      </c>
      <c r="H81">
        <v>545</v>
      </c>
      <c r="I81">
        <v>310820000</v>
      </c>
      <c r="J81" s="2">
        <v>4.2999999999999997E-2</v>
      </c>
      <c r="K81">
        <v>35450</v>
      </c>
    </row>
    <row r="82" spans="1:11" x14ac:dyDescent="0.35">
      <c r="A82" s="1">
        <v>40513</v>
      </c>
      <c r="B82">
        <v>142.053</v>
      </c>
      <c r="C82" s="2">
        <v>1.8E-3</v>
      </c>
      <c r="D82" s="2">
        <v>9.2999999999999999E-2</v>
      </c>
      <c r="E82">
        <v>220.47200000000001</v>
      </c>
      <c r="F82">
        <v>632</v>
      </c>
      <c r="G82">
        <v>74.5</v>
      </c>
      <c r="H82">
        <v>539</v>
      </c>
      <c r="I82">
        <v>311020000</v>
      </c>
      <c r="J82" s="2">
        <v>4.7140000000000001E-2</v>
      </c>
      <c r="K82">
        <v>35450</v>
      </c>
    </row>
    <row r="83" spans="1:11" x14ac:dyDescent="0.35">
      <c r="A83" s="1">
        <v>40544</v>
      </c>
      <c r="B83">
        <v>141.51499999999999</v>
      </c>
      <c r="C83" s="2">
        <v>1.6999999999999999E-3</v>
      </c>
      <c r="D83" s="2">
        <v>9.0999999999999998E-2</v>
      </c>
      <c r="E83">
        <v>221.18700000000001</v>
      </c>
      <c r="F83">
        <v>576</v>
      </c>
      <c r="G83">
        <v>74.2</v>
      </c>
      <c r="H83">
        <v>630</v>
      </c>
      <c r="I83">
        <v>311204000</v>
      </c>
      <c r="J83" s="2">
        <v>4.7550000000000002E-2</v>
      </c>
      <c r="K83">
        <v>34920</v>
      </c>
    </row>
    <row r="84" spans="1:11" x14ac:dyDescent="0.35">
      <c r="A84" s="1">
        <v>40575</v>
      </c>
      <c r="B84">
        <v>140.34200000000001</v>
      </c>
      <c r="C84" s="2">
        <v>1.6000000000000001E-3</v>
      </c>
      <c r="D84" s="2">
        <v>0.09</v>
      </c>
      <c r="E84">
        <v>221.898</v>
      </c>
      <c r="F84">
        <v>542</v>
      </c>
      <c r="G84">
        <v>77.5</v>
      </c>
      <c r="H84">
        <v>517</v>
      </c>
      <c r="I84">
        <v>311373000</v>
      </c>
      <c r="J84" s="2">
        <v>4.9525E-2</v>
      </c>
      <c r="K84">
        <v>34920</v>
      </c>
    </row>
    <row r="85" spans="1:11" x14ac:dyDescent="0.35">
      <c r="A85" s="1">
        <v>40603</v>
      </c>
      <c r="B85">
        <v>139.97399999999999</v>
      </c>
      <c r="C85" s="2">
        <v>1.4E-3</v>
      </c>
      <c r="D85" s="2">
        <v>0.09</v>
      </c>
      <c r="E85">
        <v>223.04599999999999</v>
      </c>
      <c r="F85">
        <v>583</v>
      </c>
      <c r="G85">
        <v>67.5</v>
      </c>
      <c r="H85">
        <v>600</v>
      </c>
      <c r="I85">
        <v>311551000</v>
      </c>
      <c r="J85" s="2">
        <v>4.836E-2</v>
      </c>
      <c r="K85">
        <v>34920</v>
      </c>
    </row>
    <row r="86" spans="1:11" x14ac:dyDescent="0.35">
      <c r="A86" s="1">
        <v>40634</v>
      </c>
      <c r="B86">
        <v>140.006</v>
      </c>
      <c r="C86" s="2">
        <v>1E-3</v>
      </c>
      <c r="D86" s="2">
        <v>9.0999999999999998E-2</v>
      </c>
      <c r="E86">
        <v>224.09299999999999</v>
      </c>
      <c r="F86">
        <v>581</v>
      </c>
      <c r="G86">
        <v>69.8</v>
      </c>
      <c r="H86">
        <v>554</v>
      </c>
      <c r="I86">
        <v>311740000</v>
      </c>
      <c r="J86" s="2">
        <v>4.8399999999999999E-2</v>
      </c>
      <c r="K86">
        <v>34920</v>
      </c>
    </row>
    <row r="87" spans="1:11" x14ac:dyDescent="0.35">
      <c r="A87" s="1">
        <v>40664</v>
      </c>
      <c r="B87">
        <v>139.90299999999999</v>
      </c>
      <c r="C87" s="2">
        <v>8.9999999999999998E-4</v>
      </c>
      <c r="D87" s="2">
        <v>0.09</v>
      </c>
      <c r="E87">
        <v>224.80600000000001</v>
      </c>
      <c r="F87">
        <v>618</v>
      </c>
      <c r="G87">
        <v>74.3</v>
      </c>
      <c r="H87">
        <v>561</v>
      </c>
      <c r="I87">
        <v>311935000</v>
      </c>
      <c r="J87" s="2">
        <v>4.6375E-2</v>
      </c>
      <c r="K87">
        <v>34920</v>
      </c>
    </row>
    <row r="88" spans="1:11" x14ac:dyDescent="0.35">
      <c r="A88" s="1">
        <v>40695</v>
      </c>
      <c r="B88">
        <v>139.85900000000001</v>
      </c>
      <c r="C88" s="2">
        <v>8.9999999999999998E-4</v>
      </c>
      <c r="D88" s="2">
        <v>9.0999999999999998E-2</v>
      </c>
      <c r="E88">
        <v>224.80600000000001</v>
      </c>
      <c r="F88">
        <v>636</v>
      </c>
      <c r="G88">
        <v>71.5</v>
      </c>
      <c r="H88">
        <v>608</v>
      </c>
      <c r="I88">
        <v>312147000</v>
      </c>
      <c r="J88" s="2">
        <v>4.5100000000000001E-2</v>
      </c>
      <c r="K88">
        <v>34920</v>
      </c>
    </row>
    <row r="89" spans="1:11" x14ac:dyDescent="0.35">
      <c r="A89" s="1">
        <v>40725</v>
      </c>
      <c r="B89">
        <v>139.72799999999998</v>
      </c>
      <c r="C89" s="2">
        <v>6.9999999999999999E-4</v>
      </c>
      <c r="D89" s="2">
        <v>0.09</v>
      </c>
      <c r="E89">
        <v>225.39500000000001</v>
      </c>
      <c r="F89">
        <v>621</v>
      </c>
      <c r="G89">
        <v>63.7</v>
      </c>
      <c r="H89">
        <v>623</v>
      </c>
      <c r="I89">
        <v>312372000</v>
      </c>
      <c r="J89" s="2">
        <v>4.5449999999999997E-2</v>
      </c>
      <c r="K89">
        <v>34920</v>
      </c>
    </row>
    <row r="90" spans="1:11" x14ac:dyDescent="0.35">
      <c r="A90" s="1">
        <v>40756</v>
      </c>
      <c r="B90">
        <v>139.30600000000001</v>
      </c>
      <c r="C90" s="2">
        <v>1E-3</v>
      </c>
      <c r="D90" s="2">
        <v>0.09</v>
      </c>
      <c r="E90">
        <v>226.10599999999999</v>
      </c>
      <c r="F90">
        <v>647</v>
      </c>
      <c r="G90">
        <v>55.8</v>
      </c>
      <c r="H90">
        <v>585</v>
      </c>
      <c r="I90">
        <v>312605000</v>
      </c>
      <c r="J90" s="2">
        <v>4.2700000000000002E-2</v>
      </c>
      <c r="K90">
        <v>34920</v>
      </c>
    </row>
    <row r="91" spans="1:11" x14ac:dyDescent="0.35">
      <c r="A91" s="1">
        <v>40787</v>
      </c>
      <c r="B91">
        <v>138.66399999999999</v>
      </c>
      <c r="C91" s="2">
        <v>8.0000000000000004E-4</v>
      </c>
      <c r="D91" s="2">
        <v>0.09</v>
      </c>
      <c r="E91">
        <v>226.59700000000001</v>
      </c>
      <c r="F91">
        <v>610</v>
      </c>
      <c r="G91">
        <v>59.5</v>
      </c>
      <c r="H91">
        <v>650</v>
      </c>
      <c r="I91">
        <v>312842000</v>
      </c>
      <c r="J91" s="2">
        <v>4.1059999999999999E-2</v>
      </c>
      <c r="K91">
        <v>34920</v>
      </c>
    </row>
    <row r="92" spans="1:11" x14ac:dyDescent="0.35">
      <c r="A92" s="1">
        <v>40817</v>
      </c>
      <c r="B92">
        <v>137.947</v>
      </c>
      <c r="C92" s="2">
        <v>6.9999999999999999E-4</v>
      </c>
      <c r="D92" s="2">
        <v>8.7999999999999995E-2</v>
      </c>
      <c r="E92">
        <v>226.75</v>
      </c>
      <c r="F92">
        <v>671</v>
      </c>
      <c r="G92">
        <v>60.8</v>
      </c>
      <c r="H92">
        <v>610</v>
      </c>
      <c r="I92">
        <v>313060000</v>
      </c>
      <c r="J92" s="2">
        <v>4.0675000000000003E-2</v>
      </c>
      <c r="K92">
        <v>34920</v>
      </c>
    </row>
    <row r="93" spans="1:11" x14ac:dyDescent="0.35">
      <c r="A93" s="1">
        <v>40848</v>
      </c>
      <c r="B93">
        <v>137.14600000000002</v>
      </c>
      <c r="C93" s="2">
        <v>8.0000000000000004E-4</v>
      </c>
      <c r="D93" s="2">
        <v>8.5999999999999993E-2</v>
      </c>
      <c r="E93">
        <v>227.16900000000001</v>
      </c>
      <c r="F93">
        <v>706</v>
      </c>
      <c r="G93">
        <v>63.7</v>
      </c>
      <c r="H93">
        <v>711</v>
      </c>
      <c r="I93">
        <v>313260000</v>
      </c>
      <c r="J93" s="2">
        <v>3.9925000000000002E-2</v>
      </c>
      <c r="K93">
        <v>34920</v>
      </c>
    </row>
    <row r="94" spans="1:11" x14ac:dyDescent="0.35">
      <c r="A94" s="1">
        <v>40878</v>
      </c>
      <c r="B94">
        <v>136.66800000000001</v>
      </c>
      <c r="C94" s="2">
        <v>6.9999999999999999E-4</v>
      </c>
      <c r="D94" s="2">
        <v>8.5000000000000006E-2</v>
      </c>
      <c r="E94">
        <v>227.22300000000001</v>
      </c>
      <c r="F94">
        <v>697</v>
      </c>
      <c r="G94">
        <v>69.900000000000006</v>
      </c>
      <c r="H94">
        <v>694</v>
      </c>
      <c r="I94">
        <v>313454000</v>
      </c>
      <c r="J94" s="2">
        <v>3.9579999999999997E-2</v>
      </c>
      <c r="K94">
        <v>34920</v>
      </c>
    </row>
    <row r="95" spans="1:11" x14ac:dyDescent="0.35">
      <c r="A95" s="1">
        <v>40909</v>
      </c>
      <c r="B95">
        <v>136.602</v>
      </c>
      <c r="C95" s="2">
        <v>8.0000000000000004E-4</v>
      </c>
      <c r="D95" s="2">
        <v>8.3000000000000004E-2</v>
      </c>
      <c r="E95">
        <v>227.84200000000001</v>
      </c>
      <c r="F95">
        <v>712</v>
      </c>
      <c r="G95">
        <v>75</v>
      </c>
      <c r="H95">
        <v>723</v>
      </c>
      <c r="I95">
        <v>313636000</v>
      </c>
      <c r="J95" s="2">
        <v>3.9149999999999997E-2</v>
      </c>
      <c r="K95">
        <v>34780</v>
      </c>
    </row>
    <row r="96" spans="1:11" x14ac:dyDescent="0.35">
      <c r="A96" s="1">
        <v>40940</v>
      </c>
      <c r="B96">
        <v>136.52600000000001</v>
      </c>
      <c r="C96" s="2">
        <v>1E-3</v>
      </c>
      <c r="D96" s="2">
        <v>8.3000000000000004E-2</v>
      </c>
      <c r="E96">
        <v>228.32900000000001</v>
      </c>
      <c r="F96">
        <v>738</v>
      </c>
      <c r="G96">
        <v>75.3</v>
      </c>
      <c r="H96">
        <v>704</v>
      </c>
      <c r="I96">
        <v>313811000</v>
      </c>
      <c r="J96" s="2">
        <v>3.8899999999999997E-2</v>
      </c>
      <c r="K96">
        <v>34780</v>
      </c>
    </row>
    <row r="97" spans="1:11" x14ac:dyDescent="0.35">
      <c r="A97" s="1">
        <v>40969</v>
      </c>
      <c r="B97">
        <v>137.89700000000002</v>
      </c>
      <c r="C97" s="2">
        <v>1.2999999999999999E-3</v>
      </c>
      <c r="D97" s="2">
        <v>8.2000000000000003E-2</v>
      </c>
      <c r="E97">
        <v>228.80699999999999</v>
      </c>
      <c r="F97">
        <v>806</v>
      </c>
      <c r="G97">
        <v>76.2</v>
      </c>
      <c r="H97">
        <v>695</v>
      </c>
      <c r="I97">
        <v>313993000</v>
      </c>
      <c r="J97" s="2">
        <v>3.9539999999999999E-2</v>
      </c>
      <c r="K97">
        <v>34780</v>
      </c>
    </row>
    <row r="98" spans="1:11" x14ac:dyDescent="0.35">
      <c r="A98" s="1">
        <v>41000</v>
      </c>
      <c r="B98">
        <v>139.148</v>
      </c>
      <c r="C98" s="2">
        <v>1.4E-3</v>
      </c>
      <c r="D98" s="2">
        <v>8.2000000000000003E-2</v>
      </c>
      <c r="E98">
        <v>229.18700000000001</v>
      </c>
      <c r="F98">
        <v>732</v>
      </c>
      <c r="G98">
        <v>76.400000000000006</v>
      </c>
      <c r="H98">
        <v>753</v>
      </c>
      <c r="I98">
        <v>314176000</v>
      </c>
      <c r="J98" s="2">
        <v>3.9100000000000003E-2</v>
      </c>
      <c r="K98">
        <v>34780</v>
      </c>
    </row>
    <row r="99" spans="1:11" x14ac:dyDescent="0.35">
      <c r="A99" s="1">
        <v>41030</v>
      </c>
      <c r="B99">
        <v>140.149</v>
      </c>
      <c r="C99" s="2">
        <v>1.6000000000000001E-3</v>
      </c>
      <c r="D99" s="2">
        <v>8.2000000000000003E-2</v>
      </c>
      <c r="E99">
        <v>228.71299999999999</v>
      </c>
      <c r="F99">
        <v>796</v>
      </c>
      <c r="G99">
        <v>79.3</v>
      </c>
      <c r="H99">
        <v>708</v>
      </c>
      <c r="I99">
        <v>314368000</v>
      </c>
      <c r="J99" s="2">
        <v>3.798E-2</v>
      </c>
      <c r="K99">
        <v>34780</v>
      </c>
    </row>
    <row r="100" spans="1:11" x14ac:dyDescent="0.35">
      <c r="A100" s="1">
        <v>41061</v>
      </c>
      <c r="B100">
        <v>141.02700000000002</v>
      </c>
      <c r="C100" s="2">
        <v>1.6000000000000001E-3</v>
      </c>
      <c r="D100" s="2">
        <v>8.2000000000000003E-2</v>
      </c>
      <c r="E100">
        <v>228.524</v>
      </c>
      <c r="F100">
        <v>794</v>
      </c>
      <c r="G100">
        <v>73.2</v>
      </c>
      <c r="H100">
        <v>757</v>
      </c>
      <c r="I100">
        <v>314576000</v>
      </c>
      <c r="J100" s="2">
        <v>3.6749999999999998E-2</v>
      </c>
      <c r="K100">
        <v>34780</v>
      </c>
    </row>
    <row r="101" spans="1:11" x14ac:dyDescent="0.35">
      <c r="A101" s="1">
        <v>41091</v>
      </c>
      <c r="B101">
        <v>141.66800000000001</v>
      </c>
      <c r="C101" s="2">
        <v>1.6000000000000001E-3</v>
      </c>
      <c r="D101" s="2">
        <v>8.2000000000000003E-2</v>
      </c>
      <c r="E101">
        <v>228.59</v>
      </c>
      <c r="F101">
        <v>849</v>
      </c>
      <c r="G101">
        <v>72.3</v>
      </c>
      <c r="H101">
        <v>740</v>
      </c>
      <c r="I101">
        <v>314796000</v>
      </c>
      <c r="J101" s="2">
        <v>3.5499999999999997E-2</v>
      </c>
      <c r="K101">
        <v>34780</v>
      </c>
    </row>
    <row r="102" spans="1:11" x14ac:dyDescent="0.35">
      <c r="A102" s="1">
        <v>41122</v>
      </c>
      <c r="B102">
        <v>142.27799999999999</v>
      </c>
      <c r="C102" s="2">
        <v>1.2999999999999999E-3</v>
      </c>
      <c r="D102" s="2">
        <v>8.1000000000000003E-2</v>
      </c>
      <c r="E102">
        <v>229.91800000000001</v>
      </c>
      <c r="F102">
        <v>840</v>
      </c>
      <c r="G102">
        <v>74.3</v>
      </c>
      <c r="H102">
        <v>754</v>
      </c>
      <c r="I102">
        <v>315031000</v>
      </c>
      <c r="J102" s="2">
        <v>3.6020000000000003E-2</v>
      </c>
      <c r="K102">
        <v>34780</v>
      </c>
    </row>
    <row r="103" spans="1:11" x14ac:dyDescent="0.35">
      <c r="A103" s="1">
        <v>41153</v>
      </c>
      <c r="B103">
        <v>142.905</v>
      </c>
      <c r="C103" s="2">
        <v>1.4E-3</v>
      </c>
      <c r="D103" s="2">
        <v>7.8E-2</v>
      </c>
      <c r="E103">
        <v>231.01499999999999</v>
      </c>
      <c r="F103">
        <v>930</v>
      </c>
      <c r="G103">
        <v>78.3</v>
      </c>
      <c r="H103">
        <v>847</v>
      </c>
      <c r="I103">
        <v>315264000</v>
      </c>
      <c r="J103" s="2">
        <v>3.4974999999999999E-2</v>
      </c>
      <c r="K103">
        <v>34780</v>
      </c>
    </row>
    <row r="104" spans="1:11" x14ac:dyDescent="0.35">
      <c r="A104" s="1">
        <v>41183</v>
      </c>
      <c r="B104">
        <v>143.595</v>
      </c>
      <c r="C104" s="2">
        <v>1.6000000000000001E-3</v>
      </c>
      <c r="D104" s="2">
        <v>7.8E-2</v>
      </c>
      <c r="E104">
        <v>231.63800000000001</v>
      </c>
      <c r="F104">
        <v>887</v>
      </c>
      <c r="G104">
        <v>82.6</v>
      </c>
      <c r="H104">
        <v>915</v>
      </c>
      <c r="I104">
        <v>315485000</v>
      </c>
      <c r="J104" s="2">
        <v>3.3825000000000001E-2</v>
      </c>
      <c r="K104">
        <v>34780</v>
      </c>
    </row>
    <row r="105" spans="1:11" x14ac:dyDescent="0.35">
      <c r="A105" s="1">
        <v>41214</v>
      </c>
      <c r="B105">
        <v>144.578</v>
      </c>
      <c r="C105" s="2">
        <v>1.6000000000000001E-3</v>
      </c>
      <c r="D105" s="2">
        <v>7.6999999999999999E-2</v>
      </c>
      <c r="E105">
        <v>231.249</v>
      </c>
      <c r="F105">
        <v>917</v>
      </c>
      <c r="G105">
        <v>82.7</v>
      </c>
      <c r="H105">
        <v>833</v>
      </c>
      <c r="I105">
        <v>315692000</v>
      </c>
      <c r="J105" s="2">
        <v>3.3520000000000001E-2</v>
      </c>
      <c r="K105">
        <v>34780</v>
      </c>
    </row>
    <row r="106" spans="1:11" x14ac:dyDescent="0.35">
      <c r="A106" s="1">
        <v>41244</v>
      </c>
      <c r="B106">
        <v>145.494</v>
      </c>
      <c r="C106" s="2">
        <v>1.6000000000000001E-3</v>
      </c>
      <c r="D106" s="2">
        <v>7.9000000000000001E-2</v>
      </c>
      <c r="E106">
        <v>231.221</v>
      </c>
      <c r="F106">
        <v>941</v>
      </c>
      <c r="G106">
        <v>72.900000000000006</v>
      </c>
      <c r="H106">
        <v>976</v>
      </c>
      <c r="I106">
        <v>315877000</v>
      </c>
      <c r="J106" s="2">
        <v>3.3450000000000001E-2</v>
      </c>
      <c r="K106">
        <v>34780</v>
      </c>
    </row>
    <row r="107" spans="1:11" x14ac:dyDescent="0.35">
      <c r="A107" s="1">
        <v>41275</v>
      </c>
      <c r="B107">
        <v>146.82</v>
      </c>
      <c r="C107" s="2">
        <v>1.4E-3</v>
      </c>
      <c r="D107" s="2">
        <v>0.08</v>
      </c>
      <c r="E107">
        <v>231.679</v>
      </c>
      <c r="F107">
        <v>940</v>
      </c>
      <c r="G107">
        <v>73.8</v>
      </c>
      <c r="H107">
        <v>888</v>
      </c>
      <c r="I107">
        <v>316038000</v>
      </c>
      <c r="J107" s="2">
        <v>3.4139999999999997E-2</v>
      </c>
      <c r="K107">
        <v>35240</v>
      </c>
    </row>
    <row r="108" spans="1:11" x14ac:dyDescent="0.35">
      <c r="A108" s="1">
        <v>41306</v>
      </c>
      <c r="B108">
        <v>147.77700000000002</v>
      </c>
      <c r="C108" s="2">
        <v>1.5E-3</v>
      </c>
      <c r="D108" s="2">
        <v>7.6999999999999999E-2</v>
      </c>
      <c r="E108">
        <v>232.93700000000001</v>
      </c>
      <c r="F108">
        <v>980</v>
      </c>
      <c r="G108">
        <v>77.599999999999994</v>
      </c>
      <c r="H108">
        <v>962</v>
      </c>
      <c r="I108">
        <v>316191000</v>
      </c>
      <c r="J108" s="2">
        <v>3.5325000000000002E-2</v>
      </c>
      <c r="K108">
        <v>35240</v>
      </c>
    </row>
    <row r="109" spans="1:11" x14ac:dyDescent="0.35">
      <c r="A109" s="1">
        <v>41334</v>
      </c>
      <c r="B109">
        <v>149.95699999999999</v>
      </c>
      <c r="C109" s="2">
        <v>1.4E-3</v>
      </c>
      <c r="D109" s="2">
        <v>7.4999999999999997E-2</v>
      </c>
      <c r="E109">
        <v>232.28200000000001</v>
      </c>
      <c r="F109">
        <v>936</v>
      </c>
      <c r="G109">
        <v>78.599999999999994</v>
      </c>
      <c r="H109">
        <v>1010</v>
      </c>
      <c r="I109">
        <v>316357000</v>
      </c>
      <c r="J109" s="2">
        <v>3.5650000000000001E-2</v>
      </c>
      <c r="K109">
        <v>35240</v>
      </c>
    </row>
    <row r="110" spans="1:11" x14ac:dyDescent="0.35">
      <c r="A110" s="1">
        <v>41365</v>
      </c>
      <c r="B110">
        <v>151.51400000000001</v>
      </c>
      <c r="C110" s="2">
        <v>1.5E-3</v>
      </c>
      <c r="D110" s="2">
        <v>7.5999999999999998E-2</v>
      </c>
      <c r="E110">
        <v>231.797</v>
      </c>
      <c r="F110">
        <v>1012</v>
      </c>
      <c r="G110">
        <v>76.400000000000006</v>
      </c>
      <c r="H110">
        <v>835</v>
      </c>
      <c r="I110">
        <v>316535000</v>
      </c>
      <c r="J110" s="2">
        <v>3.4450000000000001E-2</v>
      </c>
      <c r="K110">
        <v>35240</v>
      </c>
    </row>
    <row r="111" spans="1:11" x14ac:dyDescent="0.35">
      <c r="A111" s="1">
        <v>41395</v>
      </c>
      <c r="B111">
        <v>152.846</v>
      </c>
      <c r="C111" s="2">
        <v>1.1000000000000001E-3</v>
      </c>
      <c r="D111" s="2">
        <v>7.4999999999999997E-2</v>
      </c>
      <c r="E111">
        <v>231.893</v>
      </c>
      <c r="F111">
        <v>1003</v>
      </c>
      <c r="G111">
        <v>84.5</v>
      </c>
      <c r="H111">
        <v>930</v>
      </c>
      <c r="I111">
        <v>316729000</v>
      </c>
      <c r="J111" s="2">
        <v>3.5360000000000003E-2</v>
      </c>
      <c r="K111">
        <v>35240</v>
      </c>
    </row>
    <row r="112" spans="1:11" x14ac:dyDescent="0.35">
      <c r="A112" s="1">
        <v>41426</v>
      </c>
      <c r="B112">
        <v>154.196</v>
      </c>
      <c r="C112" s="2">
        <v>8.9999999999999998E-4</v>
      </c>
      <c r="D112" s="2">
        <v>7.4999999999999997E-2</v>
      </c>
      <c r="E112">
        <v>232.44499999999999</v>
      </c>
      <c r="F112">
        <v>942</v>
      </c>
      <c r="G112">
        <v>84.1</v>
      </c>
      <c r="H112">
        <v>839</v>
      </c>
      <c r="I112">
        <v>316934000</v>
      </c>
      <c r="J112" s="2">
        <v>4.07E-2</v>
      </c>
      <c r="K112">
        <v>35240</v>
      </c>
    </row>
    <row r="113" spans="1:11" x14ac:dyDescent="0.35">
      <c r="A113" s="1">
        <v>41456</v>
      </c>
      <c r="B113">
        <v>155.601</v>
      </c>
      <c r="C113" s="2">
        <v>8.9999999999999998E-4</v>
      </c>
      <c r="D113" s="2">
        <v>7.2999999999999995E-2</v>
      </c>
      <c r="E113">
        <v>232.9</v>
      </c>
      <c r="F113">
        <v>997</v>
      </c>
      <c r="G113">
        <v>85.1</v>
      </c>
      <c r="H113">
        <v>880</v>
      </c>
      <c r="I113">
        <v>317156000</v>
      </c>
      <c r="J113" s="2">
        <v>4.3700000000000003E-2</v>
      </c>
      <c r="K113">
        <v>35240</v>
      </c>
    </row>
    <row r="114" spans="1:11" x14ac:dyDescent="0.35">
      <c r="A114" s="1">
        <v>41487</v>
      </c>
      <c r="B114">
        <v>156.95699999999999</v>
      </c>
      <c r="C114" s="2">
        <v>8.0000000000000004E-4</v>
      </c>
      <c r="D114" s="2">
        <v>7.1999999999999995E-2</v>
      </c>
      <c r="E114">
        <v>233.45599999999999</v>
      </c>
      <c r="F114">
        <v>964</v>
      </c>
      <c r="G114">
        <v>82.1</v>
      </c>
      <c r="H114">
        <v>917</v>
      </c>
      <c r="I114">
        <v>317397000</v>
      </c>
      <c r="J114" s="2">
        <v>4.4560000000000002E-2</v>
      </c>
      <c r="K114">
        <v>35240</v>
      </c>
    </row>
    <row r="115" spans="1:11" x14ac:dyDescent="0.35">
      <c r="A115" s="1">
        <v>41518</v>
      </c>
      <c r="B115">
        <v>158.22</v>
      </c>
      <c r="C115" s="2">
        <v>8.0000000000000004E-4</v>
      </c>
      <c r="D115" s="2">
        <v>7.1999999999999995E-2</v>
      </c>
      <c r="E115">
        <v>233.54400000000001</v>
      </c>
      <c r="F115">
        <v>1004</v>
      </c>
      <c r="G115">
        <v>77.5</v>
      </c>
      <c r="H115">
        <v>850</v>
      </c>
      <c r="I115">
        <v>317635000</v>
      </c>
      <c r="J115" s="2">
        <v>4.4900000000000002E-2</v>
      </c>
      <c r="K115">
        <v>35240</v>
      </c>
    </row>
    <row r="116" spans="1:11" x14ac:dyDescent="0.35">
      <c r="A116" s="1">
        <v>41548</v>
      </c>
      <c r="B116">
        <v>159.238</v>
      </c>
      <c r="C116" s="2">
        <v>8.9999999999999998E-4</v>
      </c>
      <c r="D116" s="2">
        <v>7.1999999999999995E-2</v>
      </c>
      <c r="E116">
        <v>233.66900000000001</v>
      </c>
      <c r="F116">
        <v>1044</v>
      </c>
      <c r="G116">
        <v>73.2</v>
      </c>
      <c r="H116">
        <v>925</v>
      </c>
      <c r="I116">
        <v>317864000</v>
      </c>
      <c r="J116" s="2">
        <v>4.1919999999999999E-2</v>
      </c>
      <c r="K116">
        <v>35240</v>
      </c>
    </row>
    <row r="117" spans="1:11" x14ac:dyDescent="0.35">
      <c r="A117" s="1">
        <v>41579</v>
      </c>
      <c r="B117">
        <v>160.07399999999998</v>
      </c>
      <c r="C117" s="2">
        <v>8.0000000000000004E-4</v>
      </c>
      <c r="D117" s="2">
        <v>6.9000000000000006E-2</v>
      </c>
      <c r="E117">
        <v>234.1</v>
      </c>
      <c r="F117">
        <v>1029</v>
      </c>
      <c r="G117">
        <v>75.099999999999994</v>
      </c>
      <c r="H117">
        <v>1100</v>
      </c>
      <c r="I117">
        <v>318076000</v>
      </c>
      <c r="J117" s="2">
        <v>4.2549999999999998E-2</v>
      </c>
      <c r="K117">
        <v>35240</v>
      </c>
    </row>
    <row r="118" spans="1:11" x14ac:dyDescent="0.35">
      <c r="A118" s="1">
        <v>41609</v>
      </c>
      <c r="B118">
        <v>160.99299999999999</v>
      </c>
      <c r="C118" s="2">
        <v>8.9999999999999998E-4</v>
      </c>
      <c r="D118" s="2">
        <v>6.7000000000000004E-2</v>
      </c>
      <c r="E118">
        <v>234.71899999999999</v>
      </c>
      <c r="F118">
        <v>1005</v>
      </c>
      <c r="G118">
        <v>82.5</v>
      </c>
      <c r="H118">
        <v>1002</v>
      </c>
      <c r="I118">
        <v>318276000</v>
      </c>
      <c r="J118" s="2">
        <v>4.4574999999999997E-2</v>
      </c>
      <c r="K118">
        <v>35240</v>
      </c>
    </row>
    <row r="119" spans="1:11" x14ac:dyDescent="0.35">
      <c r="A119" s="1">
        <v>41640</v>
      </c>
      <c r="B119">
        <v>161.92400000000001</v>
      </c>
      <c r="C119" s="2">
        <v>6.9999999999999999E-4</v>
      </c>
      <c r="D119" s="2">
        <v>6.6000000000000003E-2</v>
      </c>
      <c r="E119">
        <v>235.28800000000001</v>
      </c>
      <c r="F119">
        <v>976</v>
      </c>
      <c r="G119">
        <v>81.2</v>
      </c>
      <c r="H119">
        <v>888</v>
      </c>
      <c r="I119">
        <v>318464000</v>
      </c>
      <c r="J119" s="2">
        <v>4.4319999999999998E-2</v>
      </c>
      <c r="K119">
        <v>36100</v>
      </c>
    </row>
    <row r="120" spans="1:11" x14ac:dyDescent="0.35">
      <c r="A120" s="1">
        <v>41671</v>
      </c>
      <c r="B120">
        <v>162.52100000000002</v>
      </c>
      <c r="C120" s="2">
        <v>6.9999999999999999E-4</v>
      </c>
      <c r="D120" s="2">
        <v>6.7000000000000004E-2</v>
      </c>
      <c r="E120">
        <v>235.547</v>
      </c>
      <c r="F120">
        <v>1039</v>
      </c>
      <c r="G120">
        <v>81.599999999999994</v>
      </c>
      <c r="H120">
        <v>944</v>
      </c>
      <c r="I120">
        <v>318642000</v>
      </c>
      <c r="J120" s="2">
        <v>4.3025000000000001E-2</v>
      </c>
      <c r="K120">
        <v>36100</v>
      </c>
    </row>
    <row r="121" spans="1:11" x14ac:dyDescent="0.35">
      <c r="A121" s="1">
        <v>41699</v>
      </c>
      <c r="B121">
        <v>163.08000000000001</v>
      </c>
      <c r="C121" s="2">
        <v>8.0000000000000004E-4</v>
      </c>
      <c r="D121" s="2">
        <v>6.7000000000000004E-2</v>
      </c>
      <c r="E121">
        <v>236.02799999999999</v>
      </c>
      <c r="F121">
        <v>1067</v>
      </c>
      <c r="G121">
        <v>80</v>
      </c>
      <c r="H121">
        <v>970</v>
      </c>
      <c r="I121">
        <v>318827000</v>
      </c>
      <c r="J121" s="2">
        <v>4.3424999999999998E-2</v>
      </c>
      <c r="K121">
        <v>36100</v>
      </c>
    </row>
    <row r="122" spans="1:11" x14ac:dyDescent="0.35">
      <c r="A122" s="1">
        <v>41730</v>
      </c>
      <c r="B122">
        <v>163.38499999999999</v>
      </c>
      <c r="C122" s="2">
        <v>8.9999999999999998E-4</v>
      </c>
      <c r="D122" s="2">
        <v>6.2E-2</v>
      </c>
      <c r="E122">
        <v>236.46799999999999</v>
      </c>
      <c r="F122">
        <v>1090</v>
      </c>
      <c r="G122">
        <v>84.1</v>
      </c>
      <c r="H122">
        <v>1043</v>
      </c>
      <c r="I122">
        <v>319020000</v>
      </c>
      <c r="J122" s="2">
        <v>4.3374999999999997E-2</v>
      </c>
      <c r="K122">
        <v>36100</v>
      </c>
    </row>
    <row r="123" spans="1:11" x14ac:dyDescent="0.35">
      <c r="A123" s="1">
        <v>41760</v>
      </c>
      <c r="B123">
        <v>163.65100000000001</v>
      </c>
      <c r="C123" s="2">
        <v>8.9999999999999998E-4</v>
      </c>
      <c r="D123" s="2">
        <v>6.3E-2</v>
      </c>
      <c r="E123">
        <v>236.91800000000001</v>
      </c>
      <c r="F123">
        <v>1018</v>
      </c>
      <c r="G123">
        <v>81.900000000000006</v>
      </c>
      <c r="H123">
        <v>1007</v>
      </c>
      <c r="I123">
        <v>319225000</v>
      </c>
      <c r="J123" s="2">
        <v>4.1919999999999999E-2</v>
      </c>
      <c r="K123">
        <v>36100</v>
      </c>
    </row>
    <row r="124" spans="1:11" x14ac:dyDescent="0.35">
      <c r="A124" s="1">
        <v>41791</v>
      </c>
      <c r="B124">
        <v>164.05900000000003</v>
      </c>
      <c r="C124" s="2">
        <v>1E-3</v>
      </c>
      <c r="D124" s="2">
        <v>6.0999999999999999E-2</v>
      </c>
      <c r="E124">
        <v>237.23099999999999</v>
      </c>
      <c r="F124">
        <v>1010</v>
      </c>
      <c r="G124">
        <v>82.5</v>
      </c>
      <c r="H124">
        <v>911</v>
      </c>
      <c r="I124">
        <v>319438000</v>
      </c>
      <c r="J124" s="2">
        <v>4.1625000000000002E-2</v>
      </c>
      <c r="K124">
        <v>36100</v>
      </c>
    </row>
    <row r="125" spans="1:11" x14ac:dyDescent="0.35">
      <c r="A125" s="1">
        <v>41821</v>
      </c>
      <c r="B125">
        <v>164.583</v>
      </c>
      <c r="C125" s="2">
        <v>8.9999999999999998E-4</v>
      </c>
      <c r="D125" s="2">
        <v>6.2E-2</v>
      </c>
      <c r="E125">
        <v>237.49799999999999</v>
      </c>
      <c r="F125">
        <v>1076</v>
      </c>
      <c r="G125">
        <v>81.8</v>
      </c>
      <c r="H125">
        <v>1085</v>
      </c>
      <c r="I125">
        <v>319670000</v>
      </c>
      <c r="J125" s="2">
        <v>4.1300000000000003E-2</v>
      </c>
      <c r="K125">
        <v>36100</v>
      </c>
    </row>
    <row r="126" spans="1:11" x14ac:dyDescent="0.35">
      <c r="A126" s="1">
        <v>41852</v>
      </c>
      <c r="B126">
        <v>165.20699999999999</v>
      </c>
      <c r="C126" s="2">
        <v>8.9999999999999998E-4</v>
      </c>
      <c r="D126" s="2">
        <v>6.0999999999999999E-2</v>
      </c>
      <c r="E126">
        <v>237.46</v>
      </c>
      <c r="F126">
        <v>1047</v>
      </c>
      <c r="G126">
        <v>82.5</v>
      </c>
      <c r="H126">
        <v>984</v>
      </c>
      <c r="I126">
        <v>319919000</v>
      </c>
      <c r="J126" s="2">
        <v>4.1149999999999999E-2</v>
      </c>
      <c r="K126">
        <v>36100</v>
      </c>
    </row>
    <row r="127" spans="1:11" x14ac:dyDescent="0.35">
      <c r="A127" s="1">
        <v>41883</v>
      </c>
      <c r="B127">
        <v>165.898</v>
      </c>
      <c r="C127" s="2">
        <v>8.9999999999999998E-4</v>
      </c>
      <c r="D127" s="2">
        <v>5.8999999999999997E-2</v>
      </c>
      <c r="E127">
        <v>237.477</v>
      </c>
      <c r="F127">
        <v>1077</v>
      </c>
      <c r="G127">
        <v>84.6</v>
      </c>
      <c r="H127">
        <v>1023</v>
      </c>
      <c r="I127">
        <v>320166000</v>
      </c>
      <c r="J127" s="2">
        <v>4.1625000000000002E-2</v>
      </c>
      <c r="K127">
        <v>36100</v>
      </c>
    </row>
    <row r="128" spans="1:11" x14ac:dyDescent="0.35">
      <c r="A128" s="1">
        <v>41913</v>
      </c>
      <c r="B128">
        <v>166.63399999999999</v>
      </c>
      <c r="C128" s="2">
        <v>8.9999999999999998E-4</v>
      </c>
      <c r="D128" s="2">
        <v>5.7000000000000002E-2</v>
      </c>
      <c r="E128">
        <v>237.43</v>
      </c>
      <c r="F128">
        <v>1094</v>
      </c>
      <c r="G128">
        <v>86.9</v>
      </c>
      <c r="H128">
        <v>1074</v>
      </c>
      <c r="I128">
        <v>320403000</v>
      </c>
      <c r="J128" s="2">
        <v>4.036E-2</v>
      </c>
      <c r="K128">
        <v>36100</v>
      </c>
    </row>
    <row r="129" spans="1:11" x14ac:dyDescent="0.35">
      <c r="A129" s="1">
        <v>41944</v>
      </c>
      <c r="B129">
        <v>167.328</v>
      </c>
      <c r="C129" s="2">
        <v>8.9999999999999998E-4</v>
      </c>
      <c r="D129" s="2">
        <v>5.8000000000000003E-2</v>
      </c>
      <c r="E129">
        <v>236.983</v>
      </c>
      <c r="F129">
        <v>1059</v>
      </c>
      <c r="G129">
        <v>88.8</v>
      </c>
      <c r="H129">
        <v>1001</v>
      </c>
      <c r="I129">
        <v>320616000</v>
      </c>
      <c r="J129" s="2">
        <v>3.9974999999999997E-2</v>
      </c>
      <c r="K129">
        <v>36100</v>
      </c>
    </row>
    <row r="130" spans="1:11" x14ac:dyDescent="0.35">
      <c r="A130" s="1">
        <v>41974</v>
      </c>
      <c r="B130">
        <v>168.04400000000001</v>
      </c>
      <c r="C130" s="2">
        <v>1.1999999999999999E-3</v>
      </c>
      <c r="D130" s="2">
        <v>5.6000000000000001E-2</v>
      </c>
      <c r="E130">
        <v>236.25200000000001</v>
      </c>
      <c r="F130">
        <v>1072</v>
      </c>
      <c r="G130">
        <v>93.6</v>
      </c>
      <c r="H130">
        <v>1073</v>
      </c>
      <c r="I130">
        <v>320815000</v>
      </c>
      <c r="J130" s="2">
        <v>3.8640000000000001E-2</v>
      </c>
      <c r="K130">
        <v>36100</v>
      </c>
    </row>
    <row r="131" spans="1:11" x14ac:dyDescent="0.35">
      <c r="A131" s="1">
        <v>42005</v>
      </c>
      <c r="B131">
        <v>168.62099999999998</v>
      </c>
      <c r="C131" s="2">
        <v>1.1000000000000001E-3</v>
      </c>
      <c r="D131" s="2">
        <v>5.7000000000000002E-2</v>
      </c>
      <c r="E131">
        <v>234.74700000000001</v>
      </c>
      <c r="F131">
        <v>1049</v>
      </c>
      <c r="G131">
        <v>98.1</v>
      </c>
      <c r="H131">
        <v>1085</v>
      </c>
      <c r="I131">
        <v>320997000</v>
      </c>
      <c r="J131" s="2">
        <v>3.6700000000000003E-2</v>
      </c>
      <c r="K131">
        <v>37990</v>
      </c>
    </row>
    <row r="132" spans="1:11" x14ac:dyDescent="0.35">
      <c r="A132" s="1">
        <v>42036</v>
      </c>
      <c r="B132">
        <v>169.11900000000003</v>
      </c>
      <c r="C132" s="2">
        <v>1.1000000000000001E-3</v>
      </c>
      <c r="D132" s="2">
        <v>5.5E-2</v>
      </c>
      <c r="E132">
        <v>235.34200000000001</v>
      </c>
      <c r="F132">
        <v>1127</v>
      </c>
      <c r="G132">
        <v>95.4</v>
      </c>
      <c r="H132">
        <v>886</v>
      </c>
      <c r="I132">
        <v>321164000</v>
      </c>
      <c r="J132" s="2">
        <v>3.7100000000000001E-2</v>
      </c>
      <c r="K132">
        <v>37990</v>
      </c>
    </row>
    <row r="133" spans="1:11" x14ac:dyDescent="0.35">
      <c r="A133" s="1">
        <v>42064</v>
      </c>
      <c r="B133">
        <v>169.78900000000002</v>
      </c>
      <c r="C133" s="2">
        <v>1.1000000000000001E-3</v>
      </c>
      <c r="D133" s="2">
        <v>5.3999999999999999E-2</v>
      </c>
      <c r="E133">
        <v>235.976</v>
      </c>
      <c r="F133">
        <v>1072</v>
      </c>
      <c r="G133">
        <v>93</v>
      </c>
      <c r="H133">
        <v>960</v>
      </c>
      <c r="I133">
        <v>321344000</v>
      </c>
      <c r="J133" s="2">
        <v>3.7699999999999997E-2</v>
      </c>
      <c r="K133">
        <v>37990</v>
      </c>
    </row>
    <row r="134" spans="1:11" x14ac:dyDescent="0.35">
      <c r="A134" s="1">
        <v>42095</v>
      </c>
      <c r="B134">
        <v>170.28900000000002</v>
      </c>
      <c r="C134" s="2">
        <v>1.1999999999999999E-3</v>
      </c>
      <c r="D134" s="2">
        <v>5.3999999999999999E-2</v>
      </c>
      <c r="E134">
        <v>236.22200000000001</v>
      </c>
      <c r="F134">
        <v>1166</v>
      </c>
      <c r="G134">
        <v>95.9</v>
      </c>
      <c r="H134">
        <v>1190</v>
      </c>
      <c r="I134">
        <v>321538000</v>
      </c>
      <c r="J134" s="2">
        <v>3.6720000000000003E-2</v>
      </c>
      <c r="K134">
        <v>37990</v>
      </c>
    </row>
    <row r="135" spans="1:11" x14ac:dyDescent="0.35">
      <c r="A135" s="1">
        <v>42125</v>
      </c>
      <c r="B135">
        <v>170.87099999999998</v>
      </c>
      <c r="C135" s="2">
        <v>1.1999999999999999E-3</v>
      </c>
      <c r="D135" s="2">
        <v>5.6000000000000001E-2</v>
      </c>
      <c r="E135">
        <v>237.001</v>
      </c>
      <c r="F135">
        <v>1272</v>
      </c>
      <c r="G135">
        <v>90.7</v>
      </c>
      <c r="H135">
        <v>1079</v>
      </c>
      <c r="I135">
        <v>321740000</v>
      </c>
      <c r="J135" s="2">
        <v>3.8399999999999997E-2</v>
      </c>
      <c r="K135">
        <v>37990</v>
      </c>
    </row>
    <row r="136" spans="1:11" x14ac:dyDescent="0.35">
      <c r="A136" s="1">
        <v>42156</v>
      </c>
      <c r="B136">
        <v>171.46900000000002</v>
      </c>
      <c r="C136" s="2">
        <v>1.2999999999999999E-3</v>
      </c>
      <c r="D136" s="2">
        <v>5.2999999999999999E-2</v>
      </c>
      <c r="E136">
        <v>237.65700000000001</v>
      </c>
      <c r="F136">
        <v>1379</v>
      </c>
      <c r="G136">
        <v>96.1</v>
      </c>
      <c r="H136">
        <v>1205</v>
      </c>
      <c r="I136">
        <v>321954000</v>
      </c>
      <c r="J136" s="2">
        <v>3.9824999999999999E-2</v>
      </c>
      <c r="K136">
        <v>37990</v>
      </c>
    </row>
    <row r="137" spans="1:11" x14ac:dyDescent="0.35">
      <c r="A137" s="1">
        <v>42186</v>
      </c>
      <c r="B137">
        <v>172.14599999999999</v>
      </c>
      <c r="C137" s="2">
        <v>1.2999999999999999E-3</v>
      </c>
      <c r="D137" s="2">
        <v>5.1999999999999998E-2</v>
      </c>
      <c r="E137">
        <v>238.03399999999999</v>
      </c>
      <c r="F137">
        <v>1140</v>
      </c>
      <c r="G137">
        <v>93.1</v>
      </c>
      <c r="H137">
        <v>1146</v>
      </c>
      <c r="I137">
        <v>322186000</v>
      </c>
      <c r="J137" s="2">
        <v>4.0460000000000003E-2</v>
      </c>
      <c r="K137">
        <v>37990</v>
      </c>
    </row>
    <row r="138" spans="1:11" x14ac:dyDescent="0.35">
      <c r="A138" s="1">
        <v>42217</v>
      </c>
      <c r="B138">
        <v>172.923</v>
      </c>
      <c r="C138" s="2">
        <v>1.4E-3</v>
      </c>
      <c r="D138" s="2">
        <v>5.0999999999999997E-2</v>
      </c>
      <c r="E138">
        <v>238.03299999999999</v>
      </c>
      <c r="F138">
        <v>1165</v>
      </c>
      <c r="G138">
        <v>91.9</v>
      </c>
      <c r="H138">
        <v>1130</v>
      </c>
      <c r="I138">
        <v>322427000</v>
      </c>
      <c r="J138" s="2">
        <v>3.9050000000000001E-2</v>
      </c>
      <c r="K138">
        <v>37990</v>
      </c>
    </row>
    <row r="139" spans="1:11" x14ac:dyDescent="0.35">
      <c r="A139" s="1">
        <v>42248</v>
      </c>
      <c r="B139">
        <v>173.815</v>
      </c>
      <c r="C139" s="2">
        <v>1.4E-3</v>
      </c>
      <c r="D139" s="2">
        <v>0.05</v>
      </c>
      <c r="E139">
        <v>237.49799999999999</v>
      </c>
      <c r="F139">
        <v>1144</v>
      </c>
      <c r="G139">
        <v>87.2</v>
      </c>
      <c r="H139">
        <v>1224</v>
      </c>
      <c r="I139">
        <v>322670000</v>
      </c>
      <c r="J139" s="2">
        <v>3.8899999999999997E-2</v>
      </c>
      <c r="K139">
        <v>37990</v>
      </c>
    </row>
    <row r="140" spans="1:11" x14ac:dyDescent="0.35">
      <c r="A140" s="1">
        <v>42278</v>
      </c>
      <c r="B140">
        <v>174.77799999999999</v>
      </c>
      <c r="C140" s="2">
        <v>1.1999999999999999E-3</v>
      </c>
      <c r="D140" s="2">
        <v>0.05</v>
      </c>
      <c r="E140">
        <v>237.733</v>
      </c>
      <c r="F140">
        <v>1160</v>
      </c>
      <c r="G140">
        <v>90</v>
      </c>
      <c r="H140">
        <v>1058</v>
      </c>
      <c r="I140">
        <v>322901000</v>
      </c>
      <c r="J140" s="2">
        <v>3.7960000000000001E-2</v>
      </c>
      <c r="K140">
        <v>37990</v>
      </c>
    </row>
    <row r="141" spans="1:11" x14ac:dyDescent="0.35">
      <c r="A141" s="1">
        <v>42309</v>
      </c>
      <c r="B141">
        <v>175.72299999999998</v>
      </c>
      <c r="C141" s="2">
        <v>1.1999999999999999E-3</v>
      </c>
      <c r="D141" s="2">
        <v>5.0999999999999997E-2</v>
      </c>
      <c r="E141">
        <v>238.017</v>
      </c>
      <c r="F141">
        <v>1244</v>
      </c>
      <c r="G141">
        <v>91.3</v>
      </c>
      <c r="H141">
        <v>1172</v>
      </c>
      <c r="I141">
        <v>323113000</v>
      </c>
      <c r="J141" s="2">
        <v>3.9425000000000002E-2</v>
      </c>
      <c r="K141">
        <v>37990</v>
      </c>
    </row>
    <row r="142" spans="1:11" x14ac:dyDescent="0.35">
      <c r="A142" s="1">
        <v>42339</v>
      </c>
      <c r="B142">
        <v>176.52700000000002</v>
      </c>
      <c r="C142" s="2">
        <v>2.3999999999999998E-3</v>
      </c>
      <c r="D142" s="2">
        <v>0.05</v>
      </c>
      <c r="E142">
        <v>237.761</v>
      </c>
      <c r="F142">
        <v>1211</v>
      </c>
      <c r="G142">
        <v>92.6</v>
      </c>
      <c r="H142">
        <v>1146</v>
      </c>
      <c r="I142">
        <v>323318000</v>
      </c>
      <c r="J142" s="2">
        <v>3.9640000000000002E-2</v>
      </c>
      <c r="K142">
        <v>37990</v>
      </c>
    </row>
    <row r="143" spans="1:11" x14ac:dyDescent="0.35">
      <c r="A143" s="1">
        <v>42370</v>
      </c>
      <c r="B143">
        <v>177.25099999999998</v>
      </c>
      <c r="C143" s="2">
        <v>3.3999999999999998E-3</v>
      </c>
      <c r="D143" s="2">
        <v>4.8000000000000001E-2</v>
      </c>
      <c r="E143">
        <v>237.65199999999999</v>
      </c>
      <c r="F143">
        <v>1171</v>
      </c>
      <c r="G143">
        <v>92</v>
      </c>
      <c r="H143">
        <v>1092</v>
      </c>
      <c r="I143">
        <v>323509000</v>
      </c>
      <c r="J143" s="2">
        <v>3.8725000000000002E-2</v>
      </c>
      <c r="K143">
        <v>38730</v>
      </c>
    </row>
    <row r="144" spans="1:11" x14ac:dyDescent="0.35">
      <c r="A144" s="1">
        <v>42401</v>
      </c>
      <c r="B144">
        <v>177.63499999999999</v>
      </c>
      <c r="C144" s="2">
        <v>3.8E-3</v>
      </c>
      <c r="D144" s="2">
        <v>4.9000000000000002E-2</v>
      </c>
      <c r="E144">
        <v>237.33600000000001</v>
      </c>
      <c r="F144">
        <v>1172</v>
      </c>
      <c r="G144">
        <v>91.7</v>
      </c>
      <c r="H144">
        <v>1225</v>
      </c>
      <c r="I144">
        <v>323687000</v>
      </c>
      <c r="J144" s="2">
        <v>3.6600000000000001E-2</v>
      </c>
      <c r="K144">
        <v>38730</v>
      </c>
    </row>
    <row r="145" spans="1:11" x14ac:dyDescent="0.35">
      <c r="A145" s="1">
        <v>42430</v>
      </c>
      <c r="B145">
        <v>178.15299999999999</v>
      </c>
      <c r="C145" s="2">
        <v>3.5999999999999999E-3</v>
      </c>
      <c r="D145" s="2">
        <v>0.05</v>
      </c>
      <c r="E145">
        <v>238.08</v>
      </c>
      <c r="F145">
        <v>1118</v>
      </c>
      <c r="G145">
        <v>91</v>
      </c>
      <c r="H145">
        <v>1111</v>
      </c>
      <c r="I145">
        <v>323871000</v>
      </c>
      <c r="J145" s="2">
        <v>3.6940000000000001E-2</v>
      </c>
      <c r="K145">
        <v>38730</v>
      </c>
    </row>
    <row r="146" spans="1:11" x14ac:dyDescent="0.35">
      <c r="A146" s="1">
        <v>42461</v>
      </c>
      <c r="B146">
        <v>178.75400000000002</v>
      </c>
      <c r="C146" s="2">
        <v>3.7000000000000002E-3</v>
      </c>
      <c r="D146" s="2">
        <v>5.0999999999999997E-2</v>
      </c>
      <c r="E146">
        <v>238.99199999999999</v>
      </c>
      <c r="F146">
        <v>1160</v>
      </c>
      <c r="G146">
        <v>89</v>
      </c>
      <c r="H146">
        <v>1163</v>
      </c>
      <c r="I146">
        <v>324061000</v>
      </c>
      <c r="J146" s="2">
        <v>3.6049999999999999E-2</v>
      </c>
      <c r="K146">
        <v>38730</v>
      </c>
    </row>
    <row r="147" spans="1:11" x14ac:dyDescent="0.35">
      <c r="A147" s="1">
        <v>42491</v>
      </c>
      <c r="B147">
        <v>179.41200000000001</v>
      </c>
      <c r="C147" s="2">
        <v>3.7000000000000002E-3</v>
      </c>
      <c r="D147" s="2">
        <v>4.8000000000000001E-2</v>
      </c>
      <c r="E147">
        <v>239.55699999999999</v>
      </c>
      <c r="F147">
        <v>1205</v>
      </c>
      <c r="G147">
        <v>94.7</v>
      </c>
      <c r="H147">
        <v>1148</v>
      </c>
      <c r="I147">
        <v>324260000</v>
      </c>
      <c r="J147" s="2">
        <v>3.5999999999999997E-2</v>
      </c>
      <c r="K147">
        <v>38730</v>
      </c>
    </row>
    <row r="148" spans="1:11" x14ac:dyDescent="0.35">
      <c r="A148" s="1">
        <v>42522</v>
      </c>
      <c r="B148">
        <v>180.07599999999999</v>
      </c>
      <c r="C148" s="2">
        <v>3.8E-3</v>
      </c>
      <c r="D148" s="2">
        <v>4.9000000000000002E-2</v>
      </c>
      <c r="E148">
        <v>240.22200000000001</v>
      </c>
      <c r="F148">
        <v>1208</v>
      </c>
      <c r="G148">
        <v>93.5</v>
      </c>
      <c r="H148">
        <v>1203</v>
      </c>
      <c r="I148">
        <v>324476000</v>
      </c>
      <c r="J148" s="2">
        <v>3.5680000000000003E-2</v>
      </c>
      <c r="K148">
        <v>38730</v>
      </c>
    </row>
    <row r="149" spans="1:11" x14ac:dyDescent="0.35">
      <c r="A149" s="1">
        <v>42552</v>
      </c>
      <c r="B149">
        <v>180.84299999999999</v>
      </c>
      <c r="C149" s="2">
        <v>3.8999999999999998E-3</v>
      </c>
      <c r="D149" s="2">
        <v>4.8000000000000001E-2</v>
      </c>
      <c r="E149">
        <v>240.101</v>
      </c>
      <c r="F149">
        <v>1198</v>
      </c>
      <c r="G149">
        <v>90</v>
      </c>
      <c r="H149">
        <v>1239</v>
      </c>
      <c r="I149">
        <v>324697000</v>
      </c>
      <c r="J149" s="2">
        <v>3.44E-2</v>
      </c>
      <c r="K149">
        <v>38730</v>
      </c>
    </row>
    <row r="150" spans="1:11" x14ac:dyDescent="0.35">
      <c r="A150" s="1">
        <v>42583</v>
      </c>
      <c r="B150">
        <v>181.828</v>
      </c>
      <c r="C150" s="2">
        <v>4.0000000000000001E-3</v>
      </c>
      <c r="D150" s="2">
        <v>4.9000000000000002E-2</v>
      </c>
      <c r="E150">
        <v>240.54499999999999</v>
      </c>
      <c r="F150">
        <v>1201</v>
      </c>
      <c r="G150">
        <v>89.8</v>
      </c>
      <c r="H150">
        <v>1171</v>
      </c>
      <c r="I150">
        <v>324924000</v>
      </c>
      <c r="J150" s="2">
        <v>3.4349999999999999E-2</v>
      </c>
      <c r="K150">
        <v>38730</v>
      </c>
    </row>
    <row r="151" spans="1:11" x14ac:dyDescent="0.35">
      <c r="A151" s="1">
        <v>42614</v>
      </c>
      <c r="B151">
        <v>182.804</v>
      </c>
      <c r="C151" s="2">
        <v>4.0000000000000001E-3</v>
      </c>
      <c r="D151" s="2">
        <v>0.05</v>
      </c>
      <c r="E151">
        <v>241.17599999999999</v>
      </c>
      <c r="F151">
        <v>1303</v>
      </c>
      <c r="G151">
        <v>91.2</v>
      </c>
      <c r="H151">
        <v>1068</v>
      </c>
      <c r="I151">
        <v>325155000</v>
      </c>
      <c r="J151" s="2">
        <v>3.4599999999999999E-2</v>
      </c>
      <c r="K151">
        <v>38730</v>
      </c>
    </row>
    <row r="152" spans="1:11" x14ac:dyDescent="0.35">
      <c r="A152" s="1">
        <v>42644</v>
      </c>
      <c r="B152">
        <v>183.733</v>
      </c>
      <c r="C152" s="2">
        <v>4.0000000000000001E-3</v>
      </c>
      <c r="D152" s="2">
        <v>4.9000000000000002E-2</v>
      </c>
      <c r="E152">
        <v>241.74100000000001</v>
      </c>
      <c r="F152">
        <v>1254</v>
      </c>
      <c r="G152">
        <v>87.2</v>
      </c>
      <c r="H152">
        <v>1313</v>
      </c>
      <c r="I152">
        <v>325368000</v>
      </c>
      <c r="J152" s="2">
        <v>3.4700000000000002E-2</v>
      </c>
      <c r="K152">
        <v>38730</v>
      </c>
    </row>
    <row r="153" spans="1:11" x14ac:dyDescent="0.35">
      <c r="A153" s="1">
        <v>42675</v>
      </c>
      <c r="B153">
        <v>184.74199999999999</v>
      </c>
      <c r="C153" s="2">
        <v>4.1000000000000003E-3</v>
      </c>
      <c r="D153" s="2">
        <v>4.7E-2</v>
      </c>
      <c r="E153">
        <v>242.02600000000001</v>
      </c>
      <c r="F153">
        <v>1230</v>
      </c>
      <c r="G153">
        <v>93.8</v>
      </c>
      <c r="H153">
        <v>1140</v>
      </c>
      <c r="I153">
        <v>325562000</v>
      </c>
      <c r="J153" s="2">
        <v>3.7699999999999997E-2</v>
      </c>
      <c r="K153">
        <v>38730</v>
      </c>
    </row>
    <row r="154" spans="1:11" x14ac:dyDescent="0.35">
      <c r="A154" s="1">
        <v>42705</v>
      </c>
      <c r="B154">
        <v>185.70699999999999</v>
      </c>
      <c r="C154" s="2">
        <v>5.4000000000000003E-3</v>
      </c>
      <c r="D154" s="2">
        <v>4.7E-2</v>
      </c>
      <c r="E154">
        <v>242.637</v>
      </c>
      <c r="F154">
        <v>1248</v>
      </c>
      <c r="G154">
        <v>98.2</v>
      </c>
      <c r="H154">
        <v>1252</v>
      </c>
      <c r="I154">
        <v>325742000</v>
      </c>
      <c r="J154" s="2">
        <v>4.1980000000000003E-2</v>
      </c>
      <c r="K154">
        <v>38730</v>
      </c>
    </row>
    <row r="155" spans="1:11" x14ac:dyDescent="0.35">
      <c r="A155" s="1">
        <v>42736</v>
      </c>
      <c r="B155">
        <v>186.785</v>
      </c>
      <c r="C155" s="2">
        <v>6.4999999999999997E-3</v>
      </c>
      <c r="D155" s="2">
        <v>4.7E-2</v>
      </c>
      <c r="E155">
        <v>243.61799999999999</v>
      </c>
      <c r="F155">
        <v>1303</v>
      </c>
      <c r="G155">
        <v>98.5</v>
      </c>
      <c r="H155">
        <v>1190</v>
      </c>
      <c r="I155">
        <v>325901000</v>
      </c>
      <c r="J155" s="2">
        <v>4.1500000000000002E-2</v>
      </c>
      <c r="K155">
        <v>39110</v>
      </c>
    </row>
    <row r="156" spans="1:11" x14ac:dyDescent="0.35">
      <c r="A156" s="1">
        <v>42767</v>
      </c>
      <c r="B156">
        <v>187.30799999999999</v>
      </c>
      <c r="C156" s="2">
        <v>6.6E-3</v>
      </c>
      <c r="D156" s="2">
        <v>4.5999999999999999E-2</v>
      </c>
      <c r="E156">
        <v>244.006</v>
      </c>
      <c r="F156">
        <v>1234</v>
      </c>
      <c r="G156">
        <v>96.3</v>
      </c>
      <c r="H156">
        <v>1271</v>
      </c>
      <c r="I156">
        <v>326050000</v>
      </c>
      <c r="J156" s="2">
        <v>4.1674999999999997E-2</v>
      </c>
      <c r="K156">
        <v>39110</v>
      </c>
    </row>
    <row r="157" spans="1:11" x14ac:dyDescent="0.35">
      <c r="A157" s="1">
        <v>42795</v>
      </c>
      <c r="B157">
        <v>187.98400000000001</v>
      </c>
      <c r="C157" s="2">
        <v>7.9000000000000008E-3</v>
      </c>
      <c r="D157" s="2">
        <v>4.3999999999999997E-2</v>
      </c>
      <c r="E157">
        <v>243.892</v>
      </c>
      <c r="F157">
        <v>1272</v>
      </c>
      <c r="G157">
        <v>96.9</v>
      </c>
      <c r="H157">
        <v>1190</v>
      </c>
      <c r="I157">
        <v>326207000</v>
      </c>
      <c r="J157" s="2">
        <v>4.1959999999999997E-2</v>
      </c>
      <c r="K157">
        <v>39110</v>
      </c>
    </row>
    <row r="158" spans="1:11" x14ac:dyDescent="0.35">
      <c r="A158" s="1">
        <v>42826</v>
      </c>
      <c r="B158">
        <v>188.71199999999999</v>
      </c>
      <c r="C158" s="2">
        <v>8.9999999999999993E-3</v>
      </c>
      <c r="D158" s="2">
        <v>4.3999999999999997E-2</v>
      </c>
      <c r="E158">
        <v>244.19300000000001</v>
      </c>
      <c r="F158">
        <v>1251</v>
      </c>
      <c r="G158">
        <v>97</v>
      </c>
      <c r="H158">
        <v>1146</v>
      </c>
      <c r="I158">
        <v>326371000</v>
      </c>
      <c r="J158" s="2">
        <v>4.045E-2</v>
      </c>
      <c r="K158">
        <v>39110</v>
      </c>
    </row>
    <row r="159" spans="1:11" x14ac:dyDescent="0.35">
      <c r="A159" s="1">
        <v>42856</v>
      </c>
      <c r="B159">
        <v>189.59700000000001</v>
      </c>
      <c r="C159" s="2">
        <v>9.1000000000000004E-3</v>
      </c>
      <c r="D159" s="2">
        <v>4.3999999999999997E-2</v>
      </c>
      <c r="E159">
        <v>244.00399999999999</v>
      </c>
      <c r="F159">
        <v>1208</v>
      </c>
      <c r="G159">
        <v>97.1</v>
      </c>
      <c r="H159">
        <v>1157</v>
      </c>
      <c r="I159">
        <v>326548000</v>
      </c>
      <c r="J159" s="2">
        <v>4.0099999999999997E-2</v>
      </c>
      <c r="K159">
        <v>39110</v>
      </c>
    </row>
    <row r="160" spans="1:11" x14ac:dyDescent="0.35">
      <c r="A160" s="1">
        <v>42887</v>
      </c>
      <c r="B160">
        <v>190.48400000000001</v>
      </c>
      <c r="C160" s="2">
        <v>1.04E-2</v>
      </c>
      <c r="D160" s="2">
        <v>4.2999999999999997E-2</v>
      </c>
      <c r="E160">
        <v>244.16300000000001</v>
      </c>
      <c r="F160">
        <v>1353</v>
      </c>
      <c r="G160">
        <v>95</v>
      </c>
      <c r="H160">
        <v>1249</v>
      </c>
      <c r="I160">
        <v>326743000</v>
      </c>
      <c r="J160" s="2">
        <v>3.9039999999999998E-2</v>
      </c>
      <c r="K160">
        <v>39110</v>
      </c>
    </row>
    <row r="161" spans="1:11" x14ac:dyDescent="0.35">
      <c r="A161" s="1">
        <v>42917</v>
      </c>
      <c r="B161">
        <v>191.441</v>
      </c>
      <c r="C161" s="2">
        <v>1.15E-2</v>
      </c>
      <c r="D161" s="2">
        <v>4.2999999999999997E-2</v>
      </c>
      <c r="E161">
        <v>244.24299999999999</v>
      </c>
      <c r="F161">
        <v>1256</v>
      </c>
      <c r="G161">
        <v>93.4</v>
      </c>
      <c r="H161">
        <v>1206</v>
      </c>
      <c r="I161">
        <v>326939000</v>
      </c>
      <c r="J161" s="2">
        <v>3.9675000000000002E-2</v>
      </c>
      <c r="K161">
        <v>39110</v>
      </c>
    </row>
    <row r="162" spans="1:11" x14ac:dyDescent="0.35">
      <c r="A162" s="1">
        <v>42948</v>
      </c>
      <c r="B162">
        <v>192.63200000000001</v>
      </c>
      <c r="C162" s="2">
        <v>1.1599999999999999E-2</v>
      </c>
      <c r="D162" s="2">
        <v>4.3999999999999997E-2</v>
      </c>
      <c r="E162">
        <v>245.18299999999999</v>
      </c>
      <c r="F162">
        <v>1319</v>
      </c>
      <c r="G162">
        <v>96.8</v>
      </c>
      <c r="H162">
        <v>1159</v>
      </c>
      <c r="I162">
        <v>327140000</v>
      </c>
      <c r="J162" s="2">
        <v>3.8800000000000001E-2</v>
      </c>
      <c r="K162">
        <v>39110</v>
      </c>
    </row>
    <row r="163" spans="1:11" x14ac:dyDescent="0.35">
      <c r="A163" s="1">
        <v>42979</v>
      </c>
      <c r="B163">
        <v>193.72900000000001</v>
      </c>
      <c r="C163" s="2">
        <v>1.15E-2</v>
      </c>
      <c r="D163" s="2">
        <v>4.2999999999999997E-2</v>
      </c>
      <c r="E163">
        <v>246.435</v>
      </c>
      <c r="F163">
        <v>1273</v>
      </c>
      <c r="G163">
        <v>95.1</v>
      </c>
      <c r="H163">
        <v>1181</v>
      </c>
      <c r="I163">
        <v>327342000</v>
      </c>
      <c r="J163" s="2">
        <v>3.805E-2</v>
      </c>
      <c r="K163">
        <v>39110</v>
      </c>
    </row>
    <row r="164" spans="1:11" x14ac:dyDescent="0.35">
      <c r="A164" s="1">
        <v>43009</v>
      </c>
      <c r="B164">
        <v>194.77799999999999</v>
      </c>
      <c r="C164" s="2">
        <v>1.15E-2</v>
      </c>
      <c r="D164" s="2">
        <v>4.2000000000000003E-2</v>
      </c>
      <c r="E164">
        <v>246.626</v>
      </c>
      <c r="F164">
        <v>1356</v>
      </c>
      <c r="G164">
        <v>100.7</v>
      </c>
      <c r="H164">
        <v>1257</v>
      </c>
      <c r="I164">
        <v>327528000</v>
      </c>
      <c r="J164" s="2">
        <v>3.8949999999999999E-2</v>
      </c>
      <c r="K164">
        <v>39110</v>
      </c>
    </row>
    <row r="165" spans="1:11" x14ac:dyDescent="0.35">
      <c r="A165" s="1">
        <v>43040</v>
      </c>
      <c r="B165">
        <v>195.93299999999999</v>
      </c>
      <c r="C165" s="2">
        <v>1.1599999999999999E-2</v>
      </c>
      <c r="D165" s="2">
        <v>4.2000000000000003E-2</v>
      </c>
      <c r="E165">
        <v>247.28399999999999</v>
      </c>
      <c r="F165">
        <v>1299</v>
      </c>
      <c r="G165">
        <v>98.5</v>
      </c>
      <c r="H165">
        <v>1273</v>
      </c>
      <c r="I165">
        <v>327699000</v>
      </c>
      <c r="J165" s="2">
        <v>3.9219999999999998E-2</v>
      </c>
      <c r="K165">
        <v>39110</v>
      </c>
    </row>
    <row r="166" spans="1:11" x14ac:dyDescent="0.35">
      <c r="A166" s="1">
        <v>43070</v>
      </c>
      <c r="B166">
        <v>197.15700000000001</v>
      </c>
      <c r="C166" s="2">
        <v>1.2999999999999999E-2</v>
      </c>
      <c r="D166" s="2">
        <v>4.1000000000000002E-2</v>
      </c>
      <c r="E166">
        <v>247.80500000000001</v>
      </c>
      <c r="F166">
        <v>1311</v>
      </c>
      <c r="G166">
        <v>95.9</v>
      </c>
      <c r="H166">
        <v>1177</v>
      </c>
      <c r="I166">
        <v>327848000</v>
      </c>
      <c r="J166" s="2">
        <v>3.95E-2</v>
      </c>
      <c r="K166">
        <v>39110</v>
      </c>
    </row>
    <row r="167" spans="1:11" x14ac:dyDescent="0.35">
      <c r="A167" s="1">
        <v>43101</v>
      </c>
      <c r="B167">
        <v>198.297</v>
      </c>
      <c r="C167" s="2">
        <v>1.41E-2</v>
      </c>
      <c r="D167" s="2">
        <v>0.04</v>
      </c>
      <c r="E167">
        <v>248.85900000000001</v>
      </c>
      <c r="F167">
        <v>1317</v>
      </c>
      <c r="G167">
        <v>95.7</v>
      </c>
      <c r="H167">
        <v>1299</v>
      </c>
      <c r="I167">
        <v>327969000</v>
      </c>
      <c r="J167" s="2">
        <v>4.0325E-2</v>
      </c>
      <c r="K167">
        <v>40430</v>
      </c>
    </row>
    <row r="168" spans="1:11" x14ac:dyDescent="0.35">
      <c r="A168" s="1">
        <v>43132</v>
      </c>
      <c r="B168">
        <v>199.23</v>
      </c>
      <c r="C168" s="2">
        <v>1.4200000000000001E-2</v>
      </c>
      <c r="D168" s="2">
        <v>4.1000000000000002E-2</v>
      </c>
      <c r="E168">
        <v>249.529</v>
      </c>
      <c r="F168">
        <v>1321</v>
      </c>
      <c r="G168">
        <v>99.7</v>
      </c>
      <c r="H168">
        <v>1277</v>
      </c>
      <c r="I168">
        <v>328085000</v>
      </c>
      <c r="J168" s="2">
        <v>4.3299999999999998E-2</v>
      </c>
      <c r="K168">
        <v>40430</v>
      </c>
    </row>
    <row r="169" spans="1:11" x14ac:dyDescent="0.35">
      <c r="A169" s="1">
        <v>43160</v>
      </c>
      <c r="B169">
        <v>199.96600000000001</v>
      </c>
      <c r="C169" s="2">
        <v>1.5100000000000001E-2</v>
      </c>
      <c r="D169" s="2">
        <v>0.04</v>
      </c>
      <c r="E169">
        <v>249.577</v>
      </c>
      <c r="F169">
        <v>1385</v>
      </c>
      <c r="G169">
        <v>101.4</v>
      </c>
      <c r="H169">
        <v>1318</v>
      </c>
      <c r="I169">
        <v>328219000</v>
      </c>
      <c r="J169" s="2">
        <v>4.444E-2</v>
      </c>
      <c r="K169">
        <v>40430</v>
      </c>
    </row>
    <row r="170" spans="1:11" x14ac:dyDescent="0.35">
      <c r="A170" s="1">
        <v>43191</v>
      </c>
      <c r="B170">
        <v>200.65199999999999</v>
      </c>
      <c r="C170" s="2">
        <v>1.6899999999999998E-2</v>
      </c>
      <c r="D170" s="2">
        <v>0.04</v>
      </c>
      <c r="E170">
        <v>250.227</v>
      </c>
      <c r="F170">
        <v>1378</v>
      </c>
      <c r="G170">
        <v>98.8</v>
      </c>
      <c r="H170">
        <v>1276</v>
      </c>
      <c r="I170">
        <v>328364000</v>
      </c>
      <c r="J170" s="2">
        <v>4.4674999999999999E-2</v>
      </c>
      <c r="K170">
        <v>40430</v>
      </c>
    </row>
    <row r="171" spans="1:11" x14ac:dyDescent="0.35">
      <c r="A171" s="1">
        <v>43221</v>
      </c>
      <c r="B171">
        <v>201.41</v>
      </c>
      <c r="C171" s="2">
        <v>1.7000000000000001E-2</v>
      </c>
      <c r="D171" s="2">
        <v>3.7999999999999999E-2</v>
      </c>
      <c r="E171">
        <v>250.792</v>
      </c>
      <c r="F171">
        <v>1338</v>
      </c>
      <c r="G171">
        <v>98</v>
      </c>
      <c r="H171">
        <v>1357</v>
      </c>
      <c r="I171">
        <v>328521000</v>
      </c>
      <c r="J171" s="2">
        <v>4.5859999999999998E-2</v>
      </c>
      <c r="K171">
        <v>40430</v>
      </c>
    </row>
    <row r="172" spans="1:11" x14ac:dyDescent="0.35">
      <c r="A172" s="1">
        <v>43252</v>
      </c>
      <c r="B172">
        <v>202.18899999999999</v>
      </c>
      <c r="C172" s="2">
        <v>1.8200000000000001E-2</v>
      </c>
      <c r="D172" s="2">
        <v>0.04</v>
      </c>
      <c r="E172">
        <v>251.018</v>
      </c>
      <c r="F172">
        <v>1345</v>
      </c>
      <c r="G172">
        <v>98.2</v>
      </c>
      <c r="H172">
        <v>1192</v>
      </c>
      <c r="I172">
        <v>328692000</v>
      </c>
      <c r="J172" s="2">
        <v>4.5699999999999998E-2</v>
      </c>
      <c r="K172">
        <v>40430</v>
      </c>
    </row>
    <row r="173" spans="1:11" x14ac:dyDescent="0.35">
      <c r="A173" s="1">
        <v>43282</v>
      </c>
      <c r="B173">
        <v>202.87799999999999</v>
      </c>
      <c r="C173" s="2">
        <v>1.9099999999999999E-2</v>
      </c>
      <c r="D173" s="2">
        <v>3.7999999999999999E-2</v>
      </c>
      <c r="E173">
        <v>251.214</v>
      </c>
      <c r="F173">
        <v>1334</v>
      </c>
      <c r="G173">
        <v>97.9</v>
      </c>
      <c r="H173">
        <v>1208</v>
      </c>
      <c r="I173">
        <v>328863000</v>
      </c>
      <c r="J173" s="2">
        <v>4.5275000000000003E-2</v>
      </c>
      <c r="K173">
        <v>40430</v>
      </c>
    </row>
    <row r="174" spans="1:11" x14ac:dyDescent="0.35">
      <c r="A174" s="1">
        <v>43313</v>
      </c>
      <c r="B174">
        <v>203.65</v>
      </c>
      <c r="C174" s="2">
        <v>1.9099999999999999E-2</v>
      </c>
      <c r="D174" s="2">
        <v>3.7999999999999999E-2</v>
      </c>
      <c r="E174">
        <v>251.66300000000001</v>
      </c>
      <c r="F174">
        <v>1273</v>
      </c>
      <c r="G174">
        <v>96.2</v>
      </c>
      <c r="H174">
        <v>1288</v>
      </c>
      <c r="I174">
        <v>329040000</v>
      </c>
      <c r="J174" s="2">
        <v>4.5499999999999999E-2</v>
      </c>
      <c r="K174">
        <v>40430</v>
      </c>
    </row>
    <row r="175" spans="1:11" x14ac:dyDescent="0.35">
      <c r="A175" s="1">
        <v>43344</v>
      </c>
      <c r="B175">
        <v>204.31</v>
      </c>
      <c r="C175" s="2">
        <v>1.95E-2</v>
      </c>
      <c r="D175" s="2">
        <v>3.6999999999999998E-2</v>
      </c>
      <c r="E175">
        <v>252.18199999999999</v>
      </c>
      <c r="F175">
        <v>1314</v>
      </c>
      <c r="G175">
        <v>100.1</v>
      </c>
      <c r="H175">
        <v>1250</v>
      </c>
      <c r="I175">
        <v>329216000</v>
      </c>
      <c r="J175" s="2">
        <v>4.6274999999999997E-2</v>
      </c>
      <c r="K175">
        <v>40430</v>
      </c>
    </row>
    <row r="176" spans="1:11" x14ac:dyDescent="0.35">
      <c r="A176" s="1">
        <v>43374</v>
      </c>
      <c r="B176">
        <v>205.07599999999999</v>
      </c>
      <c r="C176" s="2">
        <v>2.1899999999999999E-2</v>
      </c>
      <c r="D176" s="2">
        <v>3.7999999999999999E-2</v>
      </c>
      <c r="E176">
        <v>252.77199999999999</v>
      </c>
      <c r="F176">
        <v>1272</v>
      </c>
      <c r="G176">
        <v>98.6</v>
      </c>
      <c r="H176">
        <v>1221</v>
      </c>
      <c r="I176">
        <v>329379000</v>
      </c>
      <c r="J176" s="2">
        <v>4.8300000000000003E-2</v>
      </c>
      <c r="K176">
        <v>40430</v>
      </c>
    </row>
    <row r="177" spans="1:11" x14ac:dyDescent="0.35">
      <c r="A177" s="1">
        <v>43405</v>
      </c>
      <c r="B177">
        <v>205.65199999999999</v>
      </c>
      <c r="C177" s="2">
        <v>2.1999999999999999E-2</v>
      </c>
      <c r="D177" s="2">
        <v>3.7999999999999999E-2</v>
      </c>
      <c r="E177">
        <v>252.59399999999999</v>
      </c>
      <c r="F177">
        <v>1340</v>
      </c>
      <c r="G177">
        <v>97.5</v>
      </c>
      <c r="H177">
        <v>1181</v>
      </c>
      <c r="I177">
        <v>329527000</v>
      </c>
      <c r="J177" s="2">
        <v>4.8660000000000002E-2</v>
      </c>
      <c r="K177">
        <v>40430</v>
      </c>
    </row>
    <row r="178" spans="1:11" x14ac:dyDescent="0.35">
      <c r="A178" s="1">
        <v>43435</v>
      </c>
      <c r="B178">
        <v>206.14500000000001</v>
      </c>
      <c r="C178" s="2">
        <v>2.2700000000000001E-2</v>
      </c>
      <c r="D178" s="2">
        <v>3.9E-2</v>
      </c>
      <c r="E178">
        <v>252.767</v>
      </c>
      <c r="F178">
        <v>1317</v>
      </c>
      <c r="G178">
        <v>98.3</v>
      </c>
      <c r="H178">
        <v>1095</v>
      </c>
      <c r="I178">
        <v>329659000</v>
      </c>
      <c r="J178" s="2">
        <v>4.6375E-2</v>
      </c>
      <c r="K178">
        <v>40430</v>
      </c>
    </row>
    <row r="179" spans="1:11" x14ac:dyDescent="0.35">
      <c r="A179" s="1">
        <v>43466</v>
      </c>
      <c r="B179">
        <v>206.535</v>
      </c>
      <c r="C179" s="2">
        <v>2.4E-2</v>
      </c>
      <c r="D179" s="2">
        <v>0.04</v>
      </c>
      <c r="E179">
        <v>252.56100000000001</v>
      </c>
      <c r="F179">
        <v>1254</v>
      </c>
      <c r="G179">
        <v>91.2</v>
      </c>
      <c r="H179">
        <v>1226</v>
      </c>
      <c r="I179">
        <v>329766000</v>
      </c>
      <c r="J179" s="2">
        <v>4.4639999999999999E-2</v>
      </c>
      <c r="K179">
        <v>42530</v>
      </c>
    </row>
    <row r="180" spans="1:11" x14ac:dyDescent="0.35">
      <c r="A180" s="1">
        <v>43497</v>
      </c>
      <c r="B180">
        <v>206.86</v>
      </c>
      <c r="C180" s="2">
        <v>2.4E-2</v>
      </c>
      <c r="D180" s="2">
        <v>3.7999999999999999E-2</v>
      </c>
      <c r="E180">
        <v>253.31899999999999</v>
      </c>
      <c r="F180">
        <v>1286</v>
      </c>
      <c r="G180">
        <v>93.8</v>
      </c>
      <c r="H180">
        <v>1121</v>
      </c>
      <c r="I180">
        <v>329862000</v>
      </c>
      <c r="J180" s="2">
        <v>4.3700000000000003E-2</v>
      </c>
      <c r="K180">
        <v>42530</v>
      </c>
    </row>
    <row r="181" spans="1:11" x14ac:dyDescent="0.35">
      <c r="A181" s="1">
        <v>43525</v>
      </c>
      <c r="B181">
        <v>207.07900000000001</v>
      </c>
      <c r="C181" s="2">
        <v>2.41E-2</v>
      </c>
      <c r="D181" s="2">
        <v>3.7999999999999999E-2</v>
      </c>
      <c r="E181">
        <v>254.27699999999999</v>
      </c>
      <c r="F181">
        <v>1295</v>
      </c>
      <c r="G181">
        <v>98.4</v>
      </c>
      <c r="H181">
        <v>1191</v>
      </c>
      <c r="I181">
        <v>329977000</v>
      </c>
      <c r="J181" s="2">
        <v>4.265E-2</v>
      </c>
      <c r="K181">
        <v>42530</v>
      </c>
    </row>
    <row r="182" spans="1:11" x14ac:dyDescent="0.35">
      <c r="A182" s="1">
        <v>43556</v>
      </c>
      <c r="B182">
        <v>207.53200000000001</v>
      </c>
      <c r="C182" s="2">
        <v>2.4199999999999999E-2</v>
      </c>
      <c r="D182" s="2">
        <v>3.6999999999999998E-2</v>
      </c>
      <c r="E182">
        <v>255.233</v>
      </c>
      <c r="F182">
        <v>1322</v>
      </c>
      <c r="G182">
        <v>97.2</v>
      </c>
      <c r="H182">
        <v>1272</v>
      </c>
      <c r="I182">
        <v>330103000</v>
      </c>
      <c r="J182" s="2">
        <v>4.1424999999999997E-2</v>
      </c>
      <c r="K182">
        <v>42530</v>
      </c>
    </row>
    <row r="183" spans="1:11" x14ac:dyDescent="0.35">
      <c r="A183" s="1">
        <v>43586</v>
      </c>
      <c r="B183">
        <v>208.13</v>
      </c>
      <c r="C183" s="2">
        <v>2.3900000000000001E-2</v>
      </c>
      <c r="D183" s="2">
        <v>3.5999999999999997E-2</v>
      </c>
      <c r="E183">
        <v>255.29599999999999</v>
      </c>
      <c r="F183">
        <v>1347</v>
      </c>
      <c r="G183">
        <v>100</v>
      </c>
      <c r="H183">
        <v>1293</v>
      </c>
      <c r="I183">
        <v>330240000</v>
      </c>
      <c r="J183" s="2">
        <v>4.0719999999999999E-2</v>
      </c>
      <c r="K183">
        <v>42530</v>
      </c>
    </row>
    <row r="184" spans="1:11" x14ac:dyDescent="0.35">
      <c r="A184" s="1">
        <v>43617</v>
      </c>
      <c r="B184">
        <v>208.56800000000001</v>
      </c>
      <c r="C184" s="2">
        <v>2.3800000000000002E-2</v>
      </c>
      <c r="D184" s="2">
        <v>3.5999999999999997E-2</v>
      </c>
      <c r="E184">
        <v>255.21299999999999</v>
      </c>
      <c r="F184">
        <v>1299</v>
      </c>
      <c r="G184">
        <v>98.2</v>
      </c>
      <c r="H184">
        <v>1243</v>
      </c>
      <c r="I184">
        <v>330393000</v>
      </c>
      <c r="J184" s="2">
        <v>3.8025000000000003E-2</v>
      </c>
      <c r="K184">
        <v>42530</v>
      </c>
    </row>
    <row r="185" spans="1:11" x14ac:dyDescent="0.35">
      <c r="A185" s="1">
        <v>43647</v>
      </c>
      <c r="B185">
        <v>209.18</v>
      </c>
      <c r="C185" s="2">
        <v>2.4E-2</v>
      </c>
      <c r="D185" s="2">
        <v>3.6999999999999998E-2</v>
      </c>
      <c r="E185">
        <v>255.80199999999999</v>
      </c>
      <c r="F185">
        <v>1379</v>
      </c>
      <c r="G185">
        <v>98.4</v>
      </c>
      <c r="H185">
        <v>1240</v>
      </c>
      <c r="I185">
        <v>330553000</v>
      </c>
      <c r="J185" s="2">
        <v>3.7650000000000003E-2</v>
      </c>
      <c r="K185">
        <v>42530</v>
      </c>
    </row>
    <row r="186" spans="1:11" x14ac:dyDescent="0.35">
      <c r="A186" s="1">
        <v>43678</v>
      </c>
      <c r="B186">
        <v>210.029</v>
      </c>
      <c r="C186" s="2">
        <v>2.1299999999999999E-2</v>
      </c>
      <c r="D186" s="2">
        <v>3.5999999999999997E-2</v>
      </c>
      <c r="E186">
        <v>256.036</v>
      </c>
      <c r="F186">
        <v>1482</v>
      </c>
      <c r="G186">
        <v>89.8</v>
      </c>
      <c r="H186">
        <v>1375</v>
      </c>
      <c r="I186">
        <v>330729000</v>
      </c>
      <c r="J186" s="2">
        <v>3.6159999999999998E-2</v>
      </c>
      <c r="K186">
        <v>42530</v>
      </c>
    </row>
    <row r="187" spans="1:11" x14ac:dyDescent="0.35">
      <c r="A187" s="1">
        <v>43709</v>
      </c>
      <c r="B187">
        <v>210.83</v>
      </c>
      <c r="C187" s="2">
        <v>2.0400000000000001E-2</v>
      </c>
      <c r="D187" s="2">
        <v>3.5000000000000003E-2</v>
      </c>
      <c r="E187">
        <v>256.43</v>
      </c>
      <c r="F187">
        <v>1469</v>
      </c>
      <c r="G187">
        <v>93.2</v>
      </c>
      <c r="H187">
        <v>1311</v>
      </c>
      <c r="I187">
        <v>330904000</v>
      </c>
      <c r="J187" s="2">
        <v>3.6049999999999999E-2</v>
      </c>
      <c r="K187">
        <v>42530</v>
      </c>
    </row>
    <row r="188" spans="1:11" x14ac:dyDescent="0.35">
      <c r="A188" s="1">
        <v>43739</v>
      </c>
      <c r="B188">
        <v>211.73</v>
      </c>
      <c r="C188" s="2">
        <v>1.83E-2</v>
      </c>
      <c r="D188" s="2">
        <v>3.5999999999999997E-2</v>
      </c>
      <c r="E188">
        <v>257.15499999999997</v>
      </c>
      <c r="F188">
        <v>1523</v>
      </c>
      <c r="G188">
        <v>95.5</v>
      </c>
      <c r="H188">
        <v>1325</v>
      </c>
      <c r="I188">
        <v>331066000</v>
      </c>
      <c r="J188" s="2">
        <v>3.6880000000000003E-2</v>
      </c>
      <c r="K188">
        <v>42530</v>
      </c>
    </row>
    <row r="189" spans="1:11" x14ac:dyDescent="0.35">
      <c r="A189" s="1">
        <v>43770</v>
      </c>
      <c r="B189">
        <v>212.774</v>
      </c>
      <c r="C189" s="2">
        <v>1.55E-2</v>
      </c>
      <c r="D189" s="2">
        <v>3.5999999999999997E-2</v>
      </c>
      <c r="E189">
        <v>257.87900000000002</v>
      </c>
      <c r="F189">
        <v>1535</v>
      </c>
      <c r="G189">
        <v>96.8</v>
      </c>
      <c r="H189">
        <v>1353</v>
      </c>
      <c r="I189">
        <v>331213000</v>
      </c>
      <c r="J189" s="2">
        <v>3.6949999999999997E-2</v>
      </c>
      <c r="K189">
        <v>42530</v>
      </c>
    </row>
    <row r="190" spans="1:11" x14ac:dyDescent="0.35">
      <c r="A190" s="1">
        <v>43800</v>
      </c>
      <c r="B190">
        <v>213.95</v>
      </c>
      <c r="C190" s="2">
        <v>1.55E-2</v>
      </c>
      <c r="D190" s="2">
        <v>3.5999999999999997E-2</v>
      </c>
      <c r="E190">
        <v>258.63</v>
      </c>
      <c r="F190">
        <v>1443</v>
      </c>
      <c r="G190">
        <v>99.3</v>
      </c>
      <c r="H190">
        <v>1548</v>
      </c>
      <c r="I190">
        <v>331345000</v>
      </c>
      <c r="J190" s="2">
        <v>3.7199999999999997E-2</v>
      </c>
      <c r="K190">
        <v>42530</v>
      </c>
    </row>
    <row r="191" spans="1:11" x14ac:dyDescent="0.35">
      <c r="A191" s="1">
        <v>43831</v>
      </c>
      <c r="B191">
        <v>215.04900000000001</v>
      </c>
      <c r="C191" s="2">
        <v>1.55E-2</v>
      </c>
      <c r="D191" s="2">
        <v>3.5999999999999997E-2</v>
      </c>
      <c r="E191">
        <v>259.12700000000001</v>
      </c>
      <c r="F191">
        <v>1495</v>
      </c>
      <c r="G191">
        <v>99.8</v>
      </c>
      <c r="H191">
        <v>1581</v>
      </c>
      <c r="I191">
        <v>331443000</v>
      </c>
      <c r="J191" s="2">
        <v>3.6240000000000001E-2</v>
      </c>
      <c r="K191">
        <v>41950</v>
      </c>
    </row>
    <row r="192" spans="1:11" x14ac:dyDescent="0.35">
      <c r="A192" s="1">
        <v>43862</v>
      </c>
      <c r="B192">
        <v>215.911</v>
      </c>
      <c r="C192" s="2">
        <v>1.5800000000000002E-2</v>
      </c>
      <c r="D192" s="2">
        <v>3.5000000000000003E-2</v>
      </c>
      <c r="E192">
        <v>259.25</v>
      </c>
      <c r="F192">
        <v>1455</v>
      </c>
      <c r="G192">
        <v>101</v>
      </c>
      <c r="H192">
        <v>1549</v>
      </c>
      <c r="I192">
        <v>331525000</v>
      </c>
      <c r="J192" s="2">
        <v>3.465E-2</v>
      </c>
      <c r="K192">
        <v>41950</v>
      </c>
    </row>
    <row r="193" spans="1:11" x14ac:dyDescent="0.35">
      <c r="A193" s="1">
        <v>43891</v>
      </c>
      <c r="B193">
        <v>216.45699999999999</v>
      </c>
      <c r="C193" s="2">
        <v>6.4999999999999997E-3</v>
      </c>
      <c r="D193" s="2">
        <v>4.3999999999999997E-2</v>
      </c>
      <c r="E193">
        <v>258.07600000000002</v>
      </c>
      <c r="F193">
        <v>1346</v>
      </c>
      <c r="G193">
        <v>89.1</v>
      </c>
      <c r="H193">
        <v>1266</v>
      </c>
      <c r="I193">
        <v>331667000</v>
      </c>
      <c r="J193" s="2">
        <v>3.4500000000000003E-2</v>
      </c>
      <c r="K193">
        <v>41950</v>
      </c>
    </row>
    <row r="194" spans="1:11" x14ac:dyDescent="0.35">
      <c r="A194" s="1">
        <v>43922</v>
      </c>
      <c r="B194">
        <v>216.846</v>
      </c>
      <c r="C194" s="2">
        <v>5.0000000000000001E-4</v>
      </c>
      <c r="D194" s="2">
        <v>0.14799999999999999</v>
      </c>
      <c r="E194">
        <v>256.03199999999998</v>
      </c>
      <c r="F194">
        <v>1076</v>
      </c>
      <c r="G194">
        <v>71.8</v>
      </c>
      <c r="H194">
        <v>936</v>
      </c>
      <c r="I194">
        <v>331750000</v>
      </c>
      <c r="J194" s="2">
        <v>3.3059999999999999E-2</v>
      </c>
      <c r="K194">
        <v>41950</v>
      </c>
    </row>
    <row r="195" spans="1:11" x14ac:dyDescent="0.35">
      <c r="A195" s="1">
        <v>43952</v>
      </c>
      <c r="B195">
        <v>216.941</v>
      </c>
      <c r="C195" s="2">
        <v>5.0000000000000001E-4</v>
      </c>
      <c r="D195" s="2">
        <v>0.13200000000000001</v>
      </c>
      <c r="E195">
        <v>255.80199999999999</v>
      </c>
      <c r="F195">
        <v>1250</v>
      </c>
      <c r="G195">
        <v>72.3</v>
      </c>
      <c r="H195">
        <v>1039</v>
      </c>
      <c r="I195">
        <v>331751000</v>
      </c>
      <c r="J195" s="2">
        <v>3.2325E-2</v>
      </c>
      <c r="K195">
        <v>41950</v>
      </c>
    </row>
    <row r="196" spans="1:11" x14ac:dyDescent="0.35">
      <c r="A196" s="1">
        <v>43983</v>
      </c>
      <c r="B196">
        <v>217.46400000000003</v>
      </c>
      <c r="C196" s="2">
        <v>8.0000000000000004E-4</v>
      </c>
      <c r="D196" s="2">
        <v>0.11</v>
      </c>
      <c r="E196">
        <v>257.04199999999997</v>
      </c>
      <c r="F196">
        <v>1334</v>
      </c>
      <c r="G196">
        <v>78.099999999999994</v>
      </c>
      <c r="H196">
        <v>1266</v>
      </c>
      <c r="I196">
        <v>331795000</v>
      </c>
      <c r="J196" s="2">
        <v>3.1625E-2</v>
      </c>
      <c r="K196">
        <v>41950</v>
      </c>
    </row>
    <row r="197" spans="1:11" x14ac:dyDescent="0.35">
      <c r="A197" s="1">
        <v>44013</v>
      </c>
      <c r="B197">
        <v>219.172</v>
      </c>
      <c r="C197" s="2">
        <v>8.9999999999999998E-4</v>
      </c>
      <c r="D197" s="2">
        <v>0.10199999999999999</v>
      </c>
      <c r="E197">
        <v>258.35199999999998</v>
      </c>
      <c r="F197">
        <v>1546</v>
      </c>
      <c r="G197">
        <v>72.5</v>
      </c>
      <c r="H197">
        <v>1526</v>
      </c>
      <c r="I197">
        <v>331861000</v>
      </c>
      <c r="J197" s="2">
        <v>3.0159999999999999E-2</v>
      </c>
      <c r="K197">
        <v>41950</v>
      </c>
    </row>
    <row r="198" spans="1:11" x14ac:dyDescent="0.35">
      <c r="A198" s="1">
        <v>44044</v>
      </c>
      <c r="B198">
        <v>222.27199999999999</v>
      </c>
      <c r="C198" s="2">
        <v>1E-3</v>
      </c>
      <c r="D198" s="2">
        <v>8.4000000000000005E-2</v>
      </c>
      <c r="E198">
        <v>259.31599999999997</v>
      </c>
      <c r="F198">
        <v>1533</v>
      </c>
      <c r="G198">
        <v>74.099999999999994</v>
      </c>
      <c r="H198">
        <v>1396</v>
      </c>
      <c r="I198">
        <v>331936000</v>
      </c>
      <c r="J198" s="2">
        <v>2.9350000000000001E-2</v>
      </c>
      <c r="K198">
        <v>41950</v>
      </c>
    </row>
    <row r="199" spans="1:11" x14ac:dyDescent="0.35">
      <c r="A199" s="1">
        <v>44075</v>
      </c>
      <c r="B199">
        <v>225.71700000000001</v>
      </c>
      <c r="C199" s="2">
        <v>8.9999999999999998E-4</v>
      </c>
      <c r="D199" s="2">
        <v>7.8E-2</v>
      </c>
      <c r="E199">
        <v>259.99700000000001</v>
      </c>
      <c r="F199">
        <v>1636</v>
      </c>
      <c r="G199">
        <v>80.400000000000006</v>
      </c>
      <c r="H199">
        <v>1473</v>
      </c>
      <c r="I199">
        <v>332017000</v>
      </c>
      <c r="J199" s="2">
        <v>2.8899999999999999E-2</v>
      </c>
      <c r="K199">
        <v>41950</v>
      </c>
    </row>
    <row r="200" spans="1:11" x14ac:dyDescent="0.35">
      <c r="A200" s="1">
        <v>44105</v>
      </c>
      <c r="B200">
        <v>229.666</v>
      </c>
      <c r="C200" s="2">
        <v>8.9999999999999998E-4</v>
      </c>
      <c r="D200" s="2">
        <v>6.9000000000000006E-2</v>
      </c>
      <c r="E200">
        <v>260.31900000000002</v>
      </c>
      <c r="F200">
        <v>1613</v>
      </c>
      <c r="G200">
        <v>81.8</v>
      </c>
      <c r="H200">
        <v>1543</v>
      </c>
      <c r="I200">
        <v>332092000</v>
      </c>
      <c r="J200" s="2">
        <v>2.8340000000000001E-2</v>
      </c>
      <c r="K200">
        <v>41950</v>
      </c>
    </row>
    <row r="201" spans="1:11" x14ac:dyDescent="0.35">
      <c r="A201" s="1">
        <v>44136</v>
      </c>
      <c r="B201">
        <v>233.25</v>
      </c>
      <c r="C201" s="2">
        <v>8.9999999999999998E-4</v>
      </c>
      <c r="D201" s="2">
        <v>6.7000000000000004E-2</v>
      </c>
      <c r="E201">
        <v>260.911</v>
      </c>
      <c r="F201">
        <v>1703</v>
      </c>
      <c r="G201">
        <v>76.900000000000006</v>
      </c>
      <c r="H201">
        <v>1543</v>
      </c>
      <c r="I201">
        <v>332129000</v>
      </c>
      <c r="J201" s="2">
        <v>2.7650000000000001E-2</v>
      </c>
      <c r="K201">
        <v>41950</v>
      </c>
    </row>
    <row r="202" spans="1:11" x14ac:dyDescent="0.35">
      <c r="A202" s="1">
        <v>44166</v>
      </c>
      <c r="B202">
        <v>236.58699999999999</v>
      </c>
      <c r="C202" s="2">
        <v>8.9999999999999998E-4</v>
      </c>
      <c r="D202" s="2">
        <v>6.7000000000000004E-2</v>
      </c>
      <c r="E202">
        <v>262.04500000000002</v>
      </c>
      <c r="F202">
        <v>1752</v>
      </c>
      <c r="G202">
        <v>80.7</v>
      </c>
      <c r="H202">
        <v>1614</v>
      </c>
      <c r="I202">
        <v>332113000</v>
      </c>
      <c r="J202" s="2">
        <v>2.6839999999999999E-2</v>
      </c>
      <c r="K202">
        <v>41950</v>
      </c>
    </row>
    <row r="203" spans="1:11" x14ac:dyDescent="0.35">
      <c r="A203" s="1">
        <v>44197</v>
      </c>
      <c r="B203">
        <v>239.738</v>
      </c>
      <c r="C203" s="2">
        <v>8.9999999999999998E-4</v>
      </c>
      <c r="D203" s="2">
        <v>6.4000000000000001E-2</v>
      </c>
      <c r="E203">
        <v>262.63900000000001</v>
      </c>
      <c r="F203">
        <v>1855</v>
      </c>
      <c r="G203">
        <v>79</v>
      </c>
      <c r="H203">
        <v>1630</v>
      </c>
      <c r="I203">
        <v>332058000</v>
      </c>
      <c r="J203" s="2">
        <v>2.7349999999999999E-2</v>
      </c>
      <c r="K203">
        <v>42020</v>
      </c>
    </row>
    <row r="204" spans="1:11" x14ac:dyDescent="0.35">
      <c r="A204" s="1">
        <v>44228</v>
      </c>
      <c r="B204">
        <v>242.477</v>
      </c>
      <c r="C204" s="2">
        <v>8.0000000000000004E-4</v>
      </c>
      <c r="D204" s="2">
        <v>6.2E-2</v>
      </c>
      <c r="E204">
        <v>263.57299999999998</v>
      </c>
      <c r="F204">
        <v>1711</v>
      </c>
      <c r="G204">
        <v>76.8</v>
      </c>
      <c r="H204">
        <v>1404</v>
      </c>
      <c r="I204">
        <v>332034000</v>
      </c>
      <c r="J204" s="2">
        <v>2.81E-2</v>
      </c>
      <c r="K204">
        <v>42020</v>
      </c>
    </row>
    <row r="205" spans="1:11" x14ac:dyDescent="0.35">
      <c r="A205" s="1">
        <v>44256</v>
      </c>
      <c r="B205">
        <v>245.54599999999999</v>
      </c>
      <c r="C205" s="2">
        <v>6.9999999999999999E-4</v>
      </c>
      <c r="D205" s="2">
        <v>6.0999999999999999E-2</v>
      </c>
      <c r="E205">
        <v>264.84699999999998</v>
      </c>
      <c r="F205">
        <v>1756</v>
      </c>
      <c r="G205">
        <v>84.9</v>
      </c>
      <c r="H205">
        <v>1696</v>
      </c>
      <c r="I205">
        <v>332074000</v>
      </c>
      <c r="J205" s="2">
        <v>3.0825000000000002E-2</v>
      </c>
      <c r="K205">
        <v>42020</v>
      </c>
    </row>
    <row r="206" spans="1:11" x14ac:dyDescent="0.35">
      <c r="A206" s="1">
        <v>44287</v>
      </c>
      <c r="B206">
        <v>249.078</v>
      </c>
      <c r="C206" s="2">
        <v>6.9999999999999999E-4</v>
      </c>
      <c r="D206" s="2">
        <v>6.0999999999999999E-2</v>
      </c>
      <c r="E206">
        <v>266.625</v>
      </c>
      <c r="F206">
        <v>1721</v>
      </c>
      <c r="G206">
        <v>88.3</v>
      </c>
      <c r="H206">
        <v>1495</v>
      </c>
      <c r="I206">
        <v>332140000</v>
      </c>
      <c r="J206" s="2">
        <v>3.0599999999999999E-2</v>
      </c>
      <c r="K206">
        <v>42020</v>
      </c>
    </row>
    <row r="207" spans="1:11" x14ac:dyDescent="0.35">
      <c r="A207" s="1">
        <v>44317</v>
      </c>
      <c r="B207">
        <v>253.251</v>
      </c>
      <c r="C207" s="2">
        <v>5.9999999999999995E-4</v>
      </c>
      <c r="D207" s="2">
        <v>5.8000000000000003E-2</v>
      </c>
      <c r="E207">
        <v>268.404</v>
      </c>
      <c r="F207">
        <v>1703</v>
      </c>
      <c r="G207">
        <v>82.9</v>
      </c>
      <c r="H207">
        <v>1589</v>
      </c>
      <c r="I207">
        <v>332212000</v>
      </c>
      <c r="J207" s="2">
        <v>2.9624999999999999E-2</v>
      </c>
      <c r="K207">
        <v>42020</v>
      </c>
    </row>
    <row r="208" spans="1:11" x14ac:dyDescent="0.35">
      <c r="A208" s="1">
        <v>44348</v>
      </c>
      <c r="B208">
        <v>258.01799999999997</v>
      </c>
      <c r="C208" s="2">
        <v>8.0000000000000004E-4</v>
      </c>
      <c r="D208" s="2">
        <v>5.8999999999999997E-2</v>
      </c>
      <c r="E208">
        <v>270.70999999999998</v>
      </c>
      <c r="F208">
        <v>1654</v>
      </c>
      <c r="G208">
        <v>85.5</v>
      </c>
      <c r="H208">
        <v>1650</v>
      </c>
      <c r="I208">
        <v>332299000</v>
      </c>
      <c r="J208" s="2">
        <v>2.9749999999999999E-2</v>
      </c>
      <c r="K208">
        <v>42020</v>
      </c>
    </row>
    <row r="209" spans="1:11" x14ac:dyDescent="0.35">
      <c r="A209" s="1">
        <v>44378</v>
      </c>
      <c r="B209">
        <v>262.38400000000001</v>
      </c>
      <c r="C209" s="2">
        <v>1E-3</v>
      </c>
      <c r="D209" s="2">
        <v>5.3999999999999999E-2</v>
      </c>
      <c r="E209">
        <v>271.96499999999997</v>
      </c>
      <c r="F209">
        <v>1658</v>
      </c>
      <c r="G209">
        <v>81.2</v>
      </c>
      <c r="H209">
        <v>1597</v>
      </c>
      <c r="I209">
        <v>332455000</v>
      </c>
      <c r="J209" s="2">
        <v>2.8680000000000001E-2</v>
      </c>
      <c r="K209">
        <v>42020</v>
      </c>
    </row>
    <row r="210" spans="1:11" x14ac:dyDescent="0.35">
      <c r="A210" s="1">
        <v>44409</v>
      </c>
      <c r="B210">
        <v>266.58300000000003</v>
      </c>
      <c r="C210" s="2">
        <v>8.9999999999999998E-4</v>
      </c>
      <c r="D210" s="2">
        <v>5.0999999999999997E-2</v>
      </c>
      <c r="E210">
        <v>272.75200000000001</v>
      </c>
      <c r="F210">
        <v>1736</v>
      </c>
      <c r="G210">
        <v>70.3</v>
      </c>
      <c r="H210">
        <v>1594</v>
      </c>
      <c r="I210">
        <v>332644000</v>
      </c>
      <c r="J210" s="2">
        <v>2.8424999999999999E-2</v>
      </c>
      <c r="K210">
        <v>42020</v>
      </c>
    </row>
    <row r="211" spans="1:11" x14ac:dyDescent="0.35">
      <c r="A211" s="1">
        <v>44440</v>
      </c>
      <c r="B211">
        <v>270.15300000000002</v>
      </c>
      <c r="C211" s="2">
        <v>8.0000000000000004E-4</v>
      </c>
      <c r="D211" s="2">
        <v>4.7E-2</v>
      </c>
      <c r="E211">
        <v>273.94200000000001</v>
      </c>
      <c r="F211">
        <v>1640</v>
      </c>
      <c r="G211">
        <v>72.8</v>
      </c>
      <c r="H211">
        <v>1577</v>
      </c>
      <c r="I211">
        <v>332805000</v>
      </c>
      <c r="J211" s="2">
        <v>2.9000000000000001E-2</v>
      </c>
      <c r="K211">
        <v>42020</v>
      </c>
    </row>
    <row r="212" spans="1:11" x14ac:dyDescent="0.35">
      <c r="A212" s="1">
        <v>44470</v>
      </c>
      <c r="B212">
        <v>273.61400000000003</v>
      </c>
      <c r="C212" s="2">
        <v>8.0000000000000004E-4</v>
      </c>
      <c r="D212" s="2">
        <v>4.4999999999999998E-2</v>
      </c>
      <c r="E212">
        <v>276.52800000000002</v>
      </c>
      <c r="F212">
        <v>1707</v>
      </c>
      <c r="G212">
        <v>71.7</v>
      </c>
      <c r="H212">
        <v>1579</v>
      </c>
      <c r="I212">
        <v>332961000</v>
      </c>
      <c r="J212" s="2">
        <v>3.0675000000000001E-2</v>
      </c>
      <c r="K212">
        <v>42020</v>
      </c>
    </row>
    <row r="213" spans="1:11" x14ac:dyDescent="0.35">
      <c r="A213" s="1">
        <v>44501</v>
      </c>
      <c r="B213">
        <v>277.37700000000001</v>
      </c>
      <c r="C213" s="2">
        <v>8.0000000000000004E-4</v>
      </c>
      <c r="D213" s="2">
        <v>4.2000000000000003E-2</v>
      </c>
      <c r="E213">
        <v>278.82400000000001</v>
      </c>
      <c r="F213">
        <v>1765</v>
      </c>
      <c r="G213">
        <v>67.400000000000006</v>
      </c>
      <c r="H213">
        <v>1705</v>
      </c>
      <c r="I213">
        <v>333117000</v>
      </c>
      <c r="J213" s="2">
        <v>3.0675000000000001E-2</v>
      </c>
      <c r="K213">
        <v>42020</v>
      </c>
    </row>
    <row r="214" spans="1:11" x14ac:dyDescent="0.35">
      <c r="A214" s="1">
        <v>44531</v>
      </c>
      <c r="B214">
        <v>281.62299999999999</v>
      </c>
      <c r="C214" s="2">
        <v>8.0000000000000004E-4</v>
      </c>
      <c r="D214" s="2">
        <v>3.9E-2</v>
      </c>
      <c r="E214">
        <v>280.80599999999998</v>
      </c>
      <c r="F214">
        <v>1919</v>
      </c>
      <c r="G214">
        <v>70.599999999999994</v>
      </c>
      <c r="H214">
        <v>1722</v>
      </c>
      <c r="I214">
        <v>333260000</v>
      </c>
      <c r="J214" s="2">
        <v>3.0980000000000001E-2</v>
      </c>
      <c r="K214">
        <v>42020</v>
      </c>
    </row>
    <row r="215" spans="1:11" x14ac:dyDescent="0.35">
      <c r="A215" s="1">
        <v>44562</v>
      </c>
      <c r="B215">
        <v>286.30500000000001</v>
      </c>
      <c r="C215" s="2">
        <v>8.0000000000000004E-4</v>
      </c>
      <c r="D215" s="2">
        <v>0.04</v>
      </c>
      <c r="E215">
        <v>282.54199999999997</v>
      </c>
      <c r="F215">
        <v>1920</v>
      </c>
      <c r="G215">
        <v>67.2</v>
      </c>
      <c r="H215">
        <v>1702</v>
      </c>
      <c r="I215">
        <v>333360000</v>
      </c>
      <c r="J215" s="2">
        <v>3.4450000000000001E-2</v>
      </c>
      <c r="K215">
        <v>42090</v>
      </c>
    </row>
    <row r="216" spans="1:11" x14ac:dyDescent="0.35">
      <c r="A216" s="1">
        <v>44593</v>
      </c>
      <c r="B216">
        <v>291.36200000000002</v>
      </c>
      <c r="C216" s="2">
        <v>8.0000000000000004E-4</v>
      </c>
      <c r="D216" s="2">
        <v>3.7999999999999999E-2</v>
      </c>
      <c r="E216">
        <v>284.52499999999998</v>
      </c>
      <c r="F216">
        <v>1857</v>
      </c>
      <c r="G216">
        <v>62.8</v>
      </c>
      <c r="H216">
        <v>1735</v>
      </c>
      <c r="I216">
        <v>333457000</v>
      </c>
      <c r="J216" s="2">
        <v>3.7624999999999999E-2</v>
      </c>
      <c r="K216">
        <v>42090</v>
      </c>
    </row>
    <row r="217" spans="1:11" x14ac:dyDescent="0.35">
      <c r="A217" s="1">
        <v>44621</v>
      </c>
      <c r="B217">
        <v>296.53399999999999</v>
      </c>
      <c r="C217" s="2">
        <v>2E-3</v>
      </c>
      <c r="D217" s="2">
        <v>3.6999999999999998E-2</v>
      </c>
      <c r="E217">
        <v>287.46699999999998</v>
      </c>
      <c r="F217">
        <v>1868</v>
      </c>
      <c r="G217">
        <v>59.4</v>
      </c>
      <c r="H217">
        <v>1712</v>
      </c>
      <c r="I217">
        <v>333610000</v>
      </c>
      <c r="J217" s="2">
        <v>4.172E-2</v>
      </c>
      <c r="K217">
        <v>42090</v>
      </c>
    </row>
    <row r="218" spans="1:11" x14ac:dyDescent="0.35">
      <c r="A218" s="1">
        <v>44652</v>
      </c>
      <c r="B218">
        <v>300.42400000000004</v>
      </c>
      <c r="C218" s="2">
        <v>3.3E-3</v>
      </c>
      <c r="D218" s="2">
        <v>3.6999999999999998E-2</v>
      </c>
      <c r="E218">
        <v>288.58199999999999</v>
      </c>
      <c r="F218">
        <v>1859</v>
      </c>
      <c r="G218">
        <v>65.2</v>
      </c>
      <c r="H218">
        <v>1820</v>
      </c>
      <c r="I218">
        <v>333792000</v>
      </c>
      <c r="J218" s="2">
        <v>4.9825000000000001E-2</v>
      </c>
      <c r="K218">
        <v>42090</v>
      </c>
    </row>
    <row r="219" spans="1:11" x14ac:dyDescent="0.35">
      <c r="A219" s="1">
        <v>44682</v>
      </c>
      <c r="B219">
        <v>303.3</v>
      </c>
      <c r="C219" s="2">
        <v>7.7000000000000002E-3</v>
      </c>
      <c r="D219" s="2">
        <v>3.5999999999999997E-2</v>
      </c>
      <c r="E219">
        <v>291.29899999999998</v>
      </c>
      <c r="F219">
        <v>1704</v>
      </c>
      <c r="G219">
        <v>58.4</v>
      </c>
      <c r="H219">
        <v>1531</v>
      </c>
      <c r="I219">
        <v>333976000</v>
      </c>
      <c r="J219" s="2">
        <v>5.2299999999999999E-2</v>
      </c>
      <c r="K219">
        <v>42090</v>
      </c>
    </row>
    <row r="220" spans="1:11" x14ac:dyDescent="0.35">
      <c r="A220" s="1">
        <v>44713</v>
      </c>
      <c r="B220">
        <v>304.02999999999997</v>
      </c>
      <c r="C220" s="2">
        <v>1.21E-2</v>
      </c>
      <c r="D220" s="2">
        <v>3.5999999999999997E-2</v>
      </c>
      <c r="E220">
        <v>295.072</v>
      </c>
      <c r="F220">
        <v>1737</v>
      </c>
      <c r="G220">
        <v>50</v>
      </c>
      <c r="H220">
        <v>1551</v>
      </c>
      <c r="I220">
        <v>334168000</v>
      </c>
      <c r="J220" s="2">
        <v>5.5219999999999998E-2</v>
      </c>
      <c r="K220">
        <v>42090</v>
      </c>
    </row>
    <row r="221" spans="1:11" x14ac:dyDescent="0.35">
      <c r="A221" s="1">
        <v>44743</v>
      </c>
      <c r="B221">
        <v>303.10900000000004</v>
      </c>
      <c r="C221" s="2">
        <v>1.6799999999999999E-2</v>
      </c>
      <c r="D221" s="2">
        <v>3.5000000000000003E-2</v>
      </c>
      <c r="E221">
        <v>294.94</v>
      </c>
      <c r="F221">
        <v>1703</v>
      </c>
      <c r="G221">
        <v>51.5</v>
      </c>
      <c r="H221">
        <v>1381</v>
      </c>
      <c r="I221">
        <v>334393000</v>
      </c>
      <c r="J221" s="2">
        <v>5.4125E-2</v>
      </c>
      <c r="K221">
        <v>42090</v>
      </c>
    </row>
    <row r="222" spans="1:11" x14ac:dyDescent="0.35">
      <c r="A222" s="1">
        <v>44774</v>
      </c>
      <c r="B222">
        <v>300.995</v>
      </c>
      <c r="C222" s="2">
        <v>2.3300000000000001E-2</v>
      </c>
      <c r="D222" s="2">
        <v>3.5999999999999997E-2</v>
      </c>
      <c r="E222">
        <v>295.16199999999998</v>
      </c>
      <c r="F222">
        <v>1557</v>
      </c>
      <c r="G222">
        <v>58.2</v>
      </c>
      <c r="H222">
        <v>1531</v>
      </c>
      <c r="I222">
        <v>334652000</v>
      </c>
      <c r="J222" s="2">
        <v>5.2225000000000001E-2</v>
      </c>
      <c r="K222">
        <v>42090</v>
      </c>
    </row>
    <row r="223" spans="1:11" x14ac:dyDescent="0.35">
      <c r="A223" s="1">
        <v>44805</v>
      </c>
      <c r="B223">
        <v>299.01400000000001</v>
      </c>
      <c r="C223" s="2">
        <v>2.5600000000000001E-2</v>
      </c>
      <c r="D223" s="2">
        <v>3.5000000000000003E-2</v>
      </c>
      <c r="E223">
        <v>296.42099999999999</v>
      </c>
      <c r="F223">
        <v>1600</v>
      </c>
      <c r="G223">
        <v>58.6</v>
      </c>
      <c r="H223">
        <v>1488</v>
      </c>
      <c r="I223">
        <v>334912000</v>
      </c>
      <c r="J223" s="2">
        <v>6.1120000000000001E-2</v>
      </c>
      <c r="K223">
        <v>42090</v>
      </c>
    </row>
    <row r="224" spans="1:11" x14ac:dyDescent="0.35">
      <c r="A224" s="1">
        <v>44835</v>
      </c>
      <c r="B224">
        <v>298.77</v>
      </c>
      <c r="C224" s="2">
        <v>3.0800000000000001E-2</v>
      </c>
      <c r="D224" s="2">
        <v>3.5999999999999997E-2</v>
      </c>
      <c r="E224">
        <v>297.97899999999998</v>
      </c>
      <c r="F224">
        <v>1594</v>
      </c>
      <c r="G224">
        <v>59.9</v>
      </c>
      <c r="H224">
        <v>1435</v>
      </c>
      <c r="I224">
        <v>335155000</v>
      </c>
      <c r="J224" s="2">
        <v>6.9000000000000006E-2</v>
      </c>
      <c r="K224">
        <v>42090</v>
      </c>
    </row>
    <row r="225" spans="1:11" x14ac:dyDescent="0.35">
      <c r="A225" s="1">
        <v>44866</v>
      </c>
      <c r="B225">
        <v>298.57400000000001</v>
      </c>
      <c r="C225" s="2">
        <v>3.78E-2</v>
      </c>
      <c r="D225" s="2">
        <v>3.5999999999999997E-2</v>
      </c>
      <c r="E225">
        <v>298.70800000000003</v>
      </c>
      <c r="F225">
        <v>1401</v>
      </c>
      <c r="G225">
        <v>56.7</v>
      </c>
      <c r="H225">
        <v>1424</v>
      </c>
      <c r="I225">
        <v>335386000</v>
      </c>
      <c r="J225" s="2">
        <v>6.8049999999999999E-2</v>
      </c>
      <c r="K225">
        <v>42090</v>
      </c>
    </row>
    <row r="226" spans="1:11" x14ac:dyDescent="0.35">
      <c r="A226" s="1">
        <v>44896</v>
      </c>
      <c r="B226">
        <v>297.89299999999997</v>
      </c>
      <c r="C226" s="2">
        <v>4.1000000000000002E-2</v>
      </c>
      <c r="D226" s="2">
        <v>3.5000000000000003E-2</v>
      </c>
      <c r="E226">
        <v>298.80799999999999</v>
      </c>
      <c r="F226">
        <v>1410</v>
      </c>
      <c r="G226">
        <v>59.8</v>
      </c>
      <c r="H226">
        <v>1308</v>
      </c>
      <c r="I226">
        <v>335604000</v>
      </c>
      <c r="J226" s="2">
        <v>6.3640000000000002E-2</v>
      </c>
      <c r="K226">
        <v>42090</v>
      </c>
    </row>
    <row r="227" spans="1:11" x14ac:dyDescent="0.35">
      <c r="A227" s="1">
        <v>44927</v>
      </c>
      <c r="B227">
        <v>297.67700000000002</v>
      </c>
      <c r="C227" s="2">
        <v>4.3299999999999998E-2</v>
      </c>
      <c r="D227" s="2">
        <v>3.5000000000000003E-2</v>
      </c>
      <c r="E227">
        <v>300.45600000000002</v>
      </c>
      <c r="F227">
        <v>1410</v>
      </c>
      <c r="G227">
        <v>64.900000000000006</v>
      </c>
      <c r="H227">
        <v>1361</v>
      </c>
      <c r="I227">
        <v>335807000</v>
      </c>
      <c r="J227" s="2">
        <v>6.2725000000000003E-2</v>
      </c>
      <c r="K227">
        <v>42220</v>
      </c>
    </row>
    <row r="228" spans="1:11" x14ac:dyDescent="0.35">
      <c r="A228" s="1">
        <v>44958</v>
      </c>
      <c r="B228">
        <v>298.09300000000002</v>
      </c>
      <c r="C228" s="2">
        <v>4.5699999999999998E-2</v>
      </c>
      <c r="D228" s="2">
        <v>3.5999999999999997E-2</v>
      </c>
      <c r="E228">
        <v>301.476</v>
      </c>
      <c r="F228">
        <v>1618</v>
      </c>
      <c r="G228">
        <v>66.900000000000006</v>
      </c>
      <c r="H228">
        <v>1399</v>
      </c>
      <c r="I228">
        <v>336015000</v>
      </c>
      <c r="J228" s="2">
        <v>6.2575000000000006E-2</v>
      </c>
      <c r="K228">
        <v>42220</v>
      </c>
    </row>
    <row r="229" spans="1:11" x14ac:dyDescent="0.35">
      <c r="A229" s="1">
        <v>44986</v>
      </c>
      <c r="B229">
        <v>299.072</v>
      </c>
      <c r="C229" s="2">
        <v>4.65E-2</v>
      </c>
      <c r="D229" s="2">
        <v>3.5000000000000003E-2</v>
      </c>
      <c r="E229">
        <v>301.64299999999997</v>
      </c>
      <c r="F229">
        <v>1480</v>
      </c>
      <c r="G229">
        <v>62</v>
      </c>
      <c r="H229">
        <v>1377</v>
      </c>
      <c r="I229">
        <v>336232000</v>
      </c>
      <c r="J229" s="2">
        <v>6.5439999999999998E-2</v>
      </c>
      <c r="K229">
        <v>42220</v>
      </c>
    </row>
    <row r="230" spans="1:11" x14ac:dyDescent="0.35">
      <c r="A230" s="1">
        <v>45017</v>
      </c>
      <c r="B230">
        <v>300.26900000000001</v>
      </c>
      <c r="C230" s="2">
        <v>4.8300000000000003E-2</v>
      </c>
      <c r="D230" s="2">
        <v>3.4000000000000002E-2</v>
      </c>
      <c r="E230">
        <v>302.858</v>
      </c>
      <c r="F230">
        <v>1474</v>
      </c>
      <c r="G230">
        <v>63.7</v>
      </c>
      <c r="H230">
        <v>1354</v>
      </c>
      <c r="I230">
        <v>336451000</v>
      </c>
      <c r="J230" s="2">
        <v>6.3424999999999995E-2</v>
      </c>
      <c r="K230">
        <v>42220</v>
      </c>
    </row>
    <row r="231" spans="1:11" x14ac:dyDescent="0.35">
      <c r="A231" s="1">
        <v>45047</v>
      </c>
      <c r="B231">
        <v>302.14</v>
      </c>
      <c r="C231" s="2">
        <v>5.0599999999999999E-2</v>
      </c>
      <c r="D231" s="2">
        <v>3.5999999999999997E-2</v>
      </c>
      <c r="E231">
        <v>303.31599999999997</v>
      </c>
      <c r="F231">
        <v>1575</v>
      </c>
      <c r="G231">
        <v>59</v>
      </c>
      <c r="H231">
        <v>1584</v>
      </c>
      <c r="I231">
        <v>336679000</v>
      </c>
      <c r="J231" s="2">
        <v>6.4250000000000002E-2</v>
      </c>
      <c r="K231">
        <v>42220</v>
      </c>
    </row>
    <row r="232" spans="1:11" x14ac:dyDescent="0.35">
      <c r="A232" s="1">
        <v>45078</v>
      </c>
      <c r="B232">
        <v>304.03800000000001</v>
      </c>
      <c r="C232" s="2">
        <v>5.0799999999999998E-2</v>
      </c>
      <c r="D232" s="2">
        <v>3.5999999999999997E-2</v>
      </c>
      <c r="E232">
        <v>304.09899999999999</v>
      </c>
      <c r="F232">
        <v>1464</v>
      </c>
      <c r="G232">
        <v>64.2</v>
      </c>
      <c r="H232">
        <v>1421</v>
      </c>
      <c r="I232">
        <v>336925000</v>
      </c>
      <c r="J232" s="2">
        <v>6.7140000000000005E-2</v>
      </c>
      <c r="K232">
        <v>42220</v>
      </c>
    </row>
    <row r="233" spans="1:11" x14ac:dyDescent="0.35">
      <c r="A233" s="1">
        <v>45108</v>
      </c>
      <c r="B233">
        <v>306.24299999999999</v>
      </c>
      <c r="C233" s="2">
        <v>5.1200000000000002E-2</v>
      </c>
      <c r="D233" s="2">
        <v>3.5000000000000003E-2</v>
      </c>
      <c r="E233">
        <v>304.61500000000001</v>
      </c>
      <c r="F233">
        <v>1522</v>
      </c>
      <c r="G233">
        <v>71.5</v>
      </c>
      <c r="H233">
        <v>1460</v>
      </c>
      <c r="I233">
        <v>337200000</v>
      </c>
      <c r="J233" s="2">
        <v>6.8400000000000002E-2</v>
      </c>
      <c r="K233">
        <v>42220</v>
      </c>
    </row>
    <row r="234" spans="1:11" x14ac:dyDescent="0.35">
      <c r="A234" s="1">
        <v>45139</v>
      </c>
      <c r="B234">
        <v>309.04500000000002</v>
      </c>
      <c r="C234" s="2">
        <v>5.33E-2</v>
      </c>
      <c r="D234" s="2">
        <v>3.6999999999999998E-2</v>
      </c>
      <c r="E234">
        <v>306.13799999999998</v>
      </c>
      <c r="F234">
        <v>1561</v>
      </c>
      <c r="G234">
        <v>69.400000000000006</v>
      </c>
      <c r="H234">
        <v>1317</v>
      </c>
      <c r="I234">
        <v>337501000</v>
      </c>
      <c r="J234" s="2">
        <v>7.0720000000000005E-2</v>
      </c>
      <c r="K234">
        <v>42220</v>
      </c>
    </row>
    <row r="235" spans="1:11" x14ac:dyDescent="0.35">
      <c r="A235" s="1">
        <v>45170</v>
      </c>
      <c r="B235">
        <v>311.17599999999999</v>
      </c>
      <c r="C235" s="2">
        <v>5.33E-2</v>
      </c>
      <c r="D235" s="2">
        <v>3.7999999999999999E-2</v>
      </c>
      <c r="E235">
        <v>307.37400000000002</v>
      </c>
      <c r="F235">
        <v>1537</v>
      </c>
      <c r="G235">
        <v>67.8</v>
      </c>
      <c r="H235">
        <v>1371</v>
      </c>
      <c r="I235">
        <v>337800000</v>
      </c>
      <c r="J235" s="2">
        <v>7.1999999999999995E-2</v>
      </c>
      <c r="K235">
        <v>42220</v>
      </c>
    </row>
    <row r="236" spans="1:11" x14ac:dyDescent="0.35">
      <c r="A236" s="1">
        <v>45200</v>
      </c>
      <c r="B236">
        <v>313.262</v>
      </c>
      <c r="C236" s="2">
        <v>5.33E-2</v>
      </c>
      <c r="D236" s="2">
        <v>3.9E-2</v>
      </c>
      <c r="E236">
        <v>307.65300000000002</v>
      </c>
      <c r="F236">
        <v>1528</v>
      </c>
      <c r="G236">
        <v>63.8</v>
      </c>
      <c r="H236">
        <v>1368</v>
      </c>
      <c r="I236">
        <v>338088000</v>
      </c>
      <c r="J236" s="2">
        <v>7.6200000000000004E-2</v>
      </c>
      <c r="K236">
        <v>42220</v>
      </c>
    </row>
    <row r="237" spans="1:11" x14ac:dyDescent="0.35">
      <c r="A237" s="1">
        <v>45231</v>
      </c>
      <c r="B237">
        <v>314.26799999999997</v>
      </c>
      <c r="C237" s="2">
        <v>5.33E-2</v>
      </c>
      <c r="D237" s="2">
        <v>3.6999999999999998E-2</v>
      </c>
      <c r="E237">
        <v>308.08699999999999</v>
      </c>
      <c r="F237">
        <v>1503</v>
      </c>
      <c r="G237">
        <v>61.3</v>
      </c>
      <c r="H237">
        <v>1514</v>
      </c>
      <c r="I237">
        <v>338366000</v>
      </c>
      <c r="J237" s="2">
        <v>7.442E-2</v>
      </c>
      <c r="K237">
        <v>42220</v>
      </c>
    </row>
    <row r="238" spans="1:11" x14ac:dyDescent="0.35">
      <c r="A238" s="1">
        <v>45261</v>
      </c>
      <c r="B238">
        <v>315.07499999999999</v>
      </c>
      <c r="C238" s="2">
        <v>5.33E-2</v>
      </c>
      <c r="D238" s="2">
        <v>3.7999999999999999E-2</v>
      </c>
      <c r="E238">
        <v>308.73500000000001</v>
      </c>
      <c r="F238">
        <v>1519</v>
      </c>
      <c r="G238">
        <v>69.7</v>
      </c>
      <c r="H238">
        <v>1521</v>
      </c>
      <c r="I238">
        <v>338626000</v>
      </c>
      <c r="J238" s="2">
        <v>6.8150000000000002E-2</v>
      </c>
      <c r="K238">
        <v>42220</v>
      </c>
    </row>
    <row r="239" spans="1:11" x14ac:dyDescent="0.35">
      <c r="A239" s="1">
        <v>45292</v>
      </c>
      <c r="B239">
        <v>316.29900000000004</v>
      </c>
      <c r="C239" s="2">
        <v>5.33E-2</v>
      </c>
      <c r="D239" s="2">
        <v>3.6999999999999998E-2</v>
      </c>
      <c r="E239">
        <v>309.79399999999998</v>
      </c>
      <c r="F239">
        <v>1545</v>
      </c>
      <c r="G239">
        <v>79</v>
      </c>
      <c r="H239">
        <v>1381</v>
      </c>
      <c r="I239">
        <v>338867000</v>
      </c>
      <c r="J239" s="2">
        <v>6.6424999999999998E-2</v>
      </c>
      <c r="K239">
        <v>42220</v>
      </c>
    </row>
    <row r="240" spans="1:11" x14ac:dyDescent="0.35">
      <c r="A240" s="1">
        <v>45323</v>
      </c>
      <c r="B240">
        <v>317.74599999999998</v>
      </c>
      <c r="C240" s="2">
        <v>5.33E-2</v>
      </c>
      <c r="D240" s="2">
        <v>3.9E-2</v>
      </c>
      <c r="E240">
        <v>311.02199999999999</v>
      </c>
      <c r="F240">
        <v>1577</v>
      </c>
      <c r="G240">
        <v>76.900000000000006</v>
      </c>
      <c r="H240">
        <v>1552</v>
      </c>
      <c r="I240">
        <v>339114000</v>
      </c>
      <c r="J240" s="2">
        <v>6.7760000000000001E-2</v>
      </c>
      <c r="K240">
        <v>42220</v>
      </c>
    </row>
    <row r="241" spans="1:11" x14ac:dyDescent="0.35">
      <c r="A241" s="1">
        <v>45352</v>
      </c>
      <c r="B241">
        <v>318.66900000000004</v>
      </c>
      <c r="C241" s="2">
        <v>5.33E-2</v>
      </c>
      <c r="D241" s="2">
        <v>3.9E-2</v>
      </c>
      <c r="E241">
        <v>312.10700000000003</v>
      </c>
      <c r="F241">
        <v>1476</v>
      </c>
      <c r="G241">
        <v>79.400000000000006</v>
      </c>
      <c r="H241">
        <v>1312</v>
      </c>
      <c r="I241">
        <v>339378000</v>
      </c>
      <c r="J241" s="2">
        <v>6.8199999999999997E-2</v>
      </c>
      <c r="K241">
        <v>42220</v>
      </c>
    </row>
    <row r="242" spans="1:11" x14ac:dyDescent="0.35">
      <c r="A242" s="1">
        <v>45383</v>
      </c>
      <c r="B242">
        <v>319.33699999999999</v>
      </c>
      <c r="C242" s="2">
        <v>5.33E-2</v>
      </c>
      <c r="D242" s="2">
        <v>3.9E-2</v>
      </c>
      <c r="E242">
        <v>313.01600000000002</v>
      </c>
      <c r="F242">
        <v>1459</v>
      </c>
      <c r="G242">
        <v>77.2</v>
      </c>
      <c r="H242">
        <v>1385</v>
      </c>
      <c r="I242">
        <v>339648000</v>
      </c>
      <c r="J242" s="2">
        <v>6.9925000000000001E-2</v>
      </c>
      <c r="K242">
        <v>42220</v>
      </c>
    </row>
    <row r="243" spans="1:11" x14ac:dyDescent="0.35">
      <c r="A243" s="1">
        <v>45413</v>
      </c>
      <c r="B243">
        <v>320.06599999999997</v>
      </c>
      <c r="C243" s="2">
        <v>5.33E-2</v>
      </c>
      <c r="D243" s="2">
        <v>0.04</v>
      </c>
      <c r="E243">
        <v>313.14</v>
      </c>
      <c r="F243">
        <v>1407</v>
      </c>
      <c r="G243">
        <v>69.099999999999994</v>
      </c>
      <c r="H243">
        <v>1316</v>
      </c>
      <c r="I243">
        <v>339927000</v>
      </c>
      <c r="J243" s="2">
        <v>7.0599999999999996E-2</v>
      </c>
      <c r="K243">
        <v>42220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9A4-2790-4803-8D51-68D773FB029C}">
  <dimension ref="A3:C16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4.90625" bestFit="1" customWidth="1"/>
    <col min="4" max="4" width="24.81640625" bestFit="1" customWidth="1"/>
  </cols>
  <sheetData>
    <row r="3" spans="1:3" x14ac:dyDescent="0.35">
      <c r="A3" s="3" t="s">
        <v>12</v>
      </c>
      <c r="B3" t="s">
        <v>23</v>
      </c>
      <c r="C3" t="s">
        <v>26</v>
      </c>
    </row>
    <row r="4" spans="1:3" x14ac:dyDescent="0.35">
      <c r="A4" s="6">
        <v>44927</v>
      </c>
      <c r="B4">
        <v>297.67700000000002</v>
      </c>
      <c r="C4">
        <v>300.45600000000002</v>
      </c>
    </row>
    <row r="5" spans="1:3" x14ac:dyDescent="0.35">
      <c r="A5" s="6">
        <v>44958</v>
      </c>
      <c r="B5">
        <v>298.09300000000002</v>
      </c>
      <c r="C5">
        <v>301.476</v>
      </c>
    </row>
    <row r="6" spans="1:3" x14ac:dyDescent="0.35">
      <c r="A6" s="6">
        <v>44986</v>
      </c>
      <c r="B6">
        <v>299.072</v>
      </c>
      <c r="C6">
        <v>301.64299999999997</v>
      </c>
    </row>
    <row r="7" spans="1:3" x14ac:dyDescent="0.35">
      <c r="A7" s="6">
        <v>45017</v>
      </c>
      <c r="B7">
        <v>300.26900000000001</v>
      </c>
      <c r="C7">
        <v>302.858</v>
      </c>
    </row>
    <row r="8" spans="1:3" x14ac:dyDescent="0.35">
      <c r="A8" s="6">
        <v>45047</v>
      </c>
      <c r="B8">
        <v>302.14</v>
      </c>
      <c r="C8">
        <v>303.31599999999997</v>
      </c>
    </row>
    <row r="9" spans="1:3" x14ac:dyDescent="0.35">
      <c r="A9" s="6">
        <v>45078</v>
      </c>
      <c r="B9">
        <v>304.03800000000001</v>
      </c>
      <c r="C9">
        <v>304.09899999999999</v>
      </c>
    </row>
    <row r="10" spans="1:3" x14ac:dyDescent="0.35">
      <c r="A10" s="6">
        <v>45108</v>
      </c>
      <c r="B10">
        <v>306.24299999999999</v>
      </c>
      <c r="C10">
        <v>304.61500000000001</v>
      </c>
    </row>
    <row r="11" spans="1:3" x14ac:dyDescent="0.35">
      <c r="A11" s="6">
        <v>45139</v>
      </c>
      <c r="B11">
        <v>309.04500000000002</v>
      </c>
      <c r="C11">
        <v>306.13799999999998</v>
      </c>
    </row>
    <row r="12" spans="1:3" x14ac:dyDescent="0.35">
      <c r="A12" s="6">
        <v>45170</v>
      </c>
      <c r="B12">
        <v>311.17599999999999</v>
      </c>
      <c r="C12">
        <v>307.37400000000002</v>
      </c>
    </row>
    <row r="13" spans="1:3" x14ac:dyDescent="0.35">
      <c r="A13" s="6">
        <v>45200</v>
      </c>
      <c r="B13">
        <v>313.262</v>
      </c>
      <c r="C13">
        <v>307.65300000000002</v>
      </c>
    </row>
    <row r="14" spans="1:3" x14ac:dyDescent="0.35">
      <c r="A14" s="6">
        <v>45231</v>
      </c>
      <c r="B14">
        <v>314.26799999999997</v>
      </c>
      <c r="C14">
        <v>308.08699999999999</v>
      </c>
    </row>
    <row r="15" spans="1:3" x14ac:dyDescent="0.35">
      <c r="A15" s="6">
        <v>45261</v>
      </c>
      <c r="B15">
        <v>315.07499999999999</v>
      </c>
      <c r="C15">
        <v>308.73500000000001</v>
      </c>
    </row>
    <row r="16" spans="1:3" x14ac:dyDescent="0.35">
      <c r="A16" s="6" t="s">
        <v>11</v>
      </c>
      <c r="B16">
        <v>305.86316666666664</v>
      </c>
      <c r="C16">
        <v>304.70416666666665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7BBA-4AD8-4F4F-8E5A-CA50D29E12D7}">
  <dimension ref="A3:C16"/>
  <sheetViews>
    <sheetView workbookViewId="0">
      <selection activeCell="C58" sqref="C58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25.1796875" bestFit="1" customWidth="1"/>
  </cols>
  <sheetData>
    <row r="3" spans="1:3" x14ac:dyDescent="0.35">
      <c r="A3" s="3" t="s">
        <v>12</v>
      </c>
      <c r="B3" t="s">
        <v>23</v>
      </c>
      <c r="C3" t="s">
        <v>45</v>
      </c>
    </row>
    <row r="4" spans="1:3" x14ac:dyDescent="0.35">
      <c r="A4" s="6">
        <v>44927</v>
      </c>
      <c r="B4">
        <v>297.67700000000002</v>
      </c>
      <c r="C4" s="16">
        <v>3.5000000000000003E-2</v>
      </c>
    </row>
    <row r="5" spans="1:3" x14ac:dyDescent="0.35">
      <c r="A5" s="6">
        <v>44958</v>
      </c>
      <c r="B5">
        <v>298.09300000000002</v>
      </c>
      <c r="C5" s="16">
        <v>3.5999999999999997E-2</v>
      </c>
    </row>
    <row r="6" spans="1:3" x14ac:dyDescent="0.35">
      <c r="A6" s="6">
        <v>44986</v>
      </c>
      <c r="B6">
        <v>299.072</v>
      </c>
      <c r="C6" s="16">
        <v>3.5000000000000003E-2</v>
      </c>
    </row>
    <row r="7" spans="1:3" x14ac:dyDescent="0.35">
      <c r="A7" s="6">
        <v>45017</v>
      </c>
      <c r="B7">
        <v>300.26900000000001</v>
      </c>
      <c r="C7" s="16">
        <v>3.4000000000000002E-2</v>
      </c>
    </row>
    <row r="8" spans="1:3" x14ac:dyDescent="0.35">
      <c r="A8" s="6">
        <v>45047</v>
      </c>
      <c r="B8">
        <v>302.14</v>
      </c>
      <c r="C8" s="16">
        <v>3.5999999999999997E-2</v>
      </c>
    </row>
    <row r="9" spans="1:3" x14ac:dyDescent="0.35">
      <c r="A9" s="6">
        <v>45078</v>
      </c>
      <c r="B9">
        <v>304.03800000000001</v>
      </c>
      <c r="C9" s="16">
        <v>3.5999999999999997E-2</v>
      </c>
    </row>
    <row r="10" spans="1:3" x14ac:dyDescent="0.35">
      <c r="A10" s="6">
        <v>45108</v>
      </c>
      <c r="B10">
        <v>306.24299999999999</v>
      </c>
      <c r="C10" s="16">
        <v>3.5000000000000003E-2</v>
      </c>
    </row>
    <row r="11" spans="1:3" x14ac:dyDescent="0.35">
      <c r="A11" s="6">
        <v>45139</v>
      </c>
      <c r="B11">
        <v>309.04500000000002</v>
      </c>
      <c r="C11" s="16">
        <v>3.6999999999999998E-2</v>
      </c>
    </row>
    <row r="12" spans="1:3" x14ac:dyDescent="0.35">
      <c r="A12" s="6">
        <v>45170</v>
      </c>
      <c r="B12">
        <v>311.17599999999999</v>
      </c>
      <c r="C12" s="16">
        <v>3.7999999999999999E-2</v>
      </c>
    </row>
    <row r="13" spans="1:3" x14ac:dyDescent="0.35">
      <c r="A13" s="6">
        <v>45200</v>
      </c>
      <c r="B13">
        <v>313.262</v>
      </c>
      <c r="C13" s="16">
        <v>3.9E-2</v>
      </c>
    </row>
    <row r="14" spans="1:3" x14ac:dyDescent="0.35">
      <c r="A14" s="6">
        <v>45231</v>
      </c>
      <c r="B14">
        <v>314.26799999999997</v>
      </c>
      <c r="C14" s="16">
        <v>3.6999999999999998E-2</v>
      </c>
    </row>
    <row r="15" spans="1:3" x14ac:dyDescent="0.35">
      <c r="A15" s="6">
        <v>45261</v>
      </c>
      <c r="B15">
        <v>315.07499999999999</v>
      </c>
      <c r="C15" s="16">
        <v>3.7999999999999999E-2</v>
      </c>
    </row>
    <row r="16" spans="1:3" x14ac:dyDescent="0.35">
      <c r="A16" s="6" t="s">
        <v>11</v>
      </c>
      <c r="B16">
        <v>305.86316666666664</v>
      </c>
      <c r="C16" s="16">
        <v>3.6333333333333329E-2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D421-0F3B-45E1-B6E0-F72797DC349B}">
  <dimension ref="A3:H42"/>
  <sheetViews>
    <sheetView workbookViewId="0">
      <selection activeCell="C58" sqref="C58"/>
    </sheetView>
  </sheetViews>
  <sheetFormatPr defaultRowHeight="14.5" x14ac:dyDescent="0.35"/>
  <cols>
    <col min="1" max="1" width="12.453125" bestFit="1" customWidth="1"/>
    <col min="2" max="2" width="18.54296875" bestFit="1" customWidth="1"/>
    <col min="3" max="3" width="19.6328125" bestFit="1" customWidth="1"/>
    <col min="4" max="4" width="10.6328125" bestFit="1" customWidth="1"/>
    <col min="5" max="5" width="22.7265625" bestFit="1" customWidth="1"/>
    <col min="6" max="6" width="38" bestFit="1" customWidth="1"/>
    <col min="7" max="7" width="9.81640625" bestFit="1" customWidth="1"/>
    <col min="8" max="8" width="13.54296875" customWidth="1"/>
  </cols>
  <sheetData>
    <row r="3" spans="1:7" x14ac:dyDescent="0.35">
      <c r="A3" s="3" t="s">
        <v>12</v>
      </c>
      <c r="B3" t="s">
        <v>24</v>
      </c>
      <c r="C3" t="s">
        <v>25</v>
      </c>
      <c r="D3" t="s">
        <v>23</v>
      </c>
      <c r="F3" t="s">
        <v>13</v>
      </c>
      <c r="G3" s="4">
        <f>CORREL('Interest Mortgage PivotTable'!D4:D245, 'Interest Mortgage PivotTable'!B4:B245)</f>
        <v>0.90892616734722531</v>
      </c>
    </row>
    <row r="4" spans="1:7" x14ac:dyDescent="0.35">
      <c r="A4" s="6">
        <v>44927</v>
      </c>
      <c r="B4" s="2">
        <v>4.3299999999999998E-2</v>
      </c>
      <c r="C4" s="16">
        <v>6.2725000000000003E-2</v>
      </c>
      <c r="D4">
        <v>297.67700000000002</v>
      </c>
      <c r="F4" t="s">
        <v>14</v>
      </c>
      <c r="G4" s="4">
        <f>CORREL(D4:D245, C4:C245)</f>
        <v>0.87812481968714051</v>
      </c>
    </row>
    <row r="5" spans="1:7" x14ac:dyDescent="0.35">
      <c r="A5" s="6">
        <v>44958</v>
      </c>
      <c r="B5" s="2">
        <v>4.5699999999999998E-2</v>
      </c>
      <c r="C5" s="16">
        <v>6.2575000000000006E-2</v>
      </c>
      <c r="D5">
        <v>298.09300000000002</v>
      </c>
      <c r="F5" t="s">
        <v>15</v>
      </c>
    </row>
    <row r="6" spans="1:7" x14ac:dyDescent="0.35">
      <c r="A6" s="6">
        <v>44986</v>
      </c>
      <c r="B6" s="2">
        <v>4.65E-2</v>
      </c>
      <c r="C6" s="16">
        <v>6.5439999999999998E-2</v>
      </c>
      <c r="D6">
        <v>299.072</v>
      </c>
      <c r="F6" t="s">
        <v>15</v>
      </c>
    </row>
    <row r="7" spans="1:7" x14ac:dyDescent="0.35">
      <c r="A7" s="6">
        <v>45017</v>
      </c>
      <c r="B7" s="2">
        <v>4.8300000000000003E-2</v>
      </c>
      <c r="C7" s="16">
        <v>6.3424999999999995E-2</v>
      </c>
      <c r="D7">
        <v>300.26900000000001</v>
      </c>
      <c r="F7" t="s">
        <v>15</v>
      </c>
    </row>
    <row r="8" spans="1:7" x14ac:dyDescent="0.35">
      <c r="A8" s="6">
        <v>45047</v>
      </c>
      <c r="B8" s="2">
        <v>5.0599999999999999E-2</v>
      </c>
      <c r="C8" s="16">
        <v>6.4250000000000002E-2</v>
      </c>
      <c r="D8">
        <v>302.14</v>
      </c>
    </row>
    <row r="9" spans="1:7" x14ac:dyDescent="0.35">
      <c r="A9" s="6">
        <v>45078</v>
      </c>
      <c r="B9" s="2">
        <v>5.0799999999999998E-2</v>
      </c>
      <c r="C9" s="16">
        <v>6.7140000000000005E-2</v>
      </c>
      <c r="D9">
        <v>304.03800000000001</v>
      </c>
    </row>
    <row r="10" spans="1:7" x14ac:dyDescent="0.35">
      <c r="A10" s="6">
        <v>45108</v>
      </c>
      <c r="B10" s="2">
        <v>5.1200000000000002E-2</v>
      </c>
      <c r="C10" s="16">
        <v>6.8400000000000002E-2</v>
      </c>
      <c r="D10">
        <v>306.24299999999999</v>
      </c>
    </row>
    <row r="11" spans="1:7" x14ac:dyDescent="0.35">
      <c r="A11" s="6">
        <v>45139</v>
      </c>
      <c r="B11" s="2">
        <v>5.33E-2</v>
      </c>
      <c r="C11" s="16">
        <v>7.0720000000000005E-2</v>
      </c>
      <c r="D11">
        <v>309.04500000000002</v>
      </c>
    </row>
    <row r="12" spans="1:7" x14ac:dyDescent="0.35">
      <c r="A12" s="6">
        <v>45170</v>
      </c>
      <c r="B12" s="2">
        <v>5.33E-2</v>
      </c>
      <c r="C12" s="16">
        <v>7.1999999999999995E-2</v>
      </c>
      <c r="D12">
        <v>311.17599999999999</v>
      </c>
    </row>
    <row r="13" spans="1:7" x14ac:dyDescent="0.35">
      <c r="A13" s="6">
        <v>45200</v>
      </c>
      <c r="B13" s="2">
        <v>5.33E-2</v>
      </c>
      <c r="C13" s="16">
        <v>7.6200000000000004E-2</v>
      </c>
      <c r="D13">
        <v>313.262</v>
      </c>
    </row>
    <row r="14" spans="1:7" x14ac:dyDescent="0.35">
      <c r="A14" s="6">
        <v>45231</v>
      </c>
      <c r="B14" s="2">
        <v>5.33E-2</v>
      </c>
      <c r="C14" s="16">
        <v>7.442E-2</v>
      </c>
      <c r="D14">
        <v>314.26799999999997</v>
      </c>
    </row>
    <row r="15" spans="1:7" x14ac:dyDescent="0.35">
      <c r="A15" s="6">
        <v>45261</v>
      </c>
      <c r="B15" s="2">
        <v>5.33E-2</v>
      </c>
      <c r="C15" s="16">
        <v>6.8150000000000002E-2</v>
      </c>
      <c r="D15">
        <v>315.07499999999999</v>
      </c>
    </row>
    <row r="16" spans="1:7" x14ac:dyDescent="0.35">
      <c r="A16" s="6" t="s">
        <v>11</v>
      </c>
      <c r="B16" s="2">
        <v>5.0241666666666678E-2</v>
      </c>
      <c r="C16" s="16">
        <v>6.7953750000000007E-2</v>
      </c>
      <c r="D16" s="4">
        <v>305.86316666666664</v>
      </c>
    </row>
    <row r="24" spans="6:7" x14ac:dyDescent="0.35">
      <c r="F24" s="13">
        <f xml:space="preserve"> MAX(us_home_prices_dataset_2004_2024[Home_Price_Index])</f>
        <v>320.06599999999997</v>
      </c>
      <c r="G24" cm="1">
        <f t="array" ref="G24">YEAR(_xlfn._xlws.FILTER(us_home_prices_dataset_2004_2024[Date], us_home_prices_dataset_2004_2024[Home_Price_Index] = F24))</f>
        <v>2024</v>
      </c>
    </row>
    <row r="25" spans="6:7" x14ac:dyDescent="0.35">
      <c r="F25" s="13">
        <f xml:space="preserve"> MIN(us_home_prices_dataset_2004_2024[Home_Price_Index])</f>
        <v>136.52600000000001</v>
      </c>
      <c r="G25" cm="1">
        <f t="array" ref="G25">YEAR(_xlfn._xlws.FILTER(us_home_prices_dataset_2004_2024[Date], us_home_prices_dataset_2004_2024[Home_Price_Index] = F25))</f>
        <v>2012</v>
      </c>
    </row>
    <row r="41" spans="8:8" x14ac:dyDescent="0.35">
      <c r="H41" t="str">
        <f>_xlfn.CONCAT("MAX HPI ", "(", G24, ")")</f>
        <v>MAX HPI (2024)</v>
      </c>
    </row>
    <row r="42" spans="8:8" x14ac:dyDescent="0.35">
      <c r="H42" t="str">
        <f>_xlfn.CONCAT("MIN HPI ", "(", G25, ")")</f>
        <v>MIN HPI (2012)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89D2-A32A-44A4-BCB2-84740FAA4922}">
  <dimension ref="A1:K29"/>
  <sheetViews>
    <sheetView showGridLines="0" showRowColHeaders="0" tabSelected="1" zoomScale="85" zoomScaleNormal="85" workbookViewId="0">
      <selection activeCell="N39" sqref="N39"/>
    </sheetView>
  </sheetViews>
  <sheetFormatPr defaultRowHeight="14.5" x14ac:dyDescent="0.35"/>
  <cols>
    <col min="1" max="1" width="35.81640625" customWidth="1"/>
    <col min="2" max="2" width="35.81640625" bestFit="1" customWidth="1"/>
    <col min="3" max="3" width="18.7265625" bestFit="1" customWidth="1"/>
    <col min="4" max="4" width="33.6328125" customWidth="1"/>
    <col min="5" max="5" width="34.26953125" bestFit="1" customWidth="1"/>
    <col min="6" max="6" width="12.36328125" customWidth="1"/>
    <col min="7" max="7" width="35" customWidth="1"/>
    <col min="8" max="8" width="35.81640625" bestFit="1" customWidth="1"/>
    <col min="9" max="9" width="4.81640625" customWidth="1"/>
    <col min="10" max="10" width="34.90625" customWidth="1"/>
    <col min="11" max="11" width="34.54296875" customWidth="1"/>
  </cols>
  <sheetData>
    <row r="1" spans="1:11" ht="50" customHeight="1" x14ac:dyDescent="0.35">
      <c r="A1" s="22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idden="1" x14ac:dyDescent="0.35"/>
    <row r="3" spans="1:11" ht="47.5" hidden="1" customHeight="1" x14ac:dyDescent="0.35"/>
    <row r="4" spans="1:11" ht="7.5" customHeight="1" x14ac:dyDescent="0.35"/>
    <row r="5" spans="1:11" ht="23" hidden="1" customHeight="1" x14ac:dyDescent="0.35"/>
    <row r="6" spans="1:11" ht="20.5" hidden="1" customHeight="1" x14ac:dyDescent="0.5">
      <c r="E6" s="25"/>
      <c r="F6" s="25"/>
    </row>
    <row r="7" spans="1:11" ht="5" customHeight="1" x14ac:dyDescent="0.5">
      <c r="E7" s="25"/>
      <c r="F7" s="25"/>
    </row>
    <row r="8" spans="1:11" ht="28.5" hidden="1" x14ac:dyDescent="0.35">
      <c r="H8" s="9"/>
      <c r="I8" s="10"/>
    </row>
    <row r="9" spans="1:11" ht="33.5" hidden="1" customHeight="1" x14ac:dyDescent="0.35">
      <c r="H9" s="23"/>
      <c r="I9" s="24"/>
    </row>
    <row r="10" spans="1:11" ht="35" hidden="1" customHeight="1" x14ac:dyDescent="0.35"/>
    <row r="11" spans="1:11" ht="19" hidden="1" customHeight="1" x14ac:dyDescent="0.35"/>
    <row r="12" spans="1:11" ht="57.5" customHeight="1" x14ac:dyDescent="0.35"/>
    <row r="13" spans="1:11" ht="63.5" customHeight="1" thickBot="1" x14ac:dyDescent="0.4">
      <c r="J13" s="18" t="s">
        <v>40</v>
      </c>
      <c r="K13" s="14">
        <f>CORREL(us_home_prices_dataset_2004_2024[Home_Price_Index], us_home_prices_dataset_2004_2024[Interest_Rate])</f>
        <v>0.42150809995875643</v>
      </c>
    </row>
    <row r="14" spans="1:11" ht="58.5" customHeight="1" thickTop="1" thickBot="1" x14ac:dyDescent="0.4">
      <c r="J14" s="19" t="s">
        <v>41</v>
      </c>
      <c r="K14" s="14">
        <f>CORREL(us_home_prices_dataset_2004_2024[Home_Price_Index], us_home_prices_dataset_2004_2024[Mortgage_Rate])</f>
        <v>0.18915002589806998</v>
      </c>
    </row>
    <row r="15" spans="1:11" ht="63" customHeight="1" thickTop="1" thickBot="1" x14ac:dyDescent="0.4">
      <c r="J15" s="19" t="s">
        <v>42</v>
      </c>
      <c r="K15" s="14">
        <f>CORREL(us_home_prices_dataset_2004_2024[Home_Price_Index], us_home_prices_dataset_2004_2024[Unemployment_Rate])</f>
        <v>-0.57023214903335362</v>
      </c>
    </row>
    <row r="16" spans="1:11" ht="61" customHeight="1" thickTop="1" x14ac:dyDescent="0.35">
      <c r="J16" s="20" t="s">
        <v>39</v>
      </c>
      <c r="K16" s="15">
        <f>CORREL(us_home_prices_dataset_2004_2024[Home_Price_Index], us_home_prices_dataset_2004_2024[Inflation_CPI])</f>
        <v>0.86869696739892499</v>
      </c>
    </row>
    <row r="17" spans="4:11" ht="51" customHeight="1" x14ac:dyDescent="0.35">
      <c r="J17" s="17"/>
      <c r="K17" s="15"/>
    </row>
    <row r="18" spans="4:11" ht="59" customHeight="1" x14ac:dyDescent="0.35"/>
    <row r="27" spans="4:11" ht="34.5" x14ac:dyDescent="0.35">
      <c r="D27" s="5"/>
    </row>
    <row r="29" spans="4:11" ht="6" customHeight="1" x14ac:dyDescent="0.35"/>
  </sheetData>
  <sheetProtection sheet="1" objects="1" scenarios="1" selectLockedCells="1"/>
  <mergeCells count="4">
    <mergeCell ref="A1:K1"/>
    <mergeCell ref="H9:I9"/>
    <mergeCell ref="E6:F6"/>
    <mergeCell ref="E7:F7"/>
  </mergeCells>
  <conditionalFormatting sqref="D27">
    <cfRule type="cellIs" dxfId="2" priority="2" operator="lessThan">
      <formula>-0.74</formula>
    </cfRule>
    <cfRule type="cellIs" dxfId="1" priority="3" operator="greaterThan">
      <formula>0.74</formula>
    </cfRule>
    <cfRule type="cellIs" dxfId="0" priority="4" operator="between">
      <formula>0.74</formula>
      <formula>-0.74</formula>
    </cfRule>
  </conditionalFormatting>
  <conditionalFormatting sqref="K13:K16">
    <cfRule type="colorScale" priority="1">
      <colorScale>
        <cfvo type="min"/>
        <cfvo type="percentile" val="50"/>
        <cfvo type="max"/>
        <color theme="4" tint="0.59999389629810485"/>
        <color theme="0"/>
        <color theme="4" tint="0.59999389629810485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00B9-1737-495B-8566-90A25C305045}">
  <dimension ref="A1:I23"/>
  <sheetViews>
    <sheetView workbookViewId="0">
      <selection activeCell="H10" sqref="H10"/>
    </sheetView>
  </sheetViews>
  <sheetFormatPr defaultRowHeight="14.5" x14ac:dyDescent="0.35"/>
  <cols>
    <col min="1" max="1" width="14.81640625" bestFit="1" customWidth="1"/>
    <col min="3" max="4" width="11.81640625" bestFit="1" customWidth="1"/>
    <col min="5" max="5" width="11.1796875" bestFit="1" customWidth="1"/>
    <col min="6" max="6" width="42.90625" bestFit="1" customWidth="1"/>
  </cols>
  <sheetData>
    <row r="1" spans="1:9" x14ac:dyDescent="0.35">
      <c r="A1" s="8" t="s">
        <v>28</v>
      </c>
      <c r="B1" s="8" t="s">
        <v>27</v>
      </c>
      <c r="C1" s="8" t="s">
        <v>35</v>
      </c>
      <c r="D1" s="8" t="s">
        <v>37</v>
      </c>
      <c r="E1" s="8" t="s">
        <v>38</v>
      </c>
      <c r="F1" s="8" t="s">
        <v>36</v>
      </c>
      <c r="H1" s="8"/>
      <c r="I1" s="8"/>
    </row>
    <row r="2" spans="1:9" x14ac:dyDescent="0.35">
      <c r="A2" s="7" t="s">
        <v>29</v>
      </c>
      <c r="B2" s="1">
        <v>38139</v>
      </c>
      <c r="C2">
        <v>1</v>
      </c>
      <c r="D2" s="13" cm="1">
        <f t="array" ref="D2">AVERAGE(_xlfn._xlws.FILTER(us_home_prices_dataset_2004_2024[Home_Price_Index], YEAR(us_home_prices_dataset_2004_2024[Date]) = YEAR(B2)))</f>
        <v>152.82155555555553</v>
      </c>
      <c r="E2" s="21" cm="1">
        <f t="array" ref="E2">AVERAGE(_xlfn._xlws.FILTER(us_home_prices_dataset_2004_2024[Unemployment_Rate], YEAR(us_home_prices_dataset_2004_2024[Date]) = YEAR(B2)))</f>
        <v>5.488888888888889E-2</v>
      </c>
      <c r="F2" t="str">
        <f>A2&amp;CHAR(10)&amp;_xlfn.CONCAT("AVG HPI: ", TEXT(D2, "0"))&amp;CHAR(10)&amp;TEXT(B2, "yyy")</f>
        <v>2004 Election
AVG HPI: 153
2004</v>
      </c>
    </row>
    <row r="3" spans="1:9" x14ac:dyDescent="0.35">
      <c r="A3" t="s">
        <v>33</v>
      </c>
      <c r="B3" s="1">
        <v>39600</v>
      </c>
      <c r="C3">
        <v>-1</v>
      </c>
      <c r="D3" s="13" cm="1">
        <f t="array" ref="D3">AVERAGE(_xlfn._xlws.FILTER(us_home_prices_dataset_2004_2024[Home_Price_Index], YEAR(us_home_prices_dataset_2004_2024[Date]) = YEAR(B3)))</f>
        <v>164.05641666666668</v>
      </c>
      <c r="E3" s="21" cm="1">
        <f t="array" ref="E3">AVERAGE(_xlfn._xlws.FILTER(us_home_prices_dataset_2004_2024[Unemployment_Rate], YEAR(us_home_prices_dataset_2004_2024[Date]) = YEAR(B3)))</f>
        <v>5.7999999999999996E-2</v>
      </c>
      <c r="F3" t="str">
        <f t="shared" ref="F3:F7" si="0">A3&amp;CHAR(10)&amp;_xlfn.CONCAT("AVG HPI: ", TEXT(D3, "0"))&amp;CHAR(10)&amp;TEXT(B3, "yyy")</f>
        <v>Great Recession
AVG HPI: 164
2008</v>
      </c>
    </row>
    <row r="4" spans="1:9" x14ac:dyDescent="0.35">
      <c r="A4" t="s">
        <v>30</v>
      </c>
      <c r="B4" s="1">
        <v>41061</v>
      </c>
      <c r="C4">
        <v>1</v>
      </c>
      <c r="D4" s="13" cm="1">
        <f t="array" ref="D4">AVERAGE(_xlfn._xlws.FILTER(us_home_prices_dataset_2004_2024[Home_Price_Index], YEAR(us_home_prices_dataset_2004_2024[Date]) = YEAR(B4)))</f>
        <v>140.98891666666665</v>
      </c>
      <c r="E4" s="21" cm="1">
        <f t="array" ref="E4">AVERAGE(_xlfn._xlws.FILTER(us_home_prices_dataset_2004_2024[Unemployment_Rate], YEAR(us_home_prices_dataset_2004_2024[Date]) = YEAR(B4)))</f>
        <v>8.0749999999999988E-2</v>
      </c>
      <c r="F4" t="str">
        <f t="shared" si="0"/>
        <v>2012 Election
AVG HPI: 141
2012</v>
      </c>
    </row>
    <row r="5" spans="1:9" x14ac:dyDescent="0.35">
      <c r="A5" t="s">
        <v>31</v>
      </c>
      <c r="B5" s="1">
        <v>42522</v>
      </c>
      <c r="C5">
        <v>-1</v>
      </c>
      <c r="D5" s="13" cm="1">
        <f t="array" ref="D5">AVERAGE(_xlfn._xlws.FILTER(us_home_prices_dataset_2004_2024[Home_Price_Index], YEAR(us_home_prices_dataset_2004_2024[Date]) = YEAR(B5)))</f>
        <v>180.91150000000002</v>
      </c>
      <c r="E5" s="21" cm="1">
        <f t="array" ref="E5">AVERAGE(_xlfn._xlws.FILTER(us_home_prices_dataset_2004_2024[Unemployment_Rate], YEAR(us_home_prices_dataset_2004_2024[Date]) = YEAR(B5)))</f>
        <v>4.8749999999999995E-2</v>
      </c>
      <c r="F5" t="str">
        <f t="shared" si="0"/>
        <v>2016 Election
AVG HPI: 181
2016</v>
      </c>
    </row>
    <row r="6" spans="1:9" ht="15.5" customHeight="1" x14ac:dyDescent="0.35">
      <c r="A6" t="s">
        <v>34</v>
      </c>
      <c r="B6" s="1">
        <v>43983</v>
      </c>
      <c r="C6">
        <v>1</v>
      </c>
      <c r="D6" s="13" cm="1">
        <f t="array" ref="D6">AVERAGE(_xlfn._xlws.FILTER(us_home_prices_dataset_2004_2024[Home_Price_Index], YEAR(us_home_prices_dataset_2004_2024[Date]) = YEAR(B6)))</f>
        <v>222.11099999999999</v>
      </c>
      <c r="E6" s="21" cm="1">
        <f t="array" ref="E6">AVERAGE(_xlfn._xlws.FILTER(us_home_prices_dataset_2004_2024[Unemployment_Rate], YEAR(us_home_prices_dataset_2004_2024[Date]) = YEAR(B6)))</f>
        <v>8.0999999999999975E-2</v>
      </c>
      <c r="F6" t="str">
        <f t="shared" si="0"/>
        <v>COVID Pandemic
AVG HPI: 222
2020</v>
      </c>
    </row>
    <row r="7" spans="1:9" x14ac:dyDescent="0.35">
      <c r="A7" t="s">
        <v>32</v>
      </c>
      <c r="B7" s="1">
        <v>45444</v>
      </c>
      <c r="C7">
        <v>-1</v>
      </c>
      <c r="D7" s="13" cm="1">
        <f t="array" ref="D7">AVERAGE(_xlfn._xlws.FILTER(us_home_prices_dataset_2004_2024[Home_Price_Index], YEAR(us_home_prices_dataset_2004_2024[Date]) = YEAR(B7)))</f>
        <v>318.42340000000002</v>
      </c>
      <c r="E7" s="21" cm="1">
        <f t="array" ref="E7">AVERAGE(_xlfn._xlws.FILTER(us_home_prices_dataset_2004_2024[Unemployment_Rate], YEAR(us_home_prices_dataset_2004_2024[Date]) = YEAR(B7)))</f>
        <v>3.8800000000000001E-2</v>
      </c>
      <c r="F7" t="str">
        <f t="shared" si="0"/>
        <v>2024 Election
AVG HPI: 318
2024</v>
      </c>
    </row>
    <row r="21" spans="3:5" x14ac:dyDescent="0.35">
      <c r="C21" cm="1">
        <f t="array" ref="C21">AVERAGE(_xlfn._xlws.FILTER(us_home_prices_dataset_2004_2024[Unemployment_Rate], YEAR(us_home_prices_dataset_2004_2024[Date]) = YEAR(B2)))</f>
        <v>5.488888888888889E-2</v>
      </c>
    </row>
    <row r="23" spans="3:5" x14ac:dyDescent="0.35">
      <c r="E23" cm="1">
        <f t="array" ref="E23">AVERAGE(_xlfn._xlws.FILTER(us_home_prices_dataset_2004_2024[Unemployment_Rate], YEAR(us_home_prices_dataset_2004_2024[Date]) = YEAR(B2)))</f>
        <v>5.488888888888889E-2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18DC-0EE2-4FB3-95A4-EB79C1EFB8C0}">
  <dimension ref="A1:E22"/>
  <sheetViews>
    <sheetView workbookViewId="0">
      <selection activeCell="H10" sqref="H10"/>
    </sheetView>
  </sheetViews>
  <sheetFormatPr defaultRowHeight="14.5" x14ac:dyDescent="0.35"/>
  <cols>
    <col min="2" max="2" width="24.90625" bestFit="1" customWidth="1"/>
    <col min="4" max="4" width="32.54296875" bestFit="1" customWidth="1"/>
  </cols>
  <sheetData>
    <row r="1" spans="1:5" x14ac:dyDescent="0.35">
      <c r="A1" s="8" t="s">
        <v>27</v>
      </c>
      <c r="B1" s="8" t="s">
        <v>43</v>
      </c>
    </row>
    <row r="2" spans="1:5" x14ac:dyDescent="0.35">
      <c r="A2" cm="1">
        <f t="array" ref="A2:A22">_xlfn.UNIQUE(YEAR(us_home_prices_dataset_2004_2024[Date]))</f>
        <v>2004</v>
      </c>
      <c r="B2" s="13" cm="1">
        <f t="array" ref="B2">AVERAGE(_xlfn._xlws.FILTER(us_home_prices_dataset_2004_2024[Consumer_Sentiment], YEAR(us_home_prices_dataset_2004_2024[Date]) = A2))</f>
        <v>94.26666666666668</v>
      </c>
      <c r="D2" t="str">
        <f>"Average Consumer Sentiment for" &amp; " " &amp; Year &amp; ":"</f>
        <v>Average Consumer Sentiment for :</v>
      </c>
      <c r="E2" s="13" t="e" cm="1">
        <f t="array" ref="E2">_xlfn.XLOOKUP(Year,_xlfn.ANCHORARRAY( A2),B2:B22)</f>
        <v>#N/A</v>
      </c>
    </row>
    <row r="3" spans="1:5" x14ac:dyDescent="0.35">
      <c r="A3">
        <v>2005</v>
      </c>
      <c r="B3" s="13" cm="1">
        <f t="array" ref="B3">AVERAGE(_xlfn._xlws.FILTER(us_home_prices_dataset_2004_2024[Consumer_Sentiment], YEAR(us_home_prices_dataset_2004_2024[Date]) = A3))</f>
        <v>88.55</v>
      </c>
    </row>
    <row r="4" spans="1:5" x14ac:dyDescent="0.35">
      <c r="A4">
        <v>2006</v>
      </c>
      <c r="B4" s="13" cm="1">
        <f t="array" ref="B4">AVERAGE(_xlfn._xlws.FILTER(us_home_prices_dataset_2004_2024[Consumer_Sentiment], YEAR(us_home_prices_dataset_2004_2024[Date]) = A4))</f>
        <v>87.308333333333337</v>
      </c>
    </row>
    <row r="5" spans="1:5" x14ac:dyDescent="0.35">
      <c r="A5">
        <v>2007</v>
      </c>
      <c r="B5" s="13" cm="1">
        <f t="array" ref="B5">AVERAGE(_xlfn._xlws.FILTER(us_home_prices_dataset_2004_2024[Consumer_Sentiment], YEAR(us_home_prices_dataset_2004_2024[Date]) = A5))</f>
        <v>85.583333333333329</v>
      </c>
    </row>
    <row r="6" spans="1:5" x14ac:dyDescent="0.35">
      <c r="A6">
        <v>2008</v>
      </c>
      <c r="B6" s="13" cm="1">
        <f t="array" ref="B6">AVERAGE(_xlfn._xlws.FILTER(us_home_prices_dataset_2004_2024[Consumer_Sentiment], YEAR(us_home_prices_dataset_2004_2024[Date]) = A6))</f>
        <v>63.75</v>
      </c>
    </row>
    <row r="7" spans="1:5" x14ac:dyDescent="0.35">
      <c r="A7">
        <v>2009</v>
      </c>
      <c r="B7" s="13" cm="1">
        <f t="array" ref="B7">AVERAGE(_xlfn._xlws.FILTER(us_home_prices_dataset_2004_2024[Consumer_Sentiment], YEAR(us_home_prices_dataset_2004_2024[Date]) = A7))</f>
        <v>66.25833333333334</v>
      </c>
    </row>
    <row r="8" spans="1:5" x14ac:dyDescent="0.35">
      <c r="A8">
        <v>2010</v>
      </c>
      <c r="B8" s="13" cm="1">
        <f t="array" ref="B8">AVERAGE(_xlfn._xlws.FILTER(us_home_prices_dataset_2004_2024[Consumer_Sentiment], YEAR(us_home_prices_dataset_2004_2024[Date]) = A8))</f>
        <v>71.841666666666683</v>
      </c>
    </row>
    <row r="9" spans="1:5" x14ac:dyDescent="0.35">
      <c r="A9">
        <v>2011</v>
      </c>
      <c r="B9" s="13" cm="1">
        <f t="array" ref="B9">AVERAGE(_xlfn._xlws.FILTER(us_home_prices_dataset_2004_2024[Consumer_Sentiment], YEAR(us_home_prices_dataset_2004_2024[Date]) = A9))</f>
        <v>67.349999999999994</v>
      </c>
    </row>
    <row r="10" spans="1:5" x14ac:dyDescent="0.35">
      <c r="A10">
        <v>2012</v>
      </c>
      <c r="B10" s="13" cm="1">
        <f t="array" ref="B10">AVERAGE(_xlfn._xlws.FILTER(us_home_prices_dataset_2004_2024[Consumer_Sentiment], YEAR(us_home_prices_dataset_2004_2024[Date]) = A10))</f>
        <v>76.541666666666657</v>
      </c>
    </row>
    <row r="11" spans="1:5" x14ac:dyDescent="0.35">
      <c r="A11">
        <v>2013</v>
      </c>
      <c r="B11" s="13" cm="1">
        <f t="array" ref="B11">AVERAGE(_xlfn._xlws.FILTER(us_home_prices_dataset_2004_2024[Consumer_Sentiment], YEAR(us_home_prices_dataset_2004_2024[Date]) = A11))</f>
        <v>79.208333333333343</v>
      </c>
    </row>
    <row r="12" spans="1:5" x14ac:dyDescent="0.35">
      <c r="A12">
        <v>2014</v>
      </c>
      <c r="B12" s="13" cm="1">
        <f t="array" ref="B12">AVERAGE(_xlfn._xlws.FILTER(us_home_prices_dataset_2004_2024[Consumer_Sentiment], YEAR(us_home_prices_dataset_2004_2024[Date]) = A12))</f>
        <v>84.124999999999986</v>
      </c>
    </row>
    <row r="13" spans="1:5" x14ac:dyDescent="0.35">
      <c r="A13">
        <v>2015</v>
      </c>
      <c r="B13" s="13" cm="1">
        <f t="array" ref="B13">AVERAGE(_xlfn._xlws.FILTER(us_home_prices_dataset_2004_2024[Consumer_Sentiment], YEAR(us_home_prices_dataset_2004_2024[Date]) = A13))</f>
        <v>92.941666666666663</v>
      </c>
    </row>
    <row r="14" spans="1:5" x14ac:dyDescent="0.35">
      <c r="A14">
        <v>2016</v>
      </c>
      <c r="B14" s="13" cm="1">
        <f t="array" ref="B14">AVERAGE(_xlfn._xlws.FILTER(us_home_prices_dataset_2004_2024[Consumer_Sentiment], YEAR(us_home_prices_dataset_2004_2024[Date]) = A14))</f>
        <v>91.841666666666654</v>
      </c>
    </row>
    <row r="15" spans="1:5" x14ac:dyDescent="0.35">
      <c r="A15">
        <v>2017</v>
      </c>
      <c r="B15" s="13" cm="1">
        <f t="array" ref="B15">AVERAGE(_xlfn._xlws.FILTER(us_home_prices_dataset_2004_2024[Consumer_Sentiment], YEAR(us_home_prices_dataset_2004_2024[Date]) = A15))</f>
        <v>96.766666666666694</v>
      </c>
    </row>
    <row r="16" spans="1:5" x14ac:dyDescent="0.35">
      <c r="A16">
        <v>2018</v>
      </c>
      <c r="B16" s="13" cm="1">
        <f t="array" ref="B16">AVERAGE(_xlfn._xlws.FILTER(us_home_prices_dataset_2004_2024[Consumer_Sentiment], YEAR(us_home_prices_dataset_2004_2024[Date]) = A16))</f>
        <v>98.366666666666674</v>
      </c>
    </row>
    <row r="17" spans="1:2" x14ac:dyDescent="0.35">
      <c r="A17">
        <v>2019</v>
      </c>
      <c r="B17" s="13" cm="1">
        <f t="array" ref="B17">AVERAGE(_xlfn._xlws.FILTER(us_home_prices_dataset_2004_2024[Consumer_Sentiment], YEAR(us_home_prices_dataset_2004_2024[Date]) = A17))</f>
        <v>95.983333333333334</v>
      </c>
    </row>
    <row r="18" spans="1:2" x14ac:dyDescent="0.35">
      <c r="A18">
        <v>2020</v>
      </c>
      <c r="B18" s="13" cm="1">
        <f t="array" ref="B18">AVERAGE(_xlfn._xlws.FILTER(us_home_prices_dataset_2004_2024[Consumer_Sentiment], YEAR(us_home_prices_dataset_2004_2024[Date]) = A18))</f>
        <v>81.541666666666671</v>
      </c>
    </row>
    <row r="19" spans="1:2" x14ac:dyDescent="0.35">
      <c r="A19">
        <v>2021</v>
      </c>
      <c r="B19" s="13" cm="1">
        <f t="array" ref="B19">AVERAGE(_xlfn._xlws.FILTER(us_home_prices_dataset_2004_2024[Consumer_Sentiment], YEAR(us_home_prices_dataset_2004_2024[Date]) = A19))</f>
        <v>77.61666666666666</v>
      </c>
    </row>
    <row r="20" spans="1:2" x14ac:dyDescent="0.35">
      <c r="A20">
        <v>2022</v>
      </c>
      <c r="B20" s="13" cm="1">
        <f t="array" ref="B20">AVERAGE(_xlfn._xlws.FILTER(us_home_prices_dataset_2004_2024[Consumer_Sentiment], YEAR(us_home_prices_dataset_2004_2024[Date]) = A20))</f>
        <v>58.974999999999994</v>
      </c>
    </row>
    <row r="21" spans="1:2" x14ac:dyDescent="0.35">
      <c r="A21">
        <v>2023</v>
      </c>
      <c r="B21" s="13" cm="1">
        <f t="array" ref="B21">AVERAGE(_xlfn._xlws.FILTER(us_home_prices_dataset_2004_2024[Consumer_Sentiment], YEAR(us_home_prices_dataset_2004_2024[Date]) = A21))</f>
        <v>65.349999999999994</v>
      </c>
    </row>
    <row r="22" spans="1:2" x14ac:dyDescent="0.35">
      <c r="A22">
        <v>2024</v>
      </c>
      <c r="B22" s="13" cm="1">
        <f t="array" ref="B22">AVERAGE(_xlfn._xlws.FILTER(us_home_prices_dataset_2004_2024[Consumer_Sentiment], YEAR(us_home_prices_dataset_2004_2024[Date]) = A22))</f>
        <v>76.320000000000007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4426-78C8-4EA9-8E3A-29EC65B0ED4B}">
  <dimension ref="A2:B12"/>
  <sheetViews>
    <sheetView topLeftCell="A10" workbookViewId="0">
      <selection activeCell="H10" sqref="H10"/>
    </sheetView>
  </sheetViews>
  <sheetFormatPr defaultRowHeight="14.5" x14ac:dyDescent="0.35"/>
  <cols>
    <col min="1" max="1" width="33.54296875" bestFit="1" customWidth="1"/>
    <col min="2" max="2" width="20.81640625" customWidth="1"/>
  </cols>
  <sheetData>
    <row r="2" spans="1:2" x14ac:dyDescent="0.35">
      <c r="A2" t="s">
        <v>16</v>
      </c>
      <c r="B2" t="s">
        <v>22</v>
      </c>
    </row>
    <row r="3" spans="1:2" x14ac:dyDescent="0.35">
      <c r="A3" t="s">
        <v>17</v>
      </c>
      <c r="B3" s="4">
        <f>CORREL(us_home_prices_dataset_2004_2024[Home_Price_Index], us_home_prices_dataset_2004_2024[Interest_Rate])</f>
        <v>0.42150809995875643</v>
      </c>
    </row>
    <row r="4" spans="1:2" x14ac:dyDescent="0.35">
      <c r="A4" t="s">
        <v>18</v>
      </c>
      <c r="B4" s="4">
        <f>CORREL(us_home_prices_dataset_2004_2024[Home_Price_Index], us_home_prices_dataset_2004_2024[Mortgage_Rate])</f>
        <v>0.18915002589806998</v>
      </c>
    </row>
    <row r="5" spans="1:2" x14ac:dyDescent="0.35">
      <c r="A5" t="s">
        <v>19</v>
      </c>
      <c r="B5" s="4">
        <f>CORREL(us_home_prices_dataset_2004_2024[Home_Price_Index], us_home_prices_dataset_2004_2024[Unemployment_Rate])</f>
        <v>-0.57023214903335362</v>
      </c>
    </row>
    <row r="6" spans="1:2" x14ac:dyDescent="0.35">
      <c r="A6" t="s">
        <v>20</v>
      </c>
      <c r="B6" s="4">
        <f>CORREL(us_home_prices_dataset_2004_2024[Home_Price_Index], us_home_prices_dataset_2004_2024[Inflation_CPI])</f>
        <v>0.86869696739892499</v>
      </c>
    </row>
    <row r="7" spans="1:2" x14ac:dyDescent="0.35">
      <c r="A7" t="s">
        <v>21</v>
      </c>
      <c r="B7" s="4">
        <f>CORREL(us_home_prices_dataset_2004_2024[Home_Price_Index], us_home_prices_dataset_2004_2024[Consumer_Sentiment])</f>
        <v>-0.20764536736050559</v>
      </c>
    </row>
    <row r="11" spans="1:2" x14ac:dyDescent="0.35">
      <c r="A11" s="11" t="s">
        <v>21</v>
      </c>
      <c r="B11" s="12">
        <f>CORREL(us_home_prices_dataset_2004_2024[Home_Price_Index], us_home_prices_dataset_2004_2024[Building_Permits])</f>
        <v>0.48587111239259972</v>
      </c>
    </row>
    <row r="12" spans="1:2" x14ac:dyDescent="0.35">
      <c r="A12" s="11" t="s">
        <v>21</v>
      </c>
      <c r="B12" s="12">
        <f>CORREL(us_home_prices_dataset_2004_2024[Home_Price_Index], us_home_prices_dataset_2004_2024[Housing_Starts])</f>
        <v>0.45056763852617571</v>
      </c>
    </row>
  </sheetData>
  <conditionalFormatting sqref="B3:B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0B1D7F4-9DD2-490E-9B47-B8EFC2CFB9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1134546-2D51-4EA0-A38B-938EB96190CE}">
  <ds:schemaRefs/>
</ds:datastoreItem>
</file>

<file path=customXml/itemProps3.xml><?xml version="1.0" encoding="utf-8"?>
<ds:datastoreItem xmlns:ds="http://schemas.openxmlformats.org/officeDocument/2006/customXml" ds:itemID="{62D580A8-D006-4544-88C4-566B63D78A56}">
  <ds:schemaRefs/>
</ds:datastoreItem>
</file>

<file path=customXml/itemProps4.xml><?xml version="1.0" encoding="utf-8"?>
<ds:datastoreItem xmlns:ds="http://schemas.openxmlformats.org/officeDocument/2006/customXml" ds:itemID="{06D280E4-0E88-43B3-B6A9-11CBBB9900FF}">
  <ds:schemaRefs/>
</ds:datastoreItem>
</file>

<file path=customXml/itemProps5.xml><?xml version="1.0" encoding="utf-8"?>
<ds:datastoreItem xmlns:ds="http://schemas.openxmlformats.org/officeDocument/2006/customXml" ds:itemID="{B2A3F30A-5B78-43B5-B262-B70826ADDD6B}">
  <ds:schemaRefs/>
</ds:datastoreItem>
</file>

<file path=customXml/itemProps6.xml><?xml version="1.0" encoding="utf-8"?>
<ds:datastoreItem xmlns:ds="http://schemas.openxmlformats.org/officeDocument/2006/customXml" ds:itemID="{B39B67DA-54CA-4EC8-85AB-179DC38117F5}">
  <ds:schemaRefs/>
</ds:datastoreItem>
</file>

<file path=customXml/itemProps7.xml><?xml version="1.0" encoding="utf-8"?>
<ds:datastoreItem xmlns:ds="http://schemas.openxmlformats.org/officeDocument/2006/customXml" ds:itemID="{5BD081F9-F6C1-4E9C-A200-259DAA648F79}">
  <ds:schemaRefs/>
</ds:datastoreItem>
</file>

<file path=customXml/itemProps8.xml><?xml version="1.0" encoding="utf-8"?>
<ds:datastoreItem xmlns:ds="http://schemas.openxmlformats.org/officeDocument/2006/customXml" ds:itemID="{9387A377-A661-41B9-B323-61572962042D}">
  <ds:schemaRefs/>
</ds:datastoreItem>
</file>

<file path=customXml/itemProps9.xml><?xml version="1.0" encoding="utf-8"?>
<ds:datastoreItem xmlns:ds="http://schemas.openxmlformats.org/officeDocument/2006/customXml" ds:itemID="{815C6622-7D69-4012-A344-51F299A61653}">
  <ds:schemaRefs/>
</ds:datastoreItem>
</file>

<file path=customXml/itemProps10.xml><?xml version="1.0" encoding="utf-8"?>
<ds:datastoreItem xmlns:ds="http://schemas.openxmlformats.org/officeDocument/2006/customXml" ds:itemID="{962DEF89-CE0F-40E0-8D52-DAE6C8B8BF2A}">
  <ds:schemaRefs/>
</ds:datastoreItem>
</file>

<file path=customXml/itemProps11.xml><?xml version="1.0" encoding="utf-8"?>
<ds:datastoreItem xmlns:ds="http://schemas.openxmlformats.org/officeDocument/2006/customXml" ds:itemID="{96BE6AAB-D138-41D1-83DF-07B3D08239A6}">
  <ds:schemaRefs/>
</ds:datastoreItem>
</file>

<file path=customXml/itemProps12.xml><?xml version="1.0" encoding="utf-8"?>
<ds:datastoreItem xmlns:ds="http://schemas.openxmlformats.org/officeDocument/2006/customXml" ds:itemID="{AB6437D0-83BC-4523-9945-7D14EF1E7F59}">
  <ds:schemaRefs/>
</ds:datastoreItem>
</file>

<file path=customXml/itemProps13.xml><?xml version="1.0" encoding="utf-8"?>
<ds:datastoreItem xmlns:ds="http://schemas.openxmlformats.org/officeDocument/2006/customXml" ds:itemID="{2E9DAE88-90CB-4573-82CD-F5A196459C44}">
  <ds:schemaRefs/>
</ds:datastoreItem>
</file>

<file path=customXml/itemProps14.xml><?xml version="1.0" encoding="utf-8"?>
<ds:datastoreItem xmlns:ds="http://schemas.openxmlformats.org/officeDocument/2006/customXml" ds:itemID="{5A3183BB-8BB6-4FE9-B76A-1FDA5B6C89DA}">
  <ds:schemaRefs/>
</ds:datastoreItem>
</file>

<file path=customXml/itemProps15.xml><?xml version="1.0" encoding="utf-8"?>
<ds:datastoreItem xmlns:ds="http://schemas.openxmlformats.org/officeDocument/2006/customXml" ds:itemID="{2A94011C-67BD-4C0D-84BA-0088E5E5F993}">
  <ds:schemaRefs/>
</ds:datastoreItem>
</file>

<file path=customXml/itemProps16.xml><?xml version="1.0" encoding="utf-8"?>
<ds:datastoreItem xmlns:ds="http://schemas.openxmlformats.org/officeDocument/2006/customXml" ds:itemID="{DC9BCB51-AA21-4B31-948D-681BA990D919}">
  <ds:schemaRefs/>
</ds:datastoreItem>
</file>

<file path=customXml/itemProps17.xml><?xml version="1.0" encoding="utf-8"?>
<ds:datastoreItem xmlns:ds="http://schemas.openxmlformats.org/officeDocument/2006/customXml" ds:itemID="{177A9AB8-E62D-4582-B37B-6C54A743BF33}">
  <ds:schemaRefs/>
</ds:datastoreItem>
</file>

<file path=customXml/itemProps18.xml><?xml version="1.0" encoding="utf-8"?>
<ds:datastoreItem xmlns:ds="http://schemas.openxmlformats.org/officeDocument/2006/customXml" ds:itemID="{F24D59B1-7229-4C2C-9D9C-C0247600B7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us_home_prices_dataset_2004_202</vt:lpstr>
      <vt:lpstr>Inflation PivotTable</vt:lpstr>
      <vt:lpstr>Unemployment PivotTable</vt:lpstr>
      <vt:lpstr>Interest Mortgage PivotTable</vt:lpstr>
      <vt:lpstr>HPI Dashboard</vt:lpstr>
      <vt:lpstr>Timeline</vt:lpstr>
      <vt:lpstr>Consumer Sentiment Calculator</vt:lpstr>
      <vt:lpstr>EconomicIndicators</vt:lpstr>
      <vt:lpstr>average_consumer_sentiment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cp:lastPrinted>2025-06-20T19:24:04Z</cp:lastPrinted>
  <dcterms:created xsi:type="dcterms:W3CDTF">2025-06-20T00:02:37Z</dcterms:created>
  <dcterms:modified xsi:type="dcterms:W3CDTF">2025-06-22T09:51:26Z</dcterms:modified>
</cp:coreProperties>
</file>