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E4864185-2AD7-40DC-9FF1-E2D2D4E68D32}" xr6:coauthVersionLast="47" xr6:coauthVersionMax="47" xr10:uidLastSave="{00000000-0000-0000-0000-000000000000}"/>
  <bookViews>
    <workbookView xWindow="-110" yWindow="-110" windowWidth="19420" windowHeight="10300" activeTab="4" xr2:uid="{FF34F75F-860B-4E76-A1DD-F8AD3ECBAB12}"/>
  </bookViews>
  <sheets>
    <sheet name="Results" sheetId="1" r:id="rId1"/>
    <sheet name="updated" sheetId="2" r:id="rId2"/>
    <sheet name="final tabulation" sheetId="3" r:id="rId3"/>
    <sheet name="Table" sheetId="4" r:id="rId4"/>
    <sheet name="Abundance for PC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2" l="1"/>
  <c r="V30" i="2" s="1"/>
  <c r="S30" i="2"/>
  <c r="T30" i="2" s="1"/>
  <c r="Q30" i="2"/>
  <c r="R30" i="2" s="1"/>
  <c r="O30" i="2"/>
  <c r="P30" i="2" s="1"/>
  <c r="M30" i="2"/>
  <c r="N30" i="2" s="1"/>
  <c r="K30" i="2"/>
  <c r="L30" i="2" s="1"/>
  <c r="I30" i="2"/>
  <c r="J30" i="2" s="1"/>
  <c r="G30" i="2"/>
  <c r="H30" i="2" s="1"/>
  <c r="E30" i="2"/>
  <c r="F30" i="2" s="1"/>
  <c r="C30" i="2"/>
  <c r="D30" i="2" s="1"/>
  <c r="A30" i="2"/>
  <c r="B30" i="2" s="1"/>
  <c r="W29" i="2"/>
  <c r="U29" i="2"/>
  <c r="S29" i="2"/>
  <c r="Q29" i="2"/>
  <c r="O29" i="2"/>
  <c r="M29" i="2"/>
  <c r="K29" i="2"/>
  <c r="I29" i="2"/>
  <c r="G29" i="2"/>
  <c r="E29" i="2"/>
  <c r="C29" i="2"/>
  <c r="W28" i="2"/>
  <c r="U28" i="2"/>
  <c r="S28" i="2"/>
  <c r="Q28" i="2"/>
  <c r="O28" i="2"/>
  <c r="M28" i="2"/>
  <c r="K28" i="2"/>
  <c r="I28" i="2"/>
  <c r="G28" i="2"/>
  <c r="E28" i="2"/>
  <c r="C28" i="2"/>
  <c r="W27" i="2"/>
  <c r="U27" i="2"/>
  <c r="S27" i="2"/>
  <c r="Q27" i="2"/>
  <c r="O27" i="2"/>
  <c r="M27" i="2"/>
  <c r="K27" i="2"/>
  <c r="I27" i="2"/>
  <c r="G27" i="2"/>
  <c r="E27" i="2"/>
  <c r="C27" i="2"/>
  <c r="W26" i="2"/>
  <c r="U26" i="2"/>
  <c r="S26" i="2"/>
  <c r="Q26" i="2"/>
  <c r="O26" i="2"/>
  <c r="M26" i="2"/>
  <c r="K26" i="2"/>
  <c r="I26" i="2"/>
  <c r="G26" i="2"/>
  <c r="E26" i="2"/>
  <c r="C26" i="2"/>
  <c r="W25" i="2"/>
  <c r="U25" i="2"/>
  <c r="S25" i="2"/>
  <c r="Q25" i="2"/>
  <c r="O25" i="2"/>
  <c r="M25" i="2"/>
  <c r="K25" i="2"/>
  <c r="I25" i="2"/>
  <c r="G25" i="2"/>
  <c r="E25" i="2"/>
  <c r="C25" i="2"/>
  <c r="W24" i="2"/>
  <c r="U24" i="2"/>
  <c r="S24" i="2"/>
  <c r="Q24" i="2"/>
  <c r="O24" i="2"/>
  <c r="M24" i="2"/>
  <c r="K24" i="2"/>
  <c r="I24" i="2"/>
  <c r="G24" i="2"/>
  <c r="E24" i="2"/>
  <c r="C24" i="2"/>
  <c r="W23" i="2"/>
  <c r="U23" i="2"/>
  <c r="S23" i="2"/>
  <c r="Q23" i="2"/>
  <c r="O23" i="2"/>
  <c r="M23" i="2"/>
  <c r="K23" i="2"/>
  <c r="I23" i="2"/>
  <c r="G23" i="2"/>
  <c r="E23" i="2"/>
  <c r="C23" i="2"/>
  <c r="W22" i="2"/>
  <c r="U22" i="2"/>
  <c r="S22" i="2"/>
  <c r="Q22" i="2"/>
  <c r="O22" i="2"/>
  <c r="M22" i="2"/>
  <c r="K22" i="2"/>
  <c r="I22" i="2"/>
  <c r="G22" i="2"/>
  <c r="E22" i="2"/>
  <c r="C22" i="2"/>
  <c r="W21" i="2"/>
  <c r="U21" i="2"/>
  <c r="S21" i="2"/>
  <c r="Q21" i="2"/>
  <c r="O21" i="2"/>
  <c r="M21" i="2"/>
  <c r="K21" i="2"/>
  <c r="I21" i="2"/>
  <c r="G21" i="2"/>
  <c r="E21" i="2"/>
  <c r="C21" i="2"/>
  <c r="W20" i="2"/>
  <c r="U20" i="2"/>
  <c r="S20" i="2"/>
  <c r="Q20" i="2"/>
  <c r="O20" i="2"/>
  <c r="M20" i="2"/>
  <c r="K20" i="2"/>
  <c r="I20" i="2"/>
  <c r="G20" i="2"/>
  <c r="E20" i="2"/>
  <c r="C20" i="2"/>
  <c r="W19" i="2"/>
  <c r="U19" i="2"/>
  <c r="S19" i="2"/>
  <c r="Q19" i="2"/>
  <c r="O19" i="2"/>
  <c r="M19" i="2"/>
  <c r="K19" i="2"/>
  <c r="I19" i="2"/>
  <c r="G19" i="2"/>
  <c r="E19" i="2"/>
  <c r="C19" i="2"/>
  <c r="W18" i="2"/>
  <c r="U18" i="2"/>
  <c r="S18" i="2"/>
  <c r="Q18" i="2"/>
  <c r="O18" i="2"/>
  <c r="M18" i="2"/>
  <c r="K18" i="2"/>
  <c r="I18" i="2"/>
  <c r="G18" i="2"/>
  <c r="E18" i="2"/>
  <c r="C18" i="2"/>
  <c r="W17" i="2"/>
  <c r="U17" i="2"/>
  <c r="S17" i="2"/>
  <c r="Q17" i="2"/>
  <c r="O17" i="2"/>
  <c r="M17" i="2"/>
  <c r="K17" i="2"/>
  <c r="I17" i="2"/>
  <c r="G17" i="2"/>
  <c r="E17" i="2"/>
  <c r="C17" i="2"/>
  <c r="W16" i="2"/>
  <c r="U16" i="2"/>
  <c r="S16" i="2"/>
  <c r="Q16" i="2"/>
  <c r="O16" i="2"/>
  <c r="M16" i="2"/>
  <c r="K16" i="2"/>
  <c r="I16" i="2"/>
  <c r="G16" i="2"/>
  <c r="E16" i="2"/>
  <c r="C16" i="2"/>
  <c r="W15" i="2"/>
  <c r="U15" i="2"/>
  <c r="S15" i="2"/>
  <c r="Q15" i="2"/>
  <c r="O15" i="2"/>
  <c r="M15" i="2"/>
  <c r="K15" i="2"/>
  <c r="I15" i="2"/>
  <c r="G15" i="2"/>
  <c r="E15" i="2"/>
  <c r="C15" i="2"/>
  <c r="W14" i="2"/>
  <c r="U14" i="2"/>
  <c r="S14" i="2"/>
  <c r="Q14" i="2"/>
  <c r="O14" i="2"/>
  <c r="M14" i="2"/>
  <c r="K14" i="2"/>
  <c r="I14" i="2"/>
  <c r="G14" i="2"/>
  <c r="E14" i="2"/>
  <c r="C14" i="2"/>
  <c r="W13" i="2"/>
  <c r="U13" i="2"/>
  <c r="S13" i="2"/>
  <c r="Q13" i="2"/>
  <c r="O13" i="2"/>
  <c r="M13" i="2"/>
  <c r="K13" i="2"/>
  <c r="I13" i="2"/>
  <c r="G13" i="2"/>
  <c r="E13" i="2"/>
  <c r="C13" i="2"/>
  <c r="W12" i="2"/>
  <c r="U12" i="2"/>
  <c r="S12" i="2"/>
  <c r="Q12" i="2"/>
  <c r="O12" i="2"/>
  <c r="M12" i="2"/>
  <c r="K12" i="2"/>
  <c r="I12" i="2"/>
  <c r="G12" i="2"/>
  <c r="E12" i="2"/>
  <c r="C12" i="2"/>
  <c r="W11" i="2"/>
  <c r="U11" i="2"/>
  <c r="S11" i="2"/>
  <c r="Q11" i="2"/>
  <c r="O11" i="2"/>
  <c r="M11" i="2"/>
  <c r="K11" i="2"/>
  <c r="I11" i="2"/>
  <c r="G11" i="2"/>
  <c r="E11" i="2"/>
  <c r="C11" i="2"/>
  <c r="W10" i="2"/>
  <c r="U10" i="2"/>
  <c r="S10" i="2"/>
  <c r="Q10" i="2"/>
  <c r="O10" i="2"/>
  <c r="M10" i="2"/>
  <c r="K10" i="2"/>
  <c r="I10" i="2"/>
  <c r="G10" i="2"/>
  <c r="E10" i="2"/>
  <c r="C10" i="2"/>
  <c r="W9" i="2"/>
  <c r="U9" i="2"/>
  <c r="S9" i="2"/>
  <c r="Q9" i="2"/>
  <c r="O9" i="2"/>
  <c r="M9" i="2"/>
  <c r="K9" i="2"/>
  <c r="I9" i="2"/>
  <c r="G9" i="2"/>
  <c r="E9" i="2"/>
  <c r="C9" i="2"/>
  <c r="W8" i="2"/>
  <c r="U8" i="2"/>
  <c r="S8" i="2"/>
  <c r="Q8" i="2"/>
  <c r="O8" i="2"/>
  <c r="M8" i="2"/>
  <c r="K8" i="2"/>
  <c r="I8" i="2"/>
  <c r="G8" i="2"/>
  <c r="E8" i="2"/>
  <c r="C8" i="2"/>
  <c r="W7" i="2"/>
  <c r="U7" i="2"/>
  <c r="S7" i="2"/>
  <c r="Q7" i="2"/>
  <c r="O7" i="2"/>
  <c r="M7" i="2"/>
  <c r="K7" i="2"/>
  <c r="I7" i="2"/>
  <c r="G7" i="2"/>
  <c r="E7" i="2"/>
  <c r="C7" i="2"/>
  <c r="W6" i="2"/>
  <c r="U6" i="2"/>
  <c r="S6" i="2"/>
  <c r="Q6" i="2"/>
  <c r="O6" i="2"/>
  <c r="M6" i="2"/>
  <c r="K6" i="2"/>
  <c r="I6" i="2"/>
  <c r="G6" i="2"/>
  <c r="E6" i="2"/>
  <c r="C6" i="2"/>
  <c r="W5" i="2"/>
  <c r="U5" i="2"/>
  <c r="S5" i="2"/>
  <c r="Q5" i="2"/>
  <c r="O5" i="2"/>
  <c r="M5" i="2"/>
  <c r="K5" i="2"/>
  <c r="I5" i="2"/>
  <c r="G5" i="2"/>
  <c r="E5" i="2"/>
  <c r="C5" i="2"/>
  <c r="W4" i="2"/>
  <c r="U4" i="2"/>
  <c r="S4" i="2"/>
  <c r="Q4" i="2"/>
  <c r="O4" i="2"/>
  <c r="M4" i="2"/>
  <c r="K4" i="2"/>
  <c r="I4" i="2"/>
  <c r="G4" i="2"/>
  <c r="E4" i="2"/>
  <c r="C4" i="2"/>
  <c r="W3" i="2"/>
  <c r="U3" i="2"/>
  <c r="S3" i="2"/>
  <c r="Q3" i="2"/>
  <c r="O3" i="2"/>
  <c r="M3" i="2"/>
  <c r="K3" i="2"/>
  <c r="I3" i="2"/>
  <c r="G3" i="2"/>
  <c r="E3" i="2"/>
  <c r="C3" i="2"/>
  <c r="W2" i="2"/>
  <c r="U2" i="2"/>
  <c r="S2" i="2"/>
  <c r="Q2" i="2"/>
  <c r="O2" i="2"/>
  <c r="M2" i="2"/>
  <c r="K2" i="2"/>
  <c r="I2" i="2"/>
  <c r="G2" i="2"/>
  <c r="E2" i="2"/>
  <c r="C2" i="2"/>
  <c r="S55" i="1"/>
  <c r="AB52" i="1"/>
  <c r="AA52" i="1"/>
  <c r="Z52" i="1"/>
  <c r="X52" i="1"/>
  <c r="V52" i="1"/>
  <c r="T52" i="1"/>
  <c r="R52" i="1"/>
  <c r="P52" i="1"/>
  <c r="N52" i="1"/>
  <c r="L52" i="1"/>
  <c r="K52" i="1"/>
  <c r="J52" i="1"/>
  <c r="U47" i="1"/>
  <c r="AA46" i="1"/>
  <c r="K46" i="1"/>
  <c r="S41" i="1"/>
  <c r="U38" i="1"/>
  <c r="AA37" i="1"/>
  <c r="K37" i="1"/>
  <c r="AC34" i="1"/>
  <c r="AA34" i="1"/>
  <c r="Y34" i="1"/>
  <c r="W34" i="1"/>
  <c r="U34" i="1"/>
  <c r="S34" i="1"/>
  <c r="Q34" i="1"/>
  <c r="O34" i="1"/>
  <c r="M34" i="1"/>
  <c r="K34" i="1"/>
  <c r="I34" i="1"/>
  <c r="AD30" i="1"/>
  <c r="AB30" i="1"/>
  <c r="Z30" i="1"/>
  <c r="X30" i="1"/>
  <c r="V30" i="1"/>
  <c r="T30" i="1"/>
  <c r="R30" i="1"/>
  <c r="P30" i="1"/>
  <c r="N30" i="1"/>
  <c r="L30" i="1"/>
  <c r="J30" i="1"/>
  <c r="AD29" i="1"/>
  <c r="AB29" i="1"/>
  <c r="Z29" i="1"/>
  <c r="X29" i="1"/>
  <c r="V29" i="1"/>
  <c r="T29" i="1"/>
  <c r="R29" i="1"/>
  <c r="P29" i="1"/>
  <c r="N29" i="1"/>
  <c r="L29" i="1"/>
  <c r="J29" i="1"/>
  <c r="AD28" i="1"/>
  <c r="AB28" i="1"/>
  <c r="Z28" i="1"/>
  <c r="X28" i="1"/>
  <c r="V28" i="1"/>
  <c r="T28" i="1"/>
  <c r="R28" i="1"/>
  <c r="P28" i="1"/>
  <c r="N28" i="1"/>
  <c r="L28" i="1"/>
  <c r="J28" i="1"/>
  <c r="AD27" i="1"/>
  <c r="AB27" i="1"/>
  <c r="Z27" i="1"/>
  <c r="X27" i="1"/>
  <c r="V27" i="1"/>
  <c r="T27" i="1"/>
  <c r="R27" i="1"/>
  <c r="P27" i="1"/>
  <c r="N27" i="1"/>
  <c r="L27" i="1"/>
  <c r="J27" i="1"/>
  <c r="AD26" i="1"/>
  <c r="AB26" i="1"/>
  <c r="Z26" i="1"/>
  <c r="X26" i="1"/>
  <c r="V26" i="1"/>
  <c r="T26" i="1"/>
  <c r="R26" i="1"/>
  <c r="P26" i="1"/>
  <c r="N26" i="1"/>
  <c r="L26" i="1"/>
  <c r="J26" i="1"/>
  <c r="AD25" i="1"/>
  <c r="AB25" i="1"/>
  <c r="Z25" i="1"/>
  <c r="X25" i="1"/>
  <c r="V25" i="1"/>
  <c r="T25" i="1"/>
  <c r="R25" i="1"/>
  <c r="P25" i="1"/>
  <c r="N25" i="1"/>
  <c r="L25" i="1"/>
  <c r="J25" i="1"/>
  <c r="AD24" i="1"/>
  <c r="AC36" i="1" s="1"/>
  <c r="AB24" i="1"/>
  <c r="Z24" i="1"/>
  <c r="X24" i="1"/>
  <c r="V24" i="1"/>
  <c r="U36" i="1" s="1"/>
  <c r="T24" i="1"/>
  <c r="R24" i="1"/>
  <c r="Q36" i="1" s="1"/>
  <c r="P24" i="1"/>
  <c r="N24" i="1"/>
  <c r="M36" i="1" s="1"/>
  <c r="L24" i="1"/>
  <c r="J24" i="1"/>
  <c r="AD23" i="1"/>
  <c r="AB23" i="1"/>
  <c r="AA36" i="1" s="1"/>
  <c r="Z23" i="1"/>
  <c r="Y36" i="1" s="1"/>
  <c r="X23" i="1"/>
  <c r="W43" i="1" s="1"/>
  <c r="V23" i="1"/>
  <c r="T23" i="1"/>
  <c r="S36" i="1" s="1"/>
  <c r="R23" i="1"/>
  <c r="P23" i="1"/>
  <c r="O36" i="1" s="1"/>
  <c r="N23" i="1"/>
  <c r="L23" i="1"/>
  <c r="K36" i="1" s="1"/>
  <c r="J23" i="1"/>
  <c r="I36" i="1" s="1"/>
  <c r="AD22" i="1"/>
  <c r="AB22" i="1"/>
  <c r="Z22" i="1"/>
  <c r="X22" i="1"/>
  <c r="V22" i="1"/>
  <c r="T22" i="1"/>
  <c r="R22" i="1"/>
  <c r="P22" i="1"/>
  <c r="N22" i="1"/>
  <c r="L22" i="1"/>
  <c r="J22" i="1"/>
  <c r="AD21" i="1"/>
  <c r="AB21" i="1"/>
  <c r="Z21" i="1"/>
  <c r="X21" i="1"/>
  <c r="V21" i="1"/>
  <c r="T21" i="1"/>
  <c r="R21" i="1"/>
  <c r="P21" i="1"/>
  <c r="N21" i="1"/>
  <c r="L21" i="1"/>
  <c r="J21" i="1"/>
  <c r="AD20" i="1"/>
  <c r="AB20" i="1"/>
  <c r="Z20" i="1"/>
  <c r="X20" i="1"/>
  <c r="V20" i="1"/>
  <c r="T20" i="1"/>
  <c r="R20" i="1"/>
  <c r="P20" i="1"/>
  <c r="N20" i="1"/>
  <c r="L20" i="1"/>
  <c r="J20" i="1"/>
  <c r="AD19" i="1"/>
  <c r="AB19" i="1"/>
  <c r="Z19" i="1"/>
  <c r="X19" i="1"/>
  <c r="V19" i="1"/>
  <c r="T19" i="1"/>
  <c r="R19" i="1"/>
  <c r="P19" i="1"/>
  <c r="O39" i="1" s="1"/>
  <c r="N19" i="1"/>
  <c r="L19" i="1"/>
  <c r="J19" i="1"/>
  <c r="AD18" i="1"/>
  <c r="AB18" i="1"/>
  <c r="Z18" i="1"/>
  <c r="X18" i="1"/>
  <c r="V18" i="1"/>
  <c r="T18" i="1"/>
  <c r="R18" i="1"/>
  <c r="P18" i="1"/>
  <c r="N18" i="1"/>
  <c r="L18" i="1"/>
  <c r="J18" i="1"/>
  <c r="AD17" i="1"/>
  <c r="AB17" i="1"/>
  <c r="Z17" i="1"/>
  <c r="X17" i="1"/>
  <c r="V17" i="1"/>
  <c r="T17" i="1"/>
  <c r="R17" i="1"/>
  <c r="P17" i="1"/>
  <c r="N17" i="1"/>
  <c r="L17" i="1"/>
  <c r="J17" i="1"/>
  <c r="AD16" i="1"/>
  <c r="AB16" i="1"/>
  <c r="Z16" i="1"/>
  <c r="X16" i="1"/>
  <c r="V16" i="1"/>
  <c r="T16" i="1"/>
  <c r="R16" i="1"/>
  <c r="P16" i="1"/>
  <c r="N16" i="1"/>
  <c r="L16" i="1"/>
  <c r="J16" i="1"/>
  <c r="AD15" i="1"/>
  <c r="AB15" i="1"/>
  <c r="Z15" i="1"/>
  <c r="X15" i="1"/>
  <c r="V15" i="1"/>
  <c r="T15" i="1"/>
  <c r="R15" i="1"/>
  <c r="P15" i="1"/>
  <c r="N15" i="1"/>
  <c r="L15" i="1"/>
  <c r="J15" i="1"/>
  <c r="AD14" i="1"/>
  <c r="AC42" i="1" s="1"/>
  <c r="AB14" i="1"/>
  <c r="Z14" i="1"/>
  <c r="X14" i="1"/>
  <c r="V14" i="1"/>
  <c r="T14" i="1"/>
  <c r="R14" i="1"/>
  <c r="P14" i="1"/>
  <c r="N14" i="1"/>
  <c r="M42" i="1" s="1"/>
  <c r="L14" i="1"/>
  <c r="J14" i="1"/>
  <c r="AD13" i="1"/>
  <c r="AB13" i="1"/>
  <c r="Z13" i="1"/>
  <c r="X13" i="1"/>
  <c r="V13" i="1"/>
  <c r="T13" i="1"/>
  <c r="S52" i="1" s="1"/>
  <c r="R13" i="1"/>
  <c r="P13" i="1"/>
  <c r="N13" i="1"/>
  <c r="L13" i="1"/>
  <c r="J13" i="1"/>
  <c r="AD12" i="1"/>
  <c r="AB12" i="1"/>
  <c r="Z12" i="1"/>
  <c r="Y40" i="1" s="1"/>
  <c r="Y50" i="1" s="1"/>
  <c r="X12" i="1"/>
  <c r="V12" i="1"/>
  <c r="T12" i="1"/>
  <c r="R12" i="1"/>
  <c r="P12" i="1"/>
  <c r="N12" i="1"/>
  <c r="L12" i="1"/>
  <c r="J12" i="1"/>
  <c r="I40" i="1" s="1"/>
  <c r="I50" i="1" s="1"/>
  <c r="AD11" i="1"/>
  <c r="AC40" i="1" s="1"/>
  <c r="AC50" i="1" s="1"/>
  <c r="AB11" i="1"/>
  <c r="AA40" i="1" s="1"/>
  <c r="AA50" i="1" s="1"/>
  <c r="Z11" i="1"/>
  <c r="X11" i="1"/>
  <c r="W40" i="1" s="1"/>
  <c r="W50" i="1" s="1"/>
  <c r="V11" i="1"/>
  <c r="U40" i="1" s="1"/>
  <c r="U50" i="1" s="1"/>
  <c r="T11" i="1"/>
  <c r="S40" i="1" s="1"/>
  <c r="S50" i="1" s="1"/>
  <c r="R11" i="1"/>
  <c r="Q40" i="1" s="1"/>
  <c r="Q50" i="1" s="1"/>
  <c r="P11" i="1"/>
  <c r="O40" i="1" s="1"/>
  <c r="O50" i="1" s="1"/>
  <c r="N11" i="1"/>
  <c r="M40" i="1" s="1"/>
  <c r="M50" i="1" s="1"/>
  <c r="L11" i="1"/>
  <c r="K40" i="1" s="1"/>
  <c r="K50" i="1" s="1"/>
  <c r="J11" i="1"/>
  <c r="AD10" i="1"/>
  <c r="AB10" i="1"/>
  <c r="Z10" i="1"/>
  <c r="X10" i="1"/>
  <c r="V10" i="1"/>
  <c r="T10" i="1"/>
  <c r="R10" i="1"/>
  <c r="P10" i="1"/>
  <c r="N10" i="1"/>
  <c r="L10" i="1"/>
  <c r="J10" i="1"/>
  <c r="AD9" i="1"/>
  <c r="AB9" i="1"/>
  <c r="Z9" i="1"/>
  <c r="X9" i="1"/>
  <c r="V9" i="1"/>
  <c r="T9" i="1"/>
  <c r="R9" i="1"/>
  <c r="P9" i="1"/>
  <c r="N9" i="1"/>
  <c r="L9" i="1"/>
  <c r="J9" i="1"/>
  <c r="AD8" i="1"/>
  <c r="AC44" i="1" s="1"/>
  <c r="AB8" i="1"/>
  <c r="AA44" i="1" s="1"/>
  <c r="Z8" i="1"/>
  <c r="Y44" i="1" s="1"/>
  <c r="X8" i="1"/>
  <c r="W44" i="1" s="1"/>
  <c r="V8" i="1"/>
  <c r="U44" i="1" s="1"/>
  <c r="T8" i="1"/>
  <c r="S47" i="1" s="1"/>
  <c r="S48" i="1" s="1"/>
  <c r="S49" i="1" s="1"/>
  <c r="R8" i="1"/>
  <c r="Q47" i="1" s="1"/>
  <c r="P8" i="1"/>
  <c r="O44" i="1" s="1"/>
  <c r="N8" i="1"/>
  <c r="M44" i="1" s="1"/>
  <c r="L8" i="1"/>
  <c r="K44" i="1" s="1"/>
  <c r="J8" i="1"/>
  <c r="I44" i="1" s="1"/>
  <c r="AD7" i="1"/>
  <c r="AC39" i="1" s="1"/>
  <c r="AB7" i="1"/>
  <c r="AA39" i="1" s="1"/>
  <c r="Z7" i="1"/>
  <c r="Y39" i="1" s="1"/>
  <c r="X7" i="1"/>
  <c r="W39" i="1" s="1"/>
  <c r="V7" i="1"/>
  <c r="U39" i="1" s="1"/>
  <c r="T7" i="1"/>
  <c r="S39" i="1" s="1"/>
  <c r="R7" i="1"/>
  <c r="Q55" i="1" s="1"/>
  <c r="P7" i="1"/>
  <c r="O55" i="1" s="1"/>
  <c r="N7" i="1"/>
  <c r="M39" i="1" s="1"/>
  <c r="L7" i="1"/>
  <c r="K39" i="1" s="1"/>
  <c r="J7" i="1"/>
  <c r="I39" i="1" s="1"/>
  <c r="AD6" i="1"/>
  <c r="AC41" i="1" s="1"/>
  <c r="AB6" i="1"/>
  <c r="AA41" i="1" s="1"/>
  <c r="Z6" i="1"/>
  <c r="Y46" i="1" s="1"/>
  <c r="X6" i="1"/>
  <c r="W46" i="1" s="1"/>
  <c r="V6" i="1"/>
  <c r="U46" i="1" s="1"/>
  <c r="T6" i="1"/>
  <c r="S46" i="1" s="1"/>
  <c r="R6" i="1"/>
  <c r="Q41" i="1" s="1"/>
  <c r="P6" i="1"/>
  <c r="O41" i="1" s="1"/>
  <c r="N6" i="1"/>
  <c r="M41" i="1" s="1"/>
  <c r="L6" i="1"/>
  <c r="K41" i="1" s="1"/>
  <c r="J6" i="1"/>
  <c r="I46" i="1" s="1"/>
  <c r="AD5" i="1"/>
  <c r="AB5" i="1"/>
  <c r="Z5" i="1"/>
  <c r="X5" i="1"/>
  <c r="V5" i="1"/>
  <c r="T5" i="1"/>
  <c r="R5" i="1"/>
  <c r="P5" i="1"/>
  <c r="N5" i="1"/>
  <c r="L5" i="1"/>
  <c r="J5" i="1"/>
  <c r="AD4" i="1"/>
  <c r="AC43" i="1" s="1"/>
  <c r="AB4" i="1"/>
  <c r="AA43" i="1" s="1"/>
  <c r="Z4" i="1"/>
  <c r="Y37" i="1" s="1"/>
  <c r="X4" i="1"/>
  <c r="W37" i="1" s="1"/>
  <c r="V4" i="1"/>
  <c r="U43" i="1" s="1"/>
  <c r="T4" i="1"/>
  <c r="S43" i="1" s="1"/>
  <c r="R4" i="1"/>
  <c r="Q43" i="1" s="1"/>
  <c r="P4" i="1"/>
  <c r="O43" i="1" s="1"/>
  <c r="N4" i="1"/>
  <c r="M43" i="1" s="1"/>
  <c r="L4" i="1"/>
  <c r="K43" i="1" s="1"/>
  <c r="J4" i="1"/>
  <c r="I37" i="1" s="1"/>
  <c r="AD3" i="1"/>
  <c r="AC38" i="1" s="1"/>
  <c r="AB3" i="1"/>
  <c r="AA42" i="1" s="1"/>
  <c r="Z3" i="1"/>
  <c r="Y42" i="1" s="1"/>
  <c r="X3" i="1"/>
  <c r="W42" i="1" s="1"/>
  <c r="V3" i="1"/>
  <c r="U42" i="1" s="1"/>
  <c r="T3" i="1"/>
  <c r="S38" i="1" s="1"/>
  <c r="R3" i="1"/>
  <c r="Q38" i="1" s="1"/>
  <c r="P3" i="1"/>
  <c r="O38" i="1" s="1"/>
  <c r="N3" i="1"/>
  <c r="M38" i="1" s="1"/>
  <c r="L3" i="1"/>
  <c r="K42" i="1" s="1"/>
  <c r="J3" i="1"/>
  <c r="I42" i="1" s="1"/>
  <c r="U48" i="1" l="1"/>
  <c r="U49" i="1" s="1"/>
  <c r="M37" i="1"/>
  <c r="AC37" i="1"/>
  <c r="W38" i="1"/>
  <c r="Q39" i="1"/>
  <c r="U41" i="1"/>
  <c r="O42" i="1"/>
  <c r="I43" i="1"/>
  <c r="Y43" i="1"/>
  <c r="S44" i="1"/>
  <c r="M46" i="1"/>
  <c r="AC46" i="1"/>
  <c r="W47" i="1"/>
  <c r="W48" i="1" s="1"/>
  <c r="W49" i="1" s="1"/>
  <c r="U55" i="1"/>
  <c r="Q44" i="1"/>
  <c r="O37" i="1"/>
  <c r="I38" i="1"/>
  <c r="Y38" i="1"/>
  <c r="W41" i="1"/>
  <c r="Q42" i="1"/>
  <c r="O46" i="1"/>
  <c r="I47" i="1"/>
  <c r="I48" i="1" s="1"/>
  <c r="I49" i="1" s="1"/>
  <c r="Y47" i="1"/>
  <c r="Y48" i="1" s="1"/>
  <c r="Y49" i="1" s="1"/>
  <c r="M52" i="1"/>
  <c r="U52" i="1"/>
  <c r="AC52" i="1"/>
  <c r="W55" i="1"/>
  <c r="W36" i="1"/>
  <c r="Q37" i="1"/>
  <c r="K38" i="1"/>
  <c r="AA38" i="1"/>
  <c r="I41" i="1"/>
  <c r="Y41" i="1"/>
  <c r="S42" i="1"/>
  <c r="Q46" i="1"/>
  <c r="Q48" i="1" s="1"/>
  <c r="Q49" i="1" s="1"/>
  <c r="K47" i="1"/>
  <c r="K48" i="1" s="1"/>
  <c r="K49" i="1" s="1"/>
  <c r="AA47" i="1"/>
  <c r="AA48" i="1" s="1"/>
  <c r="AA49" i="1" s="1"/>
  <c r="I55" i="1"/>
  <c r="Y55" i="1"/>
  <c r="S37" i="1"/>
  <c r="M47" i="1"/>
  <c r="M48" i="1" s="1"/>
  <c r="M49" i="1" s="1"/>
  <c r="AC47" i="1"/>
  <c r="AC48" i="1" s="1"/>
  <c r="AC49" i="1" s="1"/>
  <c r="O52" i="1"/>
  <c r="W52" i="1"/>
  <c r="K55" i="1"/>
  <c r="AA55" i="1"/>
  <c r="U37" i="1"/>
  <c r="O47" i="1"/>
  <c r="M55" i="1"/>
  <c r="AC55" i="1"/>
  <c r="I52" i="1"/>
  <c r="Q52" i="1"/>
  <c r="Y52" i="1"/>
  <c r="O48" i="1" l="1"/>
  <c r="O49" i="1" s="1"/>
</calcChain>
</file>

<file path=xl/sharedStrings.xml><?xml version="1.0" encoding="utf-8"?>
<sst xmlns="http://schemas.openxmlformats.org/spreadsheetml/2006/main" count="708" uniqueCount="210">
  <si>
    <t>No.</t>
  </si>
  <si>
    <t>Order</t>
  </si>
  <si>
    <t>Family</t>
  </si>
  <si>
    <t>Genus/Species</t>
  </si>
  <si>
    <t>Common Name</t>
  </si>
  <si>
    <t>feeding habit</t>
  </si>
  <si>
    <t>feeding role</t>
  </si>
  <si>
    <t>tolerance value (t.v)</t>
  </si>
  <si>
    <t>Anyanga</t>
  </si>
  <si>
    <t xml:space="preserve">Hippo point </t>
  </si>
  <si>
    <t xml:space="preserve">Naya </t>
  </si>
  <si>
    <t>Ndere</t>
  </si>
  <si>
    <t xml:space="preserve">Samunyi </t>
  </si>
  <si>
    <t>Nyando RM</t>
  </si>
  <si>
    <t xml:space="preserve">Goye </t>
  </si>
  <si>
    <t xml:space="preserve">Utajo </t>
  </si>
  <si>
    <t>Mfangano</t>
  </si>
  <si>
    <t>Miuru</t>
  </si>
  <si>
    <t xml:space="preserve">Nyandiwa </t>
  </si>
  <si>
    <t>Total  count</t>
  </si>
  <si>
    <t>pi (% Cover)</t>
  </si>
  <si>
    <t>pii</t>
  </si>
  <si>
    <t>pi*pii (Shannon index)</t>
  </si>
  <si>
    <t>Anisoptera</t>
  </si>
  <si>
    <t>Cordulegastridae</t>
  </si>
  <si>
    <t>Progompus obscurus</t>
  </si>
  <si>
    <t>Dragonfly</t>
  </si>
  <si>
    <t>prd</t>
  </si>
  <si>
    <t>Coleoptera</t>
  </si>
  <si>
    <t>Elmidae</t>
  </si>
  <si>
    <t>Phanocerus Clavicoruis</t>
  </si>
  <si>
    <t>Beetle</t>
  </si>
  <si>
    <t>scr</t>
  </si>
  <si>
    <t>Limnus sp</t>
  </si>
  <si>
    <t>Diptera</t>
  </si>
  <si>
    <t>Chironomidae</t>
  </si>
  <si>
    <t>Ephaniodoma sp.</t>
  </si>
  <si>
    <t>True midges</t>
  </si>
  <si>
    <t>chironomidae</t>
  </si>
  <si>
    <t>chiromonas sp.</t>
  </si>
  <si>
    <t>midges</t>
  </si>
  <si>
    <t>c-g/prd/shr/c-f/scr</t>
  </si>
  <si>
    <t>deposit</t>
  </si>
  <si>
    <t>Ephemeroptera</t>
  </si>
  <si>
    <t>Ephemeridae</t>
  </si>
  <si>
    <t>Hexagenia bilineata</t>
  </si>
  <si>
    <t>Mayfly</t>
  </si>
  <si>
    <t>c-g/scr</t>
  </si>
  <si>
    <t>Baetidae</t>
  </si>
  <si>
    <t>Baetis sp</t>
  </si>
  <si>
    <t>c-g</t>
  </si>
  <si>
    <t>Haplodoxidae</t>
  </si>
  <si>
    <t>Tubificidae</t>
  </si>
  <si>
    <t>Tubefex sp</t>
  </si>
  <si>
    <t>Hemiptera</t>
  </si>
  <si>
    <t>Belostomatidae</t>
  </si>
  <si>
    <t>Lethocerus americanus</t>
  </si>
  <si>
    <t>Giant water bug</t>
  </si>
  <si>
    <t>shr</t>
  </si>
  <si>
    <t>shredder</t>
  </si>
  <si>
    <t>undetermined</t>
  </si>
  <si>
    <t>Corixidae</t>
  </si>
  <si>
    <t>sigara</t>
  </si>
  <si>
    <t>Water boatman</t>
  </si>
  <si>
    <t>shredders</t>
  </si>
  <si>
    <t>Hirunida</t>
  </si>
  <si>
    <t>Hirudinidae</t>
  </si>
  <si>
    <t>Hirudo medicinalis</t>
  </si>
  <si>
    <t>Leech</t>
  </si>
  <si>
    <t>predator</t>
  </si>
  <si>
    <t>Oligochaeta</t>
  </si>
  <si>
    <t xml:space="preserve">Lumbliculidae </t>
  </si>
  <si>
    <t>lumbriculid sp.</t>
  </si>
  <si>
    <t>worm</t>
  </si>
  <si>
    <t>Palmonata</t>
  </si>
  <si>
    <t>Thairidae</t>
  </si>
  <si>
    <t>Melanoides dactylus</t>
  </si>
  <si>
    <t>Snail</t>
  </si>
  <si>
    <t>Planorbidae</t>
  </si>
  <si>
    <t>Ciraulus circumstriatus</t>
  </si>
  <si>
    <t>snails</t>
  </si>
  <si>
    <t>Physidae</t>
  </si>
  <si>
    <t>Physa fontinalis</t>
  </si>
  <si>
    <t>snail</t>
  </si>
  <si>
    <t>Thairidae sp</t>
  </si>
  <si>
    <t>Aplexahypnorum</t>
  </si>
  <si>
    <t>pelecypoda</t>
  </si>
  <si>
    <t>Sphaeriidae</t>
  </si>
  <si>
    <t>Sphaerium sp</t>
  </si>
  <si>
    <t>Mussels</t>
  </si>
  <si>
    <t>c-f</t>
  </si>
  <si>
    <t>Pelecypoda</t>
  </si>
  <si>
    <t>Unionidae</t>
  </si>
  <si>
    <t>Liguna sp</t>
  </si>
  <si>
    <t>unionidae sp</t>
  </si>
  <si>
    <t>filter/suspension</t>
  </si>
  <si>
    <t>Corbiculidae</t>
  </si>
  <si>
    <t>Corbicula mandensis</t>
  </si>
  <si>
    <t>Alasmidonta sp</t>
  </si>
  <si>
    <t>clam</t>
  </si>
  <si>
    <t>Prosobranchiata</t>
  </si>
  <si>
    <t>Viviparidae</t>
  </si>
  <si>
    <t>Viviparus viviparus</t>
  </si>
  <si>
    <t>Trichoptera</t>
  </si>
  <si>
    <t>Lemnephilidae</t>
  </si>
  <si>
    <t>Hesperophylax sp</t>
  </si>
  <si>
    <t>Hydropsychedae</t>
  </si>
  <si>
    <t>Hydropsyche sp</t>
  </si>
  <si>
    <t>Descriptors (Acronyms)</t>
  </si>
  <si>
    <t>DESCRIPTORS</t>
  </si>
  <si>
    <t>s</t>
  </si>
  <si>
    <t>sum</t>
  </si>
  <si>
    <t>T rich.</t>
  </si>
  <si>
    <t>Taxa richness</t>
  </si>
  <si>
    <t>% fil.</t>
  </si>
  <si>
    <t>% filterer individuals</t>
  </si>
  <si>
    <t>% scr.</t>
  </si>
  <si>
    <t>% scraper individuals</t>
  </si>
  <si>
    <t>% pred.</t>
  </si>
  <si>
    <t>% predator individuals</t>
  </si>
  <si>
    <t>% dep.</t>
  </si>
  <si>
    <t>% deposit individuals</t>
  </si>
  <si>
    <t>% shr</t>
  </si>
  <si>
    <t>% shredder individuals</t>
  </si>
  <si>
    <r>
      <t xml:space="preserve"> (T.V </t>
    </r>
    <r>
      <rPr>
        <sz val="11"/>
        <color indexed="8"/>
        <rFont val="Symbol"/>
        <family val="1"/>
        <charset val="2"/>
      </rPr>
      <t>³</t>
    </r>
    <r>
      <rPr>
        <sz val="11"/>
        <color theme="1"/>
        <rFont val="Calibri"/>
        <family val="2"/>
        <scheme val="minor"/>
      </rPr>
      <t>7)</t>
    </r>
  </si>
  <si>
    <r>
      <t xml:space="preserve">Percent Tolerant Taxa (T.V </t>
    </r>
    <r>
      <rPr>
        <sz val="11"/>
        <rFont val="Symbol"/>
        <family val="1"/>
        <charset val="2"/>
      </rPr>
      <t>³</t>
    </r>
    <r>
      <rPr>
        <sz val="11"/>
        <rFont val="Calibri"/>
        <family val="2"/>
      </rPr>
      <t xml:space="preserve"> 7)</t>
    </r>
  </si>
  <si>
    <r>
      <t xml:space="preserve">(T.V </t>
    </r>
    <r>
      <rPr>
        <sz val="11"/>
        <color indexed="8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 xml:space="preserve"> 3)</t>
    </r>
  </si>
  <si>
    <r>
      <t xml:space="preserve">Percent intolerant Taxa (T.V </t>
    </r>
    <r>
      <rPr>
        <sz val="11"/>
        <rFont val="Symbol"/>
        <family val="1"/>
        <charset val="2"/>
      </rPr>
      <t>£</t>
    </r>
    <r>
      <rPr>
        <sz val="11"/>
        <rFont val="Calibri"/>
        <family val="2"/>
      </rPr>
      <t xml:space="preserve"> 3)</t>
    </r>
  </si>
  <si>
    <r>
      <t xml:space="preserve">(T.V </t>
    </r>
    <r>
      <rPr>
        <sz val="11"/>
        <color indexed="8"/>
        <rFont val="Symbol"/>
        <family val="1"/>
        <charset val="2"/>
      </rPr>
      <t>³</t>
    </r>
    <r>
      <rPr>
        <sz val="11"/>
        <color theme="1"/>
        <rFont val="Calibri"/>
        <family val="2"/>
        <scheme val="minor"/>
      </rPr>
      <t xml:space="preserve"> 4</t>
    </r>
    <r>
      <rPr>
        <sz val="11"/>
        <color indexed="8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 xml:space="preserve"> 6)</t>
    </r>
  </si>
  <si>
    <r>
      <t xml:space="preserve">Percent moderately tolerant (T.V </t>
    </r>
    <r>
      <rPr>
        <sz val="11"/>
        <rFont val="Symbol"/>
        <family val="1"/>
        <charset val="2"/>
      </rPr>
      <t>³</t>
    </r>
    <r>
      <rPr>
        <sz val="11"/>
        <rFont val="Calibri"/>
        <family val="2"/>
      </rPr>
      <t xml:space="preserve"> 4</t>
    </r>
    <r>
      <rPr>
        <sz val="11"/>
        <rFont val="Symbol"/>
        <family val="1"/>
        <charset val="2"/>
      </rPr>
      <t>£</t>
    </r>
    <r>
      <rPr>
        <sz val="11"/>
        <rFont val="Calibri"/>
        <family val="2"/>
      </rPr>
      <t xml:space="preserve"> 6)</t>
    </r>
  </si>
  <si>
    <t>ept/c</t>
  </si>
  <si>
    <t>EPT/Chiromonidae</t>
  </si>
  <si>
    <t>% dom.</t>
  </si>
  <si>
    <t>%dominant</t>
  </si>
  <si>
    <t>%chr</t>
  </si>
  <si>
    <t>chiromonidae</t>
  </si>
  <si>
    <t>ept</t>
  </si>
  <si>
    <t>Ephemeroptera, Protoptera, Plecoptera</t>
  </si>
  <si>
    <t>Ephemeroptera, Protoptera, Plecoptera/Chironomidae</t>
  </si>
  <si>
    <t>scr/fil</t>
  </si>
  <si>
    <t>scrappers/filterers</t>
  </si>
  <si>
    <t>shr/tot</t>
  </si>
  <si>
    <t>Ratio of shredders to total</t>
  </si>
  <si>
    <t>prd r</t>
  </si>
  <si>
    <t>Predator richness</t>
  </si>
  <si>
    <t>dom 3</t>
  </si>
  <si>
    <t>Dominance of 3 Top Taxa</t>
  </si>
  <si>
    <t>(1-D)</t>
  </si>
  <si>
    <t>Simpsons (1-D)</t>
  </si>
  <si>
    <t>H</t>
  </si>
  <si>
    <t>Shannons (H)</t>
  </si>
  <si>
    <t>%col</t>
  </si>
  <si>
    <t>%collectors</t>
  </si>
  <si>
    <t>Hippo point</t>
  </si>
  <si>
    <t>Naya</t>
  </si>
  <si>
    <t>Samunyi</t>
  </si>
  <si>
    <t>Goye</t>
  </si>
  <si>
    <t>Utajo</t>
  </si>
  <si>
    <t>Nyandiwa</t>
  </si>
  <si>
    <t>Individuals</t>
  </si>
  <si>
    <t>Dominance D</t>
  </si>
  <si>
    <t>Simpson 1-D</t>
  </si>
  <si>
    <t>Shannon_H</t>
  </si>
  <si>
    <t>Evenness (H/S)</t>
  </si>
  <si>
    <t>Brillouin</t>
  </si>
  <si>
    <t>Menhinick</t>
  </si>
  <si>
    <t>Margalef</t>
  </si>
  <si>
    <t>Equitability (J)</t>
  </si>
  <si>
    <t>Fisher alpha</t>
  </si>
  <si>
    <t>Berger Parker</t>
  </si>
  <si>
    <t xml:space="preserve"> (T.V ³7)</t>
  </si>
  <si>
    <t>Percent Tolerant Taxa (T.V ³ 7)</t>
  </si>
  <si>
    <t>(T.V £ 3)</t>
  </si>
  <si>
    <t>Percent intolerant Taxa (T.V £ 3)</t>
  </si>
  <si>
    <t>(T.V ³ 4£ 6)</t>
  </si>
  <si>
    <t>Percent moderately tolerant (T.V ³ 4£ 6)</t>
  </si>
  <si>
    <t>D</t>
  </si>
  <si>
    <t>1-D</t>
  </si>
  <si>
    <t>E</t>
  </si>
  <si>
    <t>B</t>
  </si>
  <si>
    <t>M</t>
  </si>
  <si>
    <t>S</t>
  </si>
  <si>
    <t>J</t>
  </si>
  <si>
    <t>a</t>
  </si>
  <si>
    <t>BP</t>
  </si>
  <si>
    <t>Taxa_S</t>
  </si>
  <si>
    <t>Dominance_D</t>
  </si>
  <si>
    <t>Simpson_1-D</t>
  </si>
  <si>
    <t>Evenness_e^H/S</t>
  </si>
  <si>
    <t>Equitability_J</t>
  </si>
  <si>
    <t>Fisher_alpha</t>
  </si>
  <si>
    <t>Berger-Parker</t>
  </si>
  <si>
    <r>
      <t xml:space="preserve">Percent Tolerant Taxa (T.V </t>
    </r>
    <r>
      <rPr>
        <sz val="11"/>
        <color indexed="8"/>
        <rFont val="Symbol"/>
        <family val="1"/>
        <charset val="2"/>
      </rPr>
      <t>³</t>
    </r>
    <r>
      <rPr>
        <sz val="11"/>
        <color theme="1"/>
        <rFont val="Calibri"/>
        <family val="2"/>
        <scheme val="minor"/>
      </rPr>
      <t xml:space="preserve"> 7)</t>
    </r>
  </si>
  <si>
    <r>
      <t xml:space="preserve">Percent intolerant Taxa (T.V </t>
    </r>
    <r>
      <rPr>
        <sz val="11"/>
        <color indexed="8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>3)</t>
    </r>
  </si>
  <si>
    <r>
      <t xml:space="preserve">Percent moderately tolerant (T.V </t>
    </r>
    <r>
      <rPr>
        <sz val="11"/>
        <color indexed="8"/>
        <rFont val="Symbol"/>
        <family val="1"/>
        <charset val="2"/>
      </rPr>
      <t>³</t>
    </r>
    <r>
      <rPr>
        <sz val="11"/>
        <color theme="1"/>
        <rFont val="Calibri"/>
        <family val="2"/>
        <scheme val="minor"/>
      </rPr>
      <t>4</t>
    </r>
    <r>
      <rPr>
        <sz val="11"/>
        <color indexed="8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>6)</t>
    </r>
  </si>
  <si>
    <r>
      <t xml:space="preserve">(T.V </t>
    </r>
    <r>
      <rPr>
        <sz val="11"/>
        <color indexed="8"/>
        <rFont val="Symbol"/>
        <family val="1"/>
        <charset val="2"/>
      </rPr>
      <t>³</t>
    </r>
    <r>
      <rPr>
        <sz val="11"/>
        <color theme="1"/>
        <rFont val="Calibri"/>
        <family val="2"/>
        <scheme val="minor"/>
      </rPr>
      <t>4</t>
    </r>
    <r>
      <rPr>
        <sz val="11"/>
        <color indexed="8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>6)</t>
    </r>
  </si>
  <si>
    <t>N</t>
  </si>
  <si>
    <t>Sampling sites</t>
  </si>
  <si>
    <r>
      <t xml:space="preserve">(T.V </t>
    </r>
    <r>
      <rPr>
        <b/>
        <sz val="11"/>
        <color indexed="8"/>
        <rFont val="Times New Roman"/>
        <family val="1"/>
      </rPr>
      <t>³</t>
    </r>
    <r>
      <rPr>
        <b/>
        <sz val="11"/>
        <color indexed="8"/>
        <rFont val="Times New Roman"/>
        <family val="1"/>
      </rPr>
      <t>4</t>
    </r>
    <r>
      <rPr>
        <b/>
        <sz val="11"/>
        <color indexed="8"/>
        <rFont val="Times New Roman"/>
        <family val="1"/>
      </rPr>
      <t>£</t>
    </r>
    <r>
      <rPr>
        <b/>
        <sz val="11"/>
        <color indexed="8"/>
        <rFont val="Times New Roman"/>
        <family val="1"/>
      </rPr>
      <t>6)</t>
    </r>
  </si>
  <si>
    <t>EPT</t>
  </si>
  <si>
    <t>CLI</t>
  </si>
  <si>
    <t>HBI</t>
  </si>
  <si>
    <t>Ogal</t>
  </si>
  <si>
    <t>Lit</t>
  </si>
  <si>
    <t>Nea</t>
  </si>
  <si>
    <t>Off</t>
  </si>
  <si>
    <t>Ramba</t>
  </si>
  <si>
    <t>Nyandhiwi</t>
  </si>
  <si>
    <t>Anyang</t>
  </si>
  <si>
    <t>Mulokoba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</si>
</sst>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Symbol"/>
      <family val="1"/>
      <charset val="2"/>
    </font>
    <font>
      <sz val="11"/>
      <name val="Symbol"/>
      <family val="1"/>
      <charset val="2"/>
    </font>
    <font>
      <sz val="11"/>
      <name val="Calibri"/>
      <family val="2"/>
    </font>
    <font>
      <sz val="11"/>
      <color theme="1"/>
      <name val="Symbol"/>
      <family val="1"/>
      <charset val="2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/>
    <xf numFmtId="0" fontId="8" fillId="0" borderId="0" xfId="0" applyFont="1"/>
    <xf numFmtId="0" fontId="2" fillId="0" borderId="1" xfId="0" applyFont="1" applyBorder="1"/>
    <xf numFmtId="2" fontId="0" fillId="0" borderId="0" xfId="0" applyNumberFormat="1"/>
    <xf numFmtId="2" fontId="3" fillId="0" borderId="0" xfId="0" applyNumberFormat="1" applyFont="1"/>
    <xf numFmtId="0" fontId="0" fillId="0" borderId="2" xfId="0" applyBorder="1"/>
    <xf numFmtId="2" fontId="0" fillId="0" borderId="2" xfId="0" applyNumberFormat="1" applyBorder="1"/>
    <xf numFmtId="0" fontId="0" fillId="0" borderId="1" xfId="0" applyBorder="1"/>
    <xf numFmtId="0" fontId="2" fillId="0" borderId="2" xfId="0" applyFont="1" applyBorder="1"/>
    <xf numFmtId="2" fontId="3" fillId="0" borderId="2" xfId="0" applyNumberFormat="1" applyFont="1" applyBorder="1"/>
    <xf numFmtId="0" fontId="0" fillId="0" borderId="3" xfId="0" applyBorder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/>
    <xf numFmtId="0" fontId="9" fillId="0" borderId="3" xfId="0" applyFont="1" applyBorder="1" applyAlignment="1">
      <alignment vertical="center" wrapText="1"/>
    </xf>
    <xf numFmtId="0" fontId="10" fillId="0" borderId="0" xfId="0" applyFont="1"/>
    <xf numFmtId="0" fontId="12" fillId="0" borderId="0" xfId="0" applyFont="1"/>
    <xf numFmtId="2" fontId="12" fillId="0" borderId="0" xfId="0" applyNumberFormat="1" applyFont="1"/>
    <xf numFmtId="2" fontId="13" fillId="0" borderId="0" xfId="0" applyNumberFormat="1" applyFont="1"/>
    <xf numFmtId="0" fontId="10" fillId="0" borderId="3" xfId="0" applyFont="1" applyBorder="1"/>
    <xf numFmtId="0" fontId="12" fillId="0" borderId="3" xfId="0" applyFont="1" applyBorder="1"/>
    <xf numFmtId="2" fontId="12" fillId="0" borderId="3" xfId="0" applyNumberFormat="1" applyFont="1" applyBorder="1"/>
    <xf numFmtId="2" fontId="13" fillId="0" borderId="3" xfId="0" applyNumberFormat="1" applyFont="1" applyBorder="1"/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 wrapText="1"/>
    </xf>
    <xf numFmtId="0" fontId="14" fillId="0" borderId="0" xfId="0" applyFont="1" applyAlignment="1">
      <alignment horizontal="justify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7146-A488-4798-B13C-FAFF3E5F43DA}">
  <dimension ref="A1:AI103"/>
  <sheetViews>
    <sheetView workbookViewId="0">
      <selection activeCell="C5" sqref="C5"/>
    </sheetView>
  </sheetViews>
  <sheetFormatPr defaultRowHeight="14.5" x14ac:dyDescent="0.35"/>
  <cols>
    <col min="2" max="2" width="18.36328125" customWidth="1"/>
    <col min="3" max="3" width="18.7265625" customWidth="1"/>
    <col min="4" max="4" width="21.26953125" customWidth="1"/>
    <col min="5" max="5" width="19.81640625" customWidth="1"/>
    <col min="6" max="6" width="18.81640625" customWidth="1"/>
    <col min="7" max="7" width="22" customWidth="1"/>
    <col min="8" max="8" width="40.36328125" customWidth="1"/>
    <col min="10" max="10" width="12" customWidth="1"/>
    <col min="11" max="11" width="11.81640625" customWidth="1"/>
    <col min="12" max="12" width="9.08984375" customWidth="1"/>
    <col min="14" max="14" width="12" customWidth="1"/>
    <col min="16" max="16" width="9.08984375" customWidth="1"/>
    <col min="18" max="18" width="9.08984375" customWidth="1"/>
    <col min="19" max="20" width="13.36328125" customWidth="1"/>
    <col min="22" max="22" width="9.08984375" customWidth="1"/>
    <col min="24" max="24" width="9.08984375" customWidth="1"/>
    <col min="25" max="26" width="11.6328125" customWidth="1"/>
    <col min="28" max="28" width="9.08984375" customWidth="1"/>
  </cols>
  <sheetData>
    <row r="1" spans="1:34" x14ac:dyDescent="0.35">
      <c r="A1" s="1"/>
      <c r="B1" s="1"/>
      <c r="C1" s="1"/>
      <c r="D1" s="1"/>
      <c r="E1" s="1"/>
      <c r="F1" s="1"/>
      <c r="G1" s="1"/>
      <c r="H1" s="1"/>
      <c r="I1" s="1">
        <v>26</v>
      </c>
      <c r="J1" s="1"/>
      <c r="K1" s="1">
        <v>38</v>
      </c>
      <c r="L1" s="1"/>
      <c r="M1" s="1">
        <v>49</v>
      </c>
      <c r="N1" s="1"/>
      <c r="O1" s="1">
        <v>24</v>
      </c>
      <c r="P1" s="1"/>
      <c r="Q1" s="1">
        <v>44</v>
      </c>
      <c r="R1" s="1"/>
      <c r="S1" s="1">
        <v>10</v>
      </c>
      <c r="T1" s="1"/>
      <c r="U1" s="1">
        <v>118</v>
      </c>
      <c r="V1" s="1"/>
      <c r="W1" s="1">
        <v>14</v>
      </c>
      <c r="X1" s="1"/>
      <c r="Y1" s="1">
        <v>52</v>
      </c>
      <c r="Z1" s="1"/>
      <c r="AA1" s="1">
        <v>14</v>
      </c>
      <c r="AB1" s="1"/>
      <c r="AC1" s="1">
        <v>27</v>
      </c>
      <c r="AD1" s="1"/>
      <c r="AE1" s="1"/>
      <c r="AF1" s="1"/>
      <c r="AG1" s="1"/>
    </row>
    <row r="2" spans="1:34" s="1" customForma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 t="s">
        <v>9</v>
      </c>
      <c r="L2" s="2"/>
      <c r="M2" s="2" t="s">
        <v>10</v>
      </c>
      <c r="N2" s="2"/>
      <c r="O2" s="2" t="s">
        <v>11</v>
      </c>
      <c r="P2" s="2"/>
      <c r="Q2" s="2" t="s">
        <v>12</v>
      </c>
      <c r="R2" s="2"/>
      <c r="S2" s="2" t="s">
        <v>13</v>
      </c>
      <c r="T2" s="2"/>
      <c r="U2" s="2" t="s">
        <v>14</v>
      </c>
      <c r="V2" s="2"/>
      <c r="W2" s="2" t="s">
        <v>15</v>
      </c>
      <c r="X2" s="2"/>
      <c r="Y2" s="2" t="s">
        <v>16</v>
      </c>
      <c r="Z2" s="2"/>
      <c r="AA2" s="2" t="s">
        <v>17</v>
      </c>
      <c r="AB2" s="2"/>
      <c r="AC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</row>
    <row r="3" spans="1:34" s="1" customFormat="1" x14ac:dyDescent="0.35">
      <c r="A3" s="1">
        <v>1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H3" s="1">
        <v>3</v>
      </c>
      <c r="I3" s="1">
        <v>0</v>
      </c>
      <c r="J3" s="1">
        <f>(I3/26)*100</f>
        <v>0</v>
      </c>
      <c r="K3" s="1">
        <v>0</v>
      </c>
      <c r="L3" s="1">
        <f>(K3/38)*100</f>
        <v>0</v>
      </c>
      <c r="M3" s="1">
        <v>1</v>
      </c>
      <c r="N3" s="1">
        <f>(M3/49)*100</f>
        <v>2.0408163265306123</v>
      </c>
      <c r="O3" s="1">
        <v>0</v>
      </c>
      <c r="P3" s="1">
        <f>(O3/24)*100</f>
        <v>0</v>
      </c>
      <c r="Q3" s="1">
        <v>0</v>
      </c>
      <c r="R3" s="1">
        <f>(Q3/44)*100</f>
        <v>0</v>
      </c>
      <c r="S3" s="1">
        <v>0</v>
      </c>
      <c r="T3" s="1">
        <f>(S3/10)*100</f>
        <v>0</v>
      </c>
      <c r="U3" s="1">
        <v>0</v>
      </c>
      <c r="V3" s="1">
        <f>(U3/118)*100</f>
        <v>0</v>
      </c>
      <c r="W3" s="1">
        <v>0</v>
      </c>
      <c r="X3" s="1">
        <f>(W3/14)*100</f>
        <v>0</v>
      </c>
      <c r="Y3" s="1">
        <v>0</v>
      </c>
      <c r="Z3" s="1">
        <f>(Y3/52)*100</f>
        <v>0</v>
      </c>
      <c r="AA3" s="1">
        <v>0</v>
      </c>
      <c r="AB3" s="1">
        <f>(AA3/14)*100</f>
        <v>0</v>
      </c>
      <c r="AC3" s="1">
        <v>0</v>
      </c>
      <c r="AD3" s="1">
        <f>(AC3/27)*100</f>
        <v>0</v>
      </c>
    </row>
    <row r="4" spans="1:34" s="1" customFormat="1" x14ac:dyDescent="0.35">
      <c r="A4" s="1">
        <v>2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H4" s="1">
        <v>5</v>
      </c>
      <c r="I4" s="1">
        <v>0</v>
      </c>
      <c r="J4" s="1">
        <f t="shared" ref="J4:J30" si="0">(I4/26)*100</f>
        <v>0</v>
      </c>
      <c r="K4" s="1">
        <v>9</v>
      </c>
      <c r="L4" s="1">
        <f t="shared" ref="L4:L30" si="1">(K4/38)*100</f>
        <v>23.684210526315788</v>
      </c>
      <c r="M4" s="1">
        <v>0</v>
      </c>
      <c r="N4" s="1">
        <f t="shared" ref="N4:N30" si="2">(M4/49)*100</f>
        <v>0</v>
      </c>
      <c r="O4" s="1">
        <v>0</v>
      </c>
      <c r="P4" s="1">
        <f t="shared" ref="P4:P30" si="3">(O4/24)*100</f>
        <v>0</v>
      </c>
      <c r="Q4" s="1">
        <v>0</v>
      </c>
      <c r="R4" s="1">
        <f t="shared" ref="R4:R30" si="4">(Q4/44)*100</f>
        <v>0</v>
      </c>
      <c r="S4" s="1">
        <v>0</v>
      </c>
      <c r="T4" s="1">
        <f t="shared" ref="T4:T30" si="5">(S4/10)*100</f>
        <v>0</v>
      </c>
      <c r="U4" s="1">
        <v>0</v>
      </c>
      <c r="V4" s="1">
        <f t="shared" ref="V4:V30" si="6">(U4/118)*100</f>
        <v>0</v>
      </c>
      <c r="W4" s="1">
        <v>0</v>
      </c>
      <c r="X4" s="1">
        <f t="shared" ref="X4:X30" si="7">(W4/14)*100</f>
        <v>0</v>
      </c>
      <c r="Y4" s="1">
        <v>0</v>
      </c>
      <c r="Z4" s="1">
        <f t="shared" ref="Z4:Z30" si="8">(Y4/52)*100</f>
        <v>0</v>
      </c>
      <c r="AA4" s="1">
        <v>0</v>
      </c>
      <c r="AB4" s="1">
        <f t="shared" ref="AB4:AB30" si="9">(AA4/14)*100</f>
        <v>0</v>
      </c>
      <c r="AC4" s="1">
        <v>0</v>
      </c>
      <c r="AD4" s="1">
        <f t="shared" ref="AD4:AD30" si="10">(AC4/27)*100</f>
        <v>0</v>
      </c>
    </row>
    <row r="5" spans="1:34" s="1" customFormat="1" x14ac:dyDescent="0.35">
      <c r="A5" s="1">
        <v>3</v>
      </c>
      <c r="B5" s="1" t="s">
        <v>28</v>
      </c>
      <c r="C5" s="1" t="s">
        <v>29</v>
      </c>
      <c r="D5" s="1" t="s">
        <v>33</v>
      </c>
      <c r="F5" s="1" t="s">
        <v>32</v>
      </c>
      <c r="H5" s="1">
        <v>5</v>
      </c>
      <c r="I5" s="1">
        <v>0</v>
      </c>
      <c r="J5" s="1">
        <f t="shared" si="0"/>
        <v>0</v>
      </c>
      <c r="K5" s="1">
        <v>0</v>
      </c>
      <c r="L5" s="1">
        <f t="shared" si="1"/>
        <v>0</v>
      </c>
      <c r="M5" s="1">
        <v>0</v>
      </c>
      <c r="N5" s="1">
        <f t="shared" si="2"/>
        <v>0</v>
      </c>
      <c r="O5" s="1">
        <v>0</v>
      </c>
      <c r="P5" s="1">
        <f t="shared" si="3"/>
        <v>0</v>
      </c>
      <c r="Q5" s="1">
        <v>0</v>
      </c>
      <c r="R5" s="1">
        <f t="shared" si="4"/>
        <v>0</v>
      </c>
      <c r="S5" s="1">
        <v>0</v>
      </c>
      <c r="T5" s="1">
        <f t="shared" si="5"/>
        <v>0</v>
      </c>
      <c r="U5" s="1">
        <v>0</v>
      </c>
      <c r="V5" s="1">
        <f t="shared" si="6"/>
        <v>0</v>
      </c>
      <c r="W5" s="1">
        <v>1</v>
      </c>
      <c r="X5" s="1">
        <f t="shared" si="7"/>
        <v>7.1428571428571423</v>
      </c>
      <c r="Y5" s="1">
        <v>0</v>
      </c>
      <c r="Z5" s="1">
        <f t="shared" si="8"/>
        <v>0</v>
      </c>
      <c r="AA5" s="1">
        <v>0</v>
      </c>
      <c r="AB5" s="1">
        <f t="shared" si="9"/>
        <v>0</v>
      </c>
      <c r="AC5" s="1">
        <v>0</v>
      </c>
      <c r="AD5" s="1">
        <f t="shared" si="10"/>
        <v>0</v>
      </c>
    </row>
    <row r="6" spans="1:34" s="1" customFormat="1" x14ac:dyDescent="0.35">
      <c r="A6" s="1">
        <v>4</v>
      </c>
      <c r="B6" s="1" t="s">
        <v>34</v>
      </c>
      <c r="C6" s="1" t="s">
        <v>35</v>
      </c>
      <c r="D6" s="1" t="s">
        <v>36</v>
      </c>
      <c r="E6" s="1" t="s">
        <v>37</v>
      </c>
      <c r="H6" s="1">
        <v>8</v>
      </c>
      <c r="I6" s="1">
        <v>2</v>
      </c>
      <c r="J6" s="1">
        <f>(I6/26)*100</f>
        <v>7.6923076923076925</v>
      </c>
      <c r="K6" s="1">
        <v>0</v>
      </c>
      <c r="L6" s="1">
        <f t="shared" si="1"/>
        <v>0</v>
      </c>
      <c r="M6" s="1">
        <v>0</v>
      </c>
      <c r="N6" s="1">
        <f t="shared" si="2"/>
        <v>0</v>
      </c>
      <c r="O6" s="1">
        <v>0</v>
      </c>
      <c r="P6" s="1">
        <f t="shared" si="3"/>
        <v>0</v>
      </c>
      <c r="Q6" s="1">
        <v>0</v>
      </c>
      <c r="R6" s="1">
        <f t="shared" si="4"/>
        <v>0</v>
      </c>
      <c r="S6" s="1">
        <v>0</v>
      </c>
      <c r="T6" s="1">
        <f t="shared" si="5"/>
        <v>0</v>
      </c>
      <c r="U6" s="1">
        <v>0</v>
      </c>
      <c r="V6" s="1">
        <f t="shared" si="6"/>
        <v>0</v>
      </c>
      <c r="W6" s="1">
        <v>0</v>
      </c>
      <c r="X6" s="1">
        <f t="shared" si="7"/>
        <v>0</v>
      </c>
      <c r="Y6" s="1">
        <v>0</v>
      </c>
      <c r="Z6" s="1">
        <f t="shared" si="8"/>
        <v>0</v>
      </c>
      <c r="AA6" s="1">
        <v>0</v>
      </c>
      <c r="AB6" s="1">
        <f t="shared" si="9"/>
        <v>0</v>
      </c>
      <c r="AC6" s="1">
        <v>0</v>
      </c>
      <c r="AD6" s="1">
        <f t="shared" si="10"/>
        <v>0</v>
      </c>
    </row>
    <row r="7" spans="1:34" s="3" customFormat="1" x14ac:dyDescent="0.35">
      <c r="A7" s="1">
        <v>5</v>
      </c>
      <c r="B7" s="1" t="s">
        <v>34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>
        <v>6</v>
      </c>
      <c r="I7" s="1">
        <v>0</v>
      </c>
      <c r="J7" s="1">
        <f t="shared" si="0"/>
        <v>0</v>
      </c>
      <c r="K7" s="1">
        <v>0</v>
      </c>
      <c r="L7" s="1">
        <f t="shared" si="1"/>
        <v>0</v>
      </c>
      <c r="M7" s="1">
        <v>0</v>
      </c>
      <c r="N7" s="1">
        <f t="shared" si="2"/>
        <v>0</v>
      </c>
      <c r="O7" s="1">
        <v>0</v>
      </c>
      <c r="P7" s="1">
        <f t="shared" si="3"/>
        <v>0</v>
      </c>
      <c r="Q7" s="1">
        <v>10</v>
      </c>
      <c r="R7" s="1">
        <f t="shared" si="4"/>
        <v>22.727272727272727</v>
      </c>
      <c r="S7" s="1">
        <v>1</v>
      </c>
      <c r="T7" s="1">
        <f t="shared" si="5"/>
        <v>10</v>
      </c>
      <c r="U7" s="1">
        <v>0</v>
      </c>
      <c r="V7" s="1">
        <f t="shared" si="6"/>
        <v>0</v>
      </c>
      <c r="W7" s="1">
        <v>0</v>
      </c>
      <c r="X7" s="1">
        <f t="shared" si="7"/>
        <v>0</v>
      </c>
      <c r="Y7" s="1">
        <v>0</v>
      </c>
      <c r="Z7" s="1">
        <f t="shared" si="8"/>
        <v>0</v>
      </c>
      <c r="AA7" s="1">
        <v>0</v>
      </c>
      <c r="AB7" s="1">
        <f t="shared" si="9"/>
        <v>0</v>
      </c>
      <c r="AC7" s="1">
        <v>0</v>
      </c>
      <c r="AD7" s="1">
        <f t="shared" si="10"/>
        <v>0</v>
      </c>
    </row>
    <row r="8" spans="1:34" s="3" customFormat="1" x14ac:dyDescent="0.35">
      <c r="A8" s="1">
        <v>6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42</v>
      </c>
      <c r="H8" s="1">
        <v>1</v>
      </c>
      <c r="I8" s="1">
        <v>1</v>
      </c>
      <c r="J8" s="1">
        <f t="shared" si="0"/>
        <v>3.8461538461538463</v>
      </c>
      <c r="K8" s="1">
        <v>0</v>
      </c>
      <c r="L8" s="1">
        <f t="shared" si="1"/>
        <v>0</v>
      </c>
      <c r="M8" s="1">
        <v>5</v>
      </c>
      <c r="N8" s="1">
        <f t="shared" si="2"/>
        <v>10.204081632653061</v>
      </c>
      <c r="O8" s="1">
        <v>0</v>
      </c>
      <c r="P8" s="1">
        <f t="shared" si="3"/>
        <v>0</v>
      </c>
      <c r="Q8" s="1">
        <v>0</v>
      </c>
      <c r="R8" s="1">
        <f t="shared" si="4"/>
        <v>0</v>
      </c>
      <c r="S8" s="1">
        <v>0</v>
      </c>
      <c r="T8" s="1">
        <f t="shared" si="5"/>
        <v>0</v>
      </c>
      <c r="U8" s="1">
        <v>1</v>
      </c>
      <c r="V8" s="1">
        <f t="shared" si="6"/>
        <v>0.84745762711864403</v>
      </c>
      <c r="W8" s="1">
        <v>1</v>
      </c>
      <c r="X8" s="1">
        <f t="shared" si="7"/>
        <v>7.1428571428571423</v>
      </c>
      <c r="Y8" s="1">
        <v>0</v>
      </c>
      <c r="Z8" s="1">
        <f t="shared" si="8"/>
        <v>0</v>
      </c>
      <c r="AA8" s="1">
        <v>2</v>
      </c>
      <c r="AB8" s="1">
        <f t="shared" si="9"/>
        <v>14.285714285714285</v>
      </c>
      <c r="AC8" s="1">
        <v>0</v>
      </c>
      <c r="AD8" s="1">
        <f t="shared" si="10"/>
        <v>0</v>
      </c>
    </row>
    <row r="9" spans="1:34" s="3" customFormat="1" x14ac:dyDescent="0.35">
      <c r="A9" s="1">
        <v>7</v>
      </c>
      <c r="B9" s="1" t="s">
        <v>43</v>
      </c>
      <c r="C9" s="1" t="s">
        <v>48</v>
      </c>
      <c r="D9" s="1" t="s">
        <v>49</v>
      </c>
      <c r="E9" s="1" t="s">
        <v>46</v>
      </c>
      <c r="F9" s="1" t="s">
        <v>50</v>
      </c>
      <c r="G9" s="1"/>
      <c r="H9" s="1">
        <v>6</v>
      </c>
      <c r="I9" s="1">
        <v>0</v>
      </c>
      <c r="J9" s="1">
        <f t="shared" si="0"/>
        <v>0</v>
      </c>
      <c r="K9" s="1">
        <v>0</v>
      </c>
      <c r="L9" s="1">
        <f t="shared" si="1"/>
        <v>0</v>
      </c>
      <c r="M9" s="1">
        <v>3</v>
      </c>
      <c r="N9" s="1">
        <f t="shared" si="2"/>
        <v>6.1224489795918364</v>
      </c>
      <c r="O9" s="1">
        <v>0</v>
      </c>
      <c r="P9" s="1">
        <f t="shared" si="3"/>
        <v>0</v>
      </c>
      <c r="Q9" s="1">
        <v>0</v>
      </c>
      <c r="R9" s="1">
        <f t="shared" si="4"/>
        <v>0</v>
      </c>
      <c r="S9" s="1">
        <v>0</v>
      </c>
      <c r="T9" s="1">
        <f t="shared" si="5"/>
        <v>0</v>
      </c>
      <c r="U9" s="1">
        <v>7</v>
      </c>
      <c r="V9" s="1">
        <f t="shared" si="6"/>
        <v>5.9322033898305087</v>
      </c>
      <c r="W9" s="1">
        <v>0</v>
      </c>
      <c r="X9" s="1">
        <f t="shared" si="7"/>
        <v>0</v>
      </c>
      <c r="Y9" s="1">
        <v>0</v>
      </c>
      <c r="Z9" s="1">
        <f t="shared" si="8"/>
        <v>0</v>
      </c>
      <c r="AA9" s="1">
        <v>0</v>
      </c>
      <c r="AB9" s="1">
        <f t="shared" si="9"/>
        <v>0</v>
      </c>
      <c r="AC9" s="1">
        <v>0</v>
      </c>
      <c r="AD9" s="1">
        <f t="shared" si="10"/>
        <v>0</v>
      </c>
    </row>
    <row r="10" spans="1:34" s="3" customFormat="1" x14ac:dyDescent="0.35">
      <c r="A10" s="1">
        <v>8</v>
      </c>
      <c r="B10" s="1" t="s">
        <v>51</v>
      </c>
      <c r="C10" s="1" t="s">
        <v>52</v>
      </c>
      <c r="D10" s="1" t="s">
        <v>53</v>
      </c>
      <c r="E10" s="1"/>
      <c r="F10" s="1" t="s">
        <v>50</v>
      </c>
      <c r="G10" s="1" t="s">
        <v>42</v>
      </c>
      <c r="H10" s="1">
        <v>9</v>
      </c>
      <c r="I10" s="1">
        <v>0</v>
      </c>
      <c r="J10" s="1">
        <f t="shared" si="0"/>
        <v>0</v>
      </c>
      <c r="K10" s="1">
        <v>0</v>
      </c>
      <c r="L10" s="1">
        <f t="shared" si="1"/>
        <v>0</v>
      </c>
      <c r="M10" s="1">
        <v>0</v>
      </c>
      <c r="N10" s="1">
        <f t="shared" si="2"/>
        <v>0</v>
      </c>
      <c r="O10" s="1">
        <v>0</v>
      </c>
      <c r="P10" s="1">
        <f t="shared" si="3"/>
        <v>0</v>
      </c>
      <c r="Q10" s="1">
        <v>5</v>
      </c>
      <c r="R10" s="1">
        <f t="shared" si="4"/>
        <v>11.363636363636363</v>
      </c>
      <c r="S10" s="1">
        <v>7</v>
      </c>
      <c r="T10" s="3">
        <f t="shared" si="5"/>
        <v>70</v>
      </c>
      <c r="U10" s="1">
        <v>13</v>
      </c>
      <c r="V10" s="1">
        <f t="shared" si="6"/>
        <v>11.016949152542372</v>
      </c>
      <c r="W10" s="1">
        <v>0</v>
      </c>
      <c r="X10" s="1">
        <f t="shared" si="7"/>
        <v>0</v>
      </c>
      <c r="Y10" s="1">
        <v>0</v>
      </c>
      <c r="Z10" s="1">
        <f t="shared" si="8"/>
        <v>0</v>
      </c>
      <c r="AA10" s="1">
        <v>0</v>
      </c>
      <c r="AB10" s="1">
        <f t="shared" si="9"/>
        <v>0</v>
      </c>
      <c r="AC10" s="1">
        <v>0</v>
      </c>
      <c r="AD10" s="1">
        <f t="shared" si="10"/>
        <v>0</v>
      </c>
    </row>
    <row r="11" spans="1:34" s="1" customFormat="1" x14ac:dyDescent="0.35">
      <c r="A11" s="1">
        <v>9</v>
      </c>
      <c r="B11" s="1" t="s">
        <v>54</v>
      </c>
      <c r="C11" s="1" t="s">
        <v>55</v>
      </c>
      <c r="D11" s="1" t="s">
        <v>56</v>
      </c>
      <c r="E11" s="1" t="s">
        <v>57</v>
      </c>
      <c r="F11" s="1" t="s">
        <v>58</v>
      </c>
      <c r="G11" s="1" t="s">
        <v>59</v>
      </c>
      <c r="H11" s="1" t="s">
        <v>60</v>
      </c>
      <c r="I11" s="1">
        <v>0</v>
      </c>
      <c r="J11" s="1">
        <f t="shared" si="0"/>
        <v>0</v>
      </c>
      <c r="K11" s="1">
        <v>0</v>
      </c>
      <c r="L11" s="1">
        <f t="shared" si="1"/>
        <v>0</v>
      </c>
      <c r="M11" s="1">
        <v>1</v>
      </c>
      <c r="N11" s="1">
        <f t="shared" si="2"/>
        <v>2.0408163265306123</v>
      </c>
      <c r="O11" s="1">
        <v>0</v>
      </c>
      <c r="P11" s="1">
        <f t="shared" si="3"/>
        <v>0</v>
      </c>
      <c r="Q11" s="1">
        <v>0</v>
      </c>
      <c r="R11" s="1">
        <f t="shared" si="4"/>
        <v>0</v>
      </c>
      <c r="S11" s="1">
        <v>0</v>
      </c>
      <c r="T11" s="1">
        <f t="shared" si="5"/>
        <v>0</v>
      </c>
      <c r="U11" s="1">
        <v>0</v>
      </c>
      <c r="V11" s="1">
        <f t="shared" si="6"/>
        <v>0</v>
      </c>
      <c r="W11" s="1">
        <v>0</v>
      </c>
      <c r="X11" s="1">
        <f t="shared" si="7"/>
        <v>0</v>
      </c>
      <c r="Y11" s="1">
        <v>0</v>
      </c>
      <c r="Z11" s="1">
        <f t="shared" si="8"/>
        <v>0</v>
      </c>
      <c r="AA11" s="1">
        <v>0</v>
      </c>
      <c r="AB11" s="1">
        <f t="shared" si="9"/>
        <v>0</v>
      </c>
      <c r="AC11" s="1">
        <v>0</v>
      </c>
      <c r="AD11" s="1">
        <f t="shared" si="10"/>
        <v>0</v>
      </c>
    </row>
    <row r="12" spans="1:34" s="1" customFormat="1" x14ac:dyDescent="0.35">
      <c r="A12" s="1">
        <v>10</v>
      </c>
      <c r="B12" s="1" t="s">
        <v>54</v>
      </c>
      <c r="C12" s="1" t="s">
        <v>61</v>
      </c>
      <c r="D12" s="1" t="s">
        <v>62</v>
      </c>
      <c r="E12" s="1" t="s">
        <v>63</v>
      </c>
      <c r="F12" s="1" t="s">
        <v>27</v>
      </c>
      <c r="G12" s="1" t="s">
        <v>64</v>
      </c>
      <c r="H12" s="1">
        <v>3</v>
      </c>
      <c r="I12" s="1">
        <v>0</v>
      </c>
      <c r="J12" s="1">
        <f t="shared" si="0"/>
        <v>0</v>
      </c>
      <c r="K12" s="1">
        <v>2</v>
      </c>
      <c r="L12" s="1">
        <f t="shared" si="1"/>
        <v>5.2631578947368416</v>
      </c>
      <c r="M12" s="1">
        <v>0</v>
      </c>
      <c r="N12" s="1">
        <f t="shared" si="2"/>
        <v>0</v>
      </c>
      <c r="O12" s="1">
        <v>0</v>
      </c>
      <c r="P12" s="1">
        <f t="shared" si="3"/>
        <v>0</v>
      </c>
      <c r="Q12" s="1">
        <v>0</v>
      </c>
      <c r="R12" s="1">
        <f t="shared" si="4"/>
        <v>0</v>
      </c>
      <c r="S12" s="1">
        <v>0</v>
      </c>
      <c r="T12" s="1">
        <f t="shared" si="5"/>
        <v>0</v>
      </c>
      <c r="U12" s="1">
        <v>1</v>
      </c>
      <c r="V12" s="1">
        <f t="shared" si="6"/>
        <v>0.84745762711864403</v>
      </c>
      <c r="W12" s="1">
        <v>0</v>
      </c>
      <c r="X12" s="1">
        <f t="shared" si="7"/>
        <v>0</v>
      </c>
      <c r="Y12" s="1">
        <v>0</v>
      </c>
      <c r="Z12" s="1">
        <f t="shared" si="8"/>
        <v>0</v>
      </c>
      <c r="AA12" s="1">
        <v>0</v>
      </c>
      <c r="AB12" s="1">
        <f t="shared" si="9"/>
        <v>0</v>
      </c>
      <c r="AC12" s="1">
        <v>0</v>
      </c>
      <c r="AD12" s="1">
        <f t="shared" si="10"/>
        <v>0</v>
      </c>
    </row>
    <row r="13" spans="1:34" s="1" customFormat="1" x14ac:dyDescent="0.35">
      <c r="A13" s="1">
        <v>11</v>
      </c>
      <c r="B13" s="1" t="s">
        <v>54</v>
      </c>
      <c r="C13" s="1" t="s">
        <v>55</v>
      </c>
      <c r="D13" s="1" t="s">
        <v>56</v>
      </c>
      <c r="E13" s="1" t="s">
        <v>57</v>
      </c>
      <c r="F13" s="1" t="s">
        <v>58</v>
      </c>
      <c r="G13" s="1" t="s">
        <v>59</v>
      </c>
      <c r="H13" s="1" t="s">
        <v>60</v>
      </c>
      <c r="I13" s="1">
        <v>12</v>
      </c>
      <c r="J13" s="3">
        <f t="shared" si="0"/>
        <v>46.153846153846153</v>
      </c>
      <c r="K13" s="1">
        <v>0</v>
      </c>
      <c r="L13" s="1">
        <f t="shared" si="1"/>
        <v>0</v>
      </c>
      <c r="M13" s="1">
        <v>0</v>
      </c>
      <c r="N13" s="1">
        <f t="shared" si="2"/>
        <v>0</v>
      </c>
      <c r="O13" s="1">
        <v>0</v>
      </c>
      <c r="P13" s="1">
        <f t="shared" si="3"/>
        <v>0</v>
      </c>
      <c r="Q13" s="1">
        <v>4</v>
      </c>
      <c r="R13" s="1">
        <f t="shared" si="4"/>
        <v>9.0909090909090917</v>
      </c>
      <c r="S13" s="1">
        <v>0</v>
      </c>
      <c r="T13" s="1">
        <f t="shared" si="5"/>
        <v>0</v>
      </c>
      <c r="U13" s="1">
        <v>0</v>
      </c>
      <c r="V13" s="1">
        <f t="shared" si="6"/>
        <v>0</v>
      </c>
      <c r="W13" s="1">
        <v>0</v>
      </c>
      <c r="X13" s="1">
        <f t="shared" si="7"/>
        <v>0</v>
      </c>
      <c r="Y13" s="1">
        <v>0</v>
      </c>
      <c r="Z13" s="1">
        <f t="shared" si="8"/>
        <v>0</v>
      </c>
      <c r="AA13" s="1">
        <v>0</v>
      </c>
      <c r="AB13" s="1">
        <f t="shared" si="9"/>
        <v>0</v>
      </c>
      <c r="AC13" s="1">
        <v>0</v>
      </c>
      <c r="AD13" s="1">
        <f t="shared" si="10"/>
        <v>0</v>
      </c>
    </row>
    <row r="14" spans="1:34" s="1" customFormat="1" x14ac:dyDescent="0.35">
      <c r="A14" s="1">
        <v>12</v>
      </c>
      <c r="B14" s="1" t="s">
        <v>54</v>
      </c>
      <c r="C14" s="1" t="s">
        <v>61</v>
      </c>
      <c r="D14" s="1" t="s">
        <v>62</v>
      </c>
      <c r="E14" s="1" t="s">
        <v>63</v>
      </c>
      <c r="F14" s="1" t="s">
        <v>27</v>
      </c>
      <c r="G14" s="1" t="s">
        <v>64</v>
      </c>
      <c r="H14" s="1">
        <v>3</v>
      </c>
      <c r="I14" s="1">
        <v>0</v>
      </c>
      <c r="J14" s="1">
        <f t="shared" si="0"/>
        <v>0</v>
      </c>
      <c r="K14" s="1">
        <v>0</v>
      </c>
      <c r="L14" s="1">
        <f t="shared" si="1"/>
        <v>0</v>
      </c>
      <c r="M14" s="1">
        <v>0</v>
      </c>
      <c r="N14" s="1">
        <f t="shared" si="2"/>
        <v>0</v>
      </c>
      <c r="O14" s="1">
        <v>0</v>
      </c>
      <c r="P14" s="1">
        <f t="shared" si="3"/>
        <v>0</v>
      </c>
      <c r="Q14" s="1">
        <v>0</v>
      </c>
      <c r="R14" s="1">
        <f t="shared" si="4"/>
        <v>0</v>
      </c>
      <c r="S14" s="1">
        <v>0</v>
      </c>
      <c r="T14" s="1">
        <f t="shared" si="5"/>
        <v>0</v>
      </c>
      <c r="U14" s="1">
        <v>0</v>
      </c>
      <c r="V14" s="1">
        <f t="shared" si="6"/>
        <v>0</v>
      </c>
      <c r="W14" s="1">
        <v>0</v>
      </c>
      <c r="X14" s="1">
        <f t="shared" si="7"/>
        <v>0</v>
      </c>
      <c r="Y14" s="1">
        <v>0</v>
      </c>
      <c r="Z14" s="1">
        <f t="shared" si="8"/>
        <v>0</v>
      </c>
      <c r="AA14" s="1">
        <v>0</v>
      </c>
      <c r="AB14" s="1">
        <f t="shared" si="9"/>
        <v>0</v>
      </c>
      <c r="AC14" s="1">
        <v>0</v>
      </c>
      <c r="AD14" s="1">
        <f t="shared" si="10"/>
        <v>0</v>
      </c>
    </row>
    <row r="15" spans="1:34" s="1" customFormat="1" x14ac:dyDescent="0.35">
      <c r="A15" s="1">
        <v>13</v>
      </c>
      <c r="B15" s="1" t="s">
        <v>65</v>
      </c>
      <c r="C15" s="1" t="s">
        <v>66</v>
      </c>
      <c r="D15" s="1" t="s">
        <v>67</v>
      </c>
      <c r="E15" s="1" t="s">
        <v>68</v>
      </c>
      <c r="F15" s="1" t="s">
        <v>27</v>
      </c>
      <c r="G15" s="1" t="s">
        <v>69</v>
      </c>
      <c r="H15" s="1">
        <v>8</v>
      </c>
      <c r="I15" s="1">
        <v>2</v>
      </c>
      <c r="J15" s="1">
        <f t="shared" si="0"/>
        <v>7.6923076923076925</v>
      </c>
      <c r="K15" s="1">
        <v>0</v>
      </c>
      <c r="L15" s="1">
        <f t="shared" si="1"/>
        <v>0</v>
      </c>
      <c r="M15" s="1">
        <v>0</v>
      </c>
      <c r="N15" s="1">
        <f t="shared" si="2"/>
        <v>0</v>
      </c>
      <c r="O15" s="1">
        <v>0</v>
      </c>
      <c r="P15" s="1">
        <f t="shared" si="3"/>
        <v>0</v>
      </c>
      <c r="Q15" s="1">
        <v>0</v>
      </c>
      <c r="R15" s="1">
        <f t="shared" si="4"/>
        <v>0</v>
      </c>
      <c r="S15" s="1">
        <v>0</v>
      </c>
      <c r="T15" s="1">
        <f t="shared" si="5"/>
        <v>0</v>
      </c>
      <c r="U15" s="1">
        <v>0</v>
      </c>
      <c r="V15" s="1">
        <f t="shared" si="6"/>
        <v>0</v>
      </c>
      <c r="W15" s="1">
        <v>1</v>
      </c>
      <c r="X15" s="1">
        <f t="shared" si="7"/>
        <v>7.1428571428571423</v>
      </c>
      <c r="Y15" s="1">
        <v>0</v>
      </c>
      <c r="Z15" s="1">
        <f t="shared" si="8"/>
        <v>0</v>
      </c>
      <c r="AA15" s="1">
        <v>0</v>
      </c>
      <c r="AB15" s="1">
        <f t="shared" si="9"/>
        <v>0</v>
      </c>
      <c r="AC15" s="1">
        <v>0</v>
      </c>
      <c r="AD15" s="1">
        <f t="shared" si="10"/>
        <v>0</v>
      </c>
    </row>
    <row r="16" spans="1:34" s="3" customFormat="1" x14ac:dyDescent="0.35">
      <c r="A16" s="1">
        <v>14</v>
      </c>
      <c r="B16" s="1" t="s">
        <v>70</v>
      </c>
      <c r="C16" s="1" t="s">
        <v>71</v>
      </c>
      <c r="D16" s="1" t="s">
        <v>72</v>
      </c>
      <c r="E16" s="1" t="s">
        <v>73</v>
      </c>
      <c r="F16" s="1" t="s">
        <v>50</v>
      </c>
      <c r="G16" s="1" t="s">
        <v>42</v>
      </c>
      <c r="H16" s="1">
        <v>5</v>
      </c>
      <c r="I16" s="1">
        <v>0</v>
      </c>
      <c r="J16" s="1">
        <f t="shared" si="0"/>
        <v>0</v>
      </c>
      <c r="K16" s="1">
        <v>1</v>
      </c>
      <c r="L16" s="1">
        <f t="shared" si="1"/>
        <v>2.6315789473684208</v>
      </c>
      <c r="M16" s="1">
        <v>0</v>
      </c>
      <c r="N16" s="1">
        <f t="shared" si="2"/>
        <v>0</v>
      </c>
      <c r="O16" s="1">
        <v>1</v>
      </c>
      <c r="P16" s="1">
        <f t="shared" si="3"/>
        <v>4.1666666666666661</v>
      </c>
      <c r="Q16" s="1">
        <v>8</v>
      </c>
      <c r="R16" s="1">
        <f t="shared" si="4"/>
        <v>18.181818181818183</v>
      </c>
      <c r="S16" s="1">
        <v>0</v>
      </c>
      <c r="T16" s="1">
        <f t="shared" si="5"/>
        <v>0</v>
      </c>
      <c r="U16" s="1">
        <v>0</v>
      </c>
      <c r="V16" s="1">
        <f t="shared" si="6"/>
        <v>0</v>
      </c>
      <c r="W16" s="1">
        <v>0</v>
      </c>
      <c r="X16" s="1">
        <f t="shared" si="7"/>
        <v>0</v>
      </c>
      <c r="Y16" s="1">
        <v>0</v>
      </c>
      <c r="Z16" s="1">
        <f t="shared" si="8"/>
        <v>0</v>
      </c>
      <c r="AA16" s="1">
        <v>0</v>
      </c>
      <c r="AB16" s="1">
        <f t="shared" si="9"/>
        <v>0</v>
      </c>
      <c r="AC16" s="1">
        <v>0</v>
      </c>
      <c r="AD16" s="1">
        <f t="shared" si="10"/>
        <v>0</v>
      </c>
    </row>
    <row r="17" spans="1:30" s="1" customFormat="1" x14ac:dyDescent="0.35">
      <c r="A17" s="1">
        <v>15</v>
      </c>
      <c r="B17" s="1" t="s">
        <v>74</v>
      </c>
      <c r="C17" s="1" t="s">
        <v>75</v>
      </c>
      <c r="D17" s="1" t="s">
        <v>76</v>
      </c>
      <c r="E17" s="1" t="s">
        <v>77</v>
      </c>
      <c r="F17" s="1" t="s">
        <v>32</v>
      </c>
      <c r="G17" s="1" t="s">
        <v>42</v>
      </c>
      <c r="H17" s="1">
        <v>6</v>
      </c>
      <c r="I17" s="1">
        <v>1</v>
      </c>
      <c r="J17" s="1">
        <f t="shared" si="0"/>
        <v>3.8461538461538463</v>
      </c>
      <c r="K17" s="1">
        <v>0</v>
      </c>
      <c r="L17" s="1">
        <f t="shared" si="1"/>
        <v>0</v>
      </c>
      <c r="M17" s="1">
        <v>3</v>
      </c>
      <c r="N17" s="1">
        <f t="shared" si="2"/>
        <v>6.1224489795918364</v>
      </c>
      <c r="O17" s="1">
        <v>10</v>
      </c>
      <c r="P17" s="3">
        <f t="shared" si="3"/>
        <v>41.666666666666671</v>
      </c>
      <c r="Q17" s="1">
        <v>0</v>
      </c>
      <c r="R17" s="1">
        <f t="shared" si="4"/>
        <v>0</v>
      </c>
      <c r="S17" s="1">
        <v>0</v>
      </c>
      <c r="T17" s="1">
        <f t="shared" si="5"/>
        <v>0</v>
      </c>
      <c r="U17" s="1">
        <v>3</v>
      </c>
      <c r="V17" s="1">
        <f t="shared" si="6"/>
        <v>2.5423728813559325</v>
      </c>
      <c r="W17" s="1">
        <v>4</v>
      </c>
      <c r="X17" s="1">
        <f t="shared" si="7"/>
        <v>28.571428571428569</v>
      </c>
      <c r="Y17" s="1">
        <v>20</v>
      </c>
      <c r="Z17" s="3">
        <f t="shared" si="8"/>
        <v>38.461538461538467</v>
      </c>
      <c r="AA17" s="1">
        <v>2</v>
      </c>
      <c r="AB17" s="1">
        <f t="shared" si="9"/>
        <v>14.285714285714285</v>
      </c>
      <c r="AC17" s="1">
        <v>5</v>
      </c>
      <c r="AD17" s="1">
        <f t="shared" si="10"/>
        <v>18.518518518518519</v>
      </c>
    </row>
    <row r="18" spans="1:30" s="1" customFormat="1" x14ac:dyDescent="0.35">
      <c r="A18" s="1">
        <v>16</v>
      </c>
      <c r="B18" s="1" t="s">
        <v>74</v>
      </c>
      <c r="C18" s="1" t="s">
        <v>78</v>
      </c>
      <c r="E18" s="1" t="s">
        <v>77</v>
      </c>
      <c r="F18" s="1" t="s">
        <v>32</v>
      </c>
      <c r="H18" s="1">
        <v>6</v>
      </c>
      <c r="I18" s="1">
        <v>1</v>
      </c>
      <c r="J18" s="1">
        <f t="shared" si="0"/>
        <v>3.8461538461538463</v>
      </c>
      <c r="K18" s="1">
        <v>0</v>
      </c>
      <c r="L18" s="1">
        <f t="shared" si="1"/>
        <v>0</v>
      </c>
      <c r="M18" s="1">
        <v>0</v>
      </c>
      <c r="N18" s="1">
        <f t="shared" si="2"/>
        <v>0</v>
      </c>
      <c r="O18" s="1">
        <v>0</v>
      </c>
      <c r="P18" s="1">
        <f t="shared" si="3"/>
        <v>0</v>
      </c>
      <c r="Q18" s="1">
        <v>0</v>
      </c>
      <c r="R18" s="1">
        <f t="shared" si="4"/>
        <v>0</v>
      </c>
      <c r="S18" s="1">
        <v>0</v>
      </c>
      <c r="T18" s="1">
        <f t="shared" si="5"/>
        <v>0</v>
      </c>
      <c r="U18" s="1">
        <v>0</v>
      </c>
      <c r="V18" s="1">
        <f t="shared" si="6"/>
        <v>0</v>
      </c>
      <c r="W18" s="1">
        <v>0</v>
      </c>
      <c r="X18" s="1">
        <f t="shared" si="7"/>
        <v>0</v>
      </c>
      <c r="Y18" s="1">
        <v>0</v>
      </c>
      <c r="Z18" s="1">
        <f t="shared" si="8"/>
        <v>0</v>
      </c>
      <c r="AA18" s="1">
        <v>0</v>
      </c>
      <c r="AB18" s="1">
        <f t="shared" si="9"/>
        <v>0</v>
      </c>
      <c r="AC18" s="1">
        <v>0</v>
      </c>
      <c r="AD18" s="1">
        <f t="shared" si="10"/>
        <v>0</v>
      </c>
    </row>
    <row r="19" spans="1:30" s="1" customFormat="1" x14ac:dyDescent="0.35">
      <c r="A19" s="1">
        <v>17</v>
      </c>
      <c r="B19" s="1" t="s">
        <v>74</v>
      </c>
      <c r="C19" s="1" t="s">
        <v>78</v>
      </c>
      <c r="D19" s="1" t="s">
        <v>79</v>
      </c>
      <c r="E19" s="1" t="s">
        <v>80</v>
      </c>
      <c r="F19" s="1" t="s">
        <v>32</v>
      </c>
      <c r="G19" s="1" t="s">
        <v>42</v>
      </c>
      <c r="H19" s="1">
        <v>7</v>
      </c>
      <c r="I19" s="1">
        <v>0</v>
      </c>
      <c r="J19" s="1">
        <f t="shared" si="0"/>
        <v>0</v>
      </c>
      <c r="K19" s="1">
        <v>23</v>
      </c>
      <c r="L19" s="3">
        <f t="shared" si="1"/>
        <v>60.526315789473685</v>
      </c>
      <c r="M19" s="1">
        <v>1</v>
      </c>
      <c r="N19" s="1">
        <f t="shared" si="2"/>
        <v>2.0408163265306123</v>
      </c>
      <c r="O19" s="1">
        <v>0</v>
      </c>
      <c r="P19" s="1">
        <f t="shared" si="3"/>
        <v>0</v>
      </c>
      <c r="Q19" s="1">
        <v>2</v>
      </c>
      <c r="R19" s="1">
        <f t="shared" si="4"/>
        <v>4.5454545454545459</v>
      </c>
      <c r="S19" s="1">
        <v>1</v>
      </c>
      <c r="T19" s="1">
        <f t="shared" si="5"/>
        <v>10</v>
      </c>
      <c r="U19" s="1">
        <v>1</v>
      </c>
      <c r="V19" s="1">
        <f t="shared" si="6"/>
        <v>0.84745762711864403</v>
      </c>
      <c r="W19" s="1">
        <v>0</v>
      </c>
      <c r="X19" s="1">
        <f t="shared" si="7"/>
        <v>0</v>
      </c>
      <c r="Y19" s="1">
        <v>1</v>
      </c>
      <c r="Z19" s="1">
        <f t="shared" si="8"/>
        <v>1.9230769230769231</v>
      </c>
      <c r="AA19" s="1">
        <v>0</v>
      </c>
      <c r="AB19" s="1">
        <f t="shared" si="9"/>
        <v>0</v>
      </c>
      <c r="AC19" s="1">
        <v>0</v>
      </c>
      <c r="AD19" s="1">
        <f t="shared" si="10"/>
        <v>0</v>
      </c>
    </row>
    <row r="20" spans="1:30" s="1" customFormat="1" x14ac:dyDescent="0.35">
      <c r="A20" s="1">
        <v>18</v>
      </c>
      <c r="B20" s="1" t="s">
        <v>74</v>
      </c>
      <c r="C20" s="1" t="s">
        <v>81</v>
      </c>
      <c r="D20" s="1" t="s">
        <v>82</v>
      </c>
      <c r="E20" s="1" t="s">
        <v>83</v>
      </c>
      <c r="F20" s="1" t="s">
        <v>32</v>
      </c>
      <c r="H20" s="1">
        <v>8</v>
      </c>
      <c r="I20" s="1">
        <v>0</v>
      </c>
      <c r="J20" s="1">
        <f t="shared" si="0"/>
        <v>0</v>
      </c>
      <c r="K20" s="1">
        <v>3</v>
      </c>
      <c r="L20" s="1">
        <f t="shared" si="1"/>
        <v>7.8947368421052628</v>
      </c>
      <c r="M20" s="1">
        <v>1</v>
      </c>
      <c r="N20" s="1">
        <f t="shared" si="2"/>
        <v>2.0408163265306123</v>
      </c>
      <c r="O20" s="1">
        <v>1</v>
      </c>
      <c r="P20" s="1">
        <f t="shared" si="3"/>
        <v>4.1666666666666661</v>
      </c>
      <c r="Q20" s="1">
        <v>12</v>
      </c>
      <c r="R20" s="3">
        <f t="shared" si="4"/>
        <v>27.27272727272727</v>
      </c>
      <c r="S20" s="1">
        <v>0</v>
      </c>
      <c r="T20" s="1">
        <f t="shared" si="5"/>
        <v>0</v>
      </c>
      <c r="U20" s="1">
        <v>0</v>
      </c>
      <c r="V20" s="1">
        <f t="shared" si="6"/>
        <v>0</v>
      </c>
      <c r="W20" s="1">
        <v>0</v>
      </c>
      <c r="X20" s="1">
        <f t="shared" si="7"/>
        <v>0</v>
      </c>
      <c r="Y20" s="1">
        <v>0</v>
      </c>
      <c r="Z20" s="1">
        <f t="shared" si="8"/>
        <v>0</v>
      </c>
      <c r="AA20" s="1">
        <v>0</v>
      </c>
      <c r="AB20" s="1">
        <f t="shared" si="9"/>
        <v>0</v>
      </c>
      <c r="AC20" s="1">
        <v>0</v>
      </c>
      <c r="AD20" s="1">
        <f t="shared" si="10"/>
        <v>0</v>
      </c>
    </row>
    <row r="21" spans="1:30" s="1" customFormat="1" x14ac:dyDescent="0.35">
      <c r="A21" s="1">
        <v>19</v>
      </c>
      <c r="B21" s="1" t="s">
        <v>74</v>
      </c>
      <c r="C21" s="1" t="s">
        <v>84</v>
      </c>
      <c r="F21" s="1" t="s">
        <v>32</v>
      </c>
      <c r="G21" s="1" t="s">
        <v>42</v>
      </c>
      <c r="H21" s="1">
        <v>6</v>
      </c>
      <c r="I21" s="1">
        <v>0</v>
      </c>
      <c r="J21" s="1">
        <f t="shared" si="0"/>
        <v>0</v>
      </c>
      <c r="K21" s="1">
        <v>0</v>
      </c>
      <c r="L21" s="1">
        <f t="shared" si="1"/>
        <v>0</v>
      </c>
      <c r="M21" s="1">
        <v>0</v>
      </c>
      <c r="N21" s="1">
        <f t="shared" si="2"/>
        <v>0</v>
      </c>
      <c r="O21" s="1">
        <v>1</v>
      </c>
      <c r="P21" s="1">
        <f t="shared" si="3"/>
        <v>4.1666666666666661</v>
      </c>
      <c r="Q21" s="1">
        <v>0</v>
      </c>
      <c r="R21" s="1">
        <f t="shared" si="4"/>
        <v>0</v>
      </c>
      <c r="S21" s="1">
        <v>0</v>
      </c>
      <c r="T21" s="1">
        <f t="shared" si="5"/>
        <v>0</v>
      </c>
      <c r="U21" s="1">
        <v>0</v>
      </c>
      <c r="V21" s="1">
        <f t="shared" si="6"/>
        <v>0</v>
      </c>
      <c r="W21" s="1">
        <v>0</v>
      </c>
      <c r="X21" s="1">
        <f t="shared" si="7"/>
        <v>0</v>
      </c>
      <c r="Y21" s="1">
        <v>0</v>
      </c>
      <c r="Z21" s="1">
        <f t="shared" si="8"/>
        <v>0</v>
      </c>
      <c r="AA21" s="1">
        <v>0</v>
      </c>
      <c r="AB21" s="1">
        <f t="shared" si="9"/>
        <v>0</v>
      </c>
      <c r="AC21" s="1">
        <v>0</v>
      </c>
      <c r="AD21" s="1">
        <f t="shared" si="10"/>
        <v>0</v>
      </c>
    </row>
    <row r="22" spans="1:30" s="3" customFormat="1" x14ac:dyDescent="0.35">
      <c r="A22" s="1">
        <v>20</v>
      </c>
      <c r="B22" s="1" t="s">
        <v>74</v>
      </c>
      <c r="C22" s="1" t="s">
        <v>81</v>
      </c>
      <c r="D22" s="1" t="s">
        <v>85</v>
      </c>
      <c r="E22" s="1"/>
      <c r="F22" s="1" t="s">
        <v>50</v>
      </c>
      <c r="G22" s="1"/>
      <c r="H22" s="1">
        <v>8</v>
      </c>
      <c r="I22" s="1">
        <v>0</v>
      </c>
      <c r="J22" s="1">
        <f t="shared" si="0"/>
        <v>0</v>
      </c>
      <c r="K22" s="1">
        <v>0</v>
      </c>
      <c r="L22" s="1">
        <f t="shared" si="1"/>
        <v>0</v>
      </c>
      <c r="M22" s="1">
        <v>0</v>
      </c>
      <c r="N22" s="1">
        <f t="shared" si="2"/>
        <v>0</v>
      </c>
      <c r="O22" s="1">
        <v>0</v>
      </c>
      <c r="P22" s="1">
        <f t="shared" si="3"/>
        <v>0</v>
      </c>
      <c r="Q22" s="1">
        <v>2</v>
      </c>
      <c r="R22" s="1">
        <f t="shared" si="4"/>
        <v>4.5454545454545459</v>
      </c>
      <c r="S22" s="1">
        <v>0</v>
      </c>
      <c r="T22" s="1">
        <f t="shared" si="5"/>
        <v>0</v>
      </c>
      <c r="U22" s="1">
        <v>1</v>
      </c>
      <c r="V22" s="1">
        <f t="shared" si="6"/>
        <v>0.84745762711864403</v>
      </c>
      <c r="W22" s="1">
        <v>5</v>
      </c>
      <c r="X22" s="3">
        <f t="shared" si="7"/>
        <v>35.714285714285715</v>
      </c>
      <c r="Y22" s="1">
        <v>16</v>
      </c>
      <c r="Z22" s="1">
        <f t="shared" si="8"/>
        <v>30.76923076923077</v>
      </c>
      <c r="AA22" s="1">
        <v>0</v>
      </c>
      <c r="AB22" s="1">
        <f t="shared" si="9"/>
        <v>0</v>
      </c>
      <c r="AC22" s="1">
        <v>0</v>
      </c>
      <c r="AD22" s="1">
        <f t="shared" si="10"/>
        <v>0</v>
      </c>
    </row>
    <row r="23" spans="1:30" s="3" customFormat="1" x14ac:dyDescent="0.35">
      <c r="A23" s="1">
        <v>21</v>
      </c>
      <c r="B23" s="1" t="s">
        <v>86</v>
      </c>
      <c r="C23" s="1" t="s">
        <v>87</v>
      </c>
      <c r="D23" s="1" t="s">
        <v>88</v>
      </c>
      <c r="E23" s="1" t="s">
        <v>89</v>
      </c>
      <c r="F23" s="1" t="s">
        <v>90</v>
      </c>
      <c r="G23" s="1"/>
      <c r="H23" s="1">
        <v>6</v>
      </c>
      <c r="I23" s="1">
        <v>0</v>
      </c>
      <c r="J23" s="1">
        <f t="shared" si="0"/>
        <v>0</v>
      </c>
      <c r="K23" s="1">
        <v>0</v>
      </c>
      <c r="L23" s="1">
        <f t="shared" si="1"/>
        <v>0</v>
      </c>
      <c r="M23" s="1">
        <v>19</v>
      </c>
      <c r="N23" s="3">
        <f t="shared" si="2"/>
        <v>38.775510204081634</v>
      </c>
      <c r="O23" s="1">
        <v>9</v>
      </c>
      <c r="P23" s="1">
        <f t="shared" si="3"/>
        <v>37.5</v>
      </c>
      <c r="Q23" s="1">
        <v>0</v>
      </c>
      <c r="R23" s="1">
        <f t="shared" si="4"/>
        <v>0</v>
      </c>
      <c r="S23" s="1">
        <v>1</v>
      </c>
      <c r="T23" s="1">
        <f t="shared" si="5"/>
        <v>10</v>
      </c>
      <c r="U23" s="1">
        <v>23</v>
      </c>
      <c r="V23" s="1">
        <f t="shared" si="6"/>
        <v>19.491525423728813</v>
      </c>
      <c r="W23" s="1">
        <v>2</v>
      </c>
      <c r="X23" s="1">
        <f t="shared" si="7"/>
        <v>14.285714285714285</v>
      </c>
      <c r="Y23" s="1">
        <v>15</v>
      </c>
      <c r="Z23" s="1">
        <f t="shared" si="8"/>
        <v>28.846153846153843</v>
      </c>
      <c r="AA23" s="1">
        <v>9</v>
      </c>
      <c r="AB23" s="3">
        <f t="shared" si="9"/>
        <v>64.285714285714292</v>
      </c>
      <c r="AC23" s="1">
        <v>20</v>
      </c>
      <c r="AD23" s="3">
        <f t="shared" si="10"/>
        <v>74.074074074074076</v>
      </c>
    </row>
    <row r="24" spans="1:30" s="3" customFormat="1" x14ac:dyDescent="0.35">
      <c r="A24" s="1">
        <v>22</v>
      </c>
      <c r="B24" s="1" t="s">
        <v>91</v>
      </c>
      <c r="C24" s="1" t="s">
        <v>92</v>
      </c>
      <c r="D24" s="1" t="s">
        <v>93</v>
      </c>
      <c r="E24" s="1"/>
      <c r="F24" s="1" t="s">
        <v>90</v>
      </c>
      <c r="G24" s="1"/>
      <c r="H24" s="1">
        <v>6</v>
      </c>
      <c r="I24" s="1">
        <v>0</v>
      </c>
      <c r="J24" s="1">
        <f t="shared" si="0"/>
        <v>0</v>
      </c>
      <c r="K24" s="1">
        <v>0</v>
      </c>
      <c r="L24" s="1">
        <f t="shared" si="1"/>
        <v>0</v>
      </c>
      <c r="M24" s="1">
        <v>14</v>
      </c>
      <c r="N24" s="1">
        <f t="shared" si="2"/>
        <v>28.571428571428569</v>
      </c>
      <c r="O24" s="1">
        <v>0</v>
      </c>
      <c r="P24" s="1">
        <f t="shared" si="3"/>
        <v>0</v>
      </c>
      <c r="Q24" s="1">
        <v>0</v>
      </c>
      <c r="R24" s="1">
        <f t="shared" si="4"/>
        <v>0</v>
      </c>
      <c r="S24" s="1">
        <v>0</v>
      </c>
      <c r="T24" s="1">
        <f t="shared" si="5"/>
        <v>0</v>
      </c>
      <c r="U24" s="1">
        <v>0</v>
      </c>
      <c r="V24" s="1">
        <f t="shared" si="6"/>
        <v>0</v>
      </c>
      <c r="W24" s="1">
        <v>0</v>
      </c>
      <c r="X24" s="1">
        <f t="shared" si="7"/>
        <v>0</v>
      </c>
      <c r="Y24" s="1">
        <v>0</v>
      </c>
      <c r="Z24" s="1">
        <f t="shared" si="8"/>
        <v>0</v>
      </c>
      <c r="AA24" s="1">
        <v>0</v>
      </c>
      <c r="AB24" s="1">
        <f t="shared" si="9"/>
        <v>0</v>
      </c>
      <c r="AC24" s="1">
        <v>0</v>
      </c>
      <c r="AD24" s="1">
        <f t="shared" si="10"/>
        <v>0</v>
      </c>
    </row>
    <row r="25" spans="1:30" s="3" customFormat="1" x14ac:dyDescent="0.35">
      <c r="A25" s="1">
        <v>23</v>
      </c>
      <c r="B25" s="1" t="s">
        <v>91</v>
      </c>
      <c r="C25" s="1" t="s">
        <v>94</v>
      </c>
      <c r="D25" s="1"/>
      <c r="E25" s="1" t="s">
        <v>89</v>
      </c>
      <c r="F25" s="1" t="s">
        <v>90</v>
      </c>
      <c r="G25" s="1" t="s">
        <v>95</v>
      </c>
      <c r="H25" s="1">
        <v>6</v>
      </c>
      <c r="I25" s="1">
        <v>0</v>
      </c>
      <c r="J25" s="1">
        <f t="shared" si="0"/>
        <v>0</v>
      </c>
      <c r="K25" s="1">
        <v>0</v>
      </c>
      <c r="L25" s="1">
        <f t="shared" si="1"/>
        <v>0</v>
      </c>
      <c r="M25" s="1">
        <v>0</v>
      </c>
      <c r="N25" s="1">
        <f t="shared" si="2"/>
        <v>0</v>
      </c>
      <c r="O25" s="1">
        <v>0</v>
      </c>
      <c r="P25" s="1">
        <f t="shared" si="3"/>
        <v>0</v>
      </c>
      <c r="Q25" s="1">
        <v>1</v>
      </c>
      <c r="R25" s="1">
        <f t="shared" si="4"/>
        <v>2.2727272727272729</v>
      </c>
      <c r="S25" s="1">
        <v>0</v>
      </c>
      <c r="T25" s="1">
        <f t="shared" si="5"/>
        <v>0</v>
      </c>
      <c r="U25" s="1">
        <v>0</v>
      </c>
      <c r="V25" s="1">
        <f t="shared" si="6"/>
        <v>0</v>
      </c>
      <c r="W25" s="1">
        <v>0</v>
      </c>
      <c r="X25" s="1">
        <f t="shared" si="7"/>
        <v>0</v>
      </c>
      <c r="Y25" s="1">
        <v>0</v>
      </c>
      <c r="Z25" s="1">
        <f t="shared" si="8"/>
        <v>0</v>
      </c>
      <c r="AA25" s="1">
        <v>0</v>
      </c>
      <c r="AB25" s="1">
        <f t="shared" si="9"/>
        <v>0</v>
      </c>
      <c r="AC25" s="1">
        <v>2</v>
      </c>
      <c r="AD25" s="1">
        <f t="shared" si="10"/>
        <v>7.4074074074074066</v>
      </c>
    </row>
    <row r="26" spans="1:30" s="3" customFormat="1" x14ac:dyDescent="0.35">
      <c r="A26" s="1">
        <v>24</v>
      </c>
      <c r="B26" s="1" t="s">
        <v>86</v>
      </c>
      <c r="C26" s="1" t="s">
        <v>96</v>
      </c>
      <c r="D26" s="1" t="s">
        <v>97</v>
      </c>
      <c r="E26" s="1"/>
      <c r="F26" s="1" t="s">
        <v>90</v>
      </c>
      <c r="G26" s="1"/>
      <c r="H26" s="1">
        <v>8</v>
      </c>
      <c r="I26" s="1">
        <v>0</v>
      </c>
      <c r="J26" s="1">
        <f t="shared" si="0"/>
        <v>0</v>
      </c>
      <c r="K26" s="1">
        <v>0</v>
      </c>
      <c r="L26" s="1">
        <f t="shared" si="1"/>
        <v>0</v>
      </c>
      <c r="M26" s="1">
        <v>0</v>
      </c>
      <c r="N26" s="1">
        <f t="shared" si="2"/>
        <v>0</v>
      </c>
      <c r="O26" s="1">
        <v>0</v>
      </c>
      <c r="P26" s="1">
        <f t="shared" si="3"/>
        <v>0</v>
      </c>
      <c r="Q26" s="1">
        <v>0</v>
      </c>
      <c r="R26" s="1">
        <f t="shared" si="4"/>
        <v>0</v>
      </c>
      <c r="S26" s="1">
        <v>0</v>
      </c>
      <c r="T26" s="1">
        <f t="shared" si="5"/>
        <v>0</v>
      </c>
      <c r="U26" s="1">
        <v>0</v>
      </c>
      <c r="V26" s="1">
        <f t="shared" si="6"/>
        <v>0</v>
      </c>
      <c r="W26" s="1">
        <v>0</v>
      </c>
      <c r="X26" s="1">
        <f t="shared" si="7"/>
        <v>0</v>
      </c>
      <c r="Y26" s="1">
        <v>0</v>
      </c>
      <c r="Z26" s="1">
        <f t="shared" si="8"/>
        <v>0</v>
      </c>
      <c r="AA26" s="1">
        <v>1</v>
      </c>
      <c r="AB26" s="1">
        <f t="shared" si="9"/>
        <v>7.1428571428571423</v>
      </c>
      <c r="AC26" s="1">
        <v>0</v>
      </c>
      <c r="AD26" s="1">
        <f t="shared" si="10"/>
        <v>0</v>
      </c>
    </row>
    <row r="27" spans="1:30" s="3" customFormat="1" x14ac:dyDescent="0.35">
      <c r="A27" s="1">
        <v>25</v>
      </c>
      <c r="B27" s="1" t="s">
        <v>86</v>
      </c>
      <c r="C27" s="1" t="s">
        <v>92</v>
      </c>
      <c r="D27" s="1" t="s">
        <v>98</v>
      </c>
      <c r="E27" s="1" t="s">
        <v>99</v>
      </c>
      <c r="F27" s="1" t="s">
        <v>90</v>
      </c>
      <c r="G27" s="1"/>
      <c r="H27" s="1">
        <v>4</v>
      </c>
      <c r="I27" s="1">
        <v>1</v>
      </c>
      <c r="J27" s="1">
        <f t="shared" si="0"/>
        <v>3.8461538461538463</v>
      </c>
      <c r="K27" s="1">
        <v>0</v>
      </c>
      <c r="L27" s="1">
        <f t="shared" si="1"/>
        <v>0</v>
      </c>
      <c r="M27" s="1">
        <v>1</v>
      </c>
      <c r="N27" s="1">
        <f t="shared" si="2"/>
        <v>2.0408163265306123</v>
      </c>
      <c r="O27" s="1">
        <v>0</v>
      </c>
      <c r="P27" s="1">
        <f t="shared" si="3"/>
        <v>0</v>
      </c>
      <c r="Q27" s="1">
        <v>0</v>
      </c>
      <c r="R27" s="1">
        <f t="shared" si="4"/>
        <v>0</v>
      </c>
      <c r="S27" s="1">
        <v>0</v>
      </c>
      <c r="T27" s="1">
        <f t="shared" si="5"/>
        <v>0</v>
      </c>
      <c r="U27" s="1">
        <v>0</v>
      </c>
      <c r="V27" s="1">
        <f t="shared" si="6"/>
        <v>0</v>
      </c>
      <c r="W27" s="1">
        <v>0</v>
      </c>
      <c r="X27" s="1">
        <f t="shared" si="7"/>
        <v>0</v>
      </c>
      <c r="Y27" s="1">
        <v>0</v>
      </c>
      <c r="Z27" s="1">
        <f t="shared" si="8"/>
        <v>0</v>
      </c>
      <c r="AA27" s="1">
        <v>0</v>
      </c>
      <c r="AB27" s="1">
        <f t="shared" si="9"/>
        <v>0</v>
      </c>
      <c r="AC27" s="1">
        <v>0</v>
      </c>
      <c r="AD27" s="1">
        <f t="shared" si="10"/>
        <v>0</v>
      </c>
    </row>
    <row r="28" spans="1:30" s="1" customFormat="1" x14ac:dyDescent="0.35">
      <c r="A28" s="1">
        <v>26</v>
      </c>
      <c r="B28" s="1" t="s">
        <v>100</v>
      </c>
      <c r="C28" s="1" t="s">
        <v>101</v>
      </c>
      <c r="D28" s="1" t="s">
        <v>102</v>
      </c>
      <c r="E28" s="1" t="s">
        <v>77</v>
      </c>
      <c r="F28" s="1" t="s">
        <v>32</v>
      </c>
      <c r="G28" s="1" t="s">
        <v>42</v>
      </c>
      <c r="H28" s="1">
        <v>6</v>
      </c>
      <c r="I28" s="1">
        <v>6</v>
      </c>
      <c r="J28" s="1">
        <f t="shared" si="0"/>
        <v>23.076923076923077</v>
      </c>
      <c r="K28" s="1">
        <v>0</v>
      </c>
      <c r="L28" s="1">
        <f t="shared" si="1"/>
        <v>0</v>
      </c>
      <c r="M28" s="1">
        <v>0</v>
      </c>
      <c r="N28" s="1">
        <f t="shared" si="2"/>
        <v>0</v>
      </c>
      <c r="O28" s="1">
        <v>1</v>
      </c>
      <c r="P28" s="1">
        <f t="shared" si="3"/>
        <v>4.1666666666666661</v>
      </c>
      <c r="Q28" s="1">
        <v>0</v>
      </c>
      <c r="R28" s="1">
        <f t="shared" si="4"/>
        <v>0</v>
      </c>
      <c r="S28" s="1">
        <v>0</v>
      </c>
      <c r="T28" s="1">
        <f t="shared" si="5"/>
        <v>0</v>
      </c>
      <c r="U28" s="1">
        <v>25</v>
      </c>
      <c r="V28" s="1">
        <f t="shared" si="6"/>
        <v>21.1864406779661</v>
      </c>
      <c r="W28" s="1">
        <v>0</v>
      </c>
      <c r="X28" s="1">
        <f t="shared" si="7"/>
        <v>0</v>
      </c>
      <c r="Y28" s="1">
        <v>0</v>
      </c>
      <c r="Z28" s="1">
        <f t="shared" si="8"/>
        <v>0</v>
      </c>
      <c r="AA28" s="1">
        <v>0</v>
      </c>
      <c r="AB28" s="1">
        <f t="shared" si="9"/>
        <v>0</v>
      </c>
      <c r="AC28" s="1">
        <v>0</v>
      </c>
      <c r="AD28" s="1">
        <f t="shared" si="10"/>
        <v>0</v>
      </c>
    </row>
    <row r="29" spans="1:30" s="1" customFormat="1" x14ac:dyDescent="0.35">
      <c r="A29" s="1">
        <v>27</v>
      </c>
      <c r="B29" s="1" t="s">
        <v>103</v>
      </c>
      <c r="C29" s="1" t="s">
        <v>104</v>
      </c>
      <c r="D29" s="1" t="s">
        <v>105</v>
      </c>
      <c r="F29" s="1" t="s">
        <v>58</v>
      </c>
      <c r="H29" s="1">
        <v>3</v>
      </c>
      <c r="I29" s="1">
        <v>0</v>
      </c>
      <c r="J29" s="1">
        <f t="shared" si="0"/>
        <v>0</v>
      </c>
      <c r="K29" s="1">
        <v>0</v>
      </c>
      <c r="L29" s="1">
        <f t="shared" si="1"/>
        <v>0</v>
      </c>
      <c r="M29" s="1">
        <v>0</v>
      </c>
      <c r="N29" s="1">
        <f t="shared" si="2"/>
        <v>0</v>
      </c>
      <c r="O29" s="1">
        <v>1</v>
      </c>
      <c r="P29" s="1">
        <f t="shared" si="3"/>
        <v>4.1666666666666661</v>
      </c>
      <c r="Q29" s="1">
        <v>0</v>
      </c>
      <c r="R29" s="1">
        <f t="shared" si="4"/>
        <v>0</v>
      </c>
      <c r="S29" s="1">
        <v>0</v>
      </c>
      <c r="T29" s="1">
        <f t="shared" si="5"/>
        <v>0</v>
      </c>
      <c r="U29" s="1">
        <v>39</v>
      </c>
      <c r="V29" s="3">
        <f t="shared" si="6"/>
        <v>33.050847457627121</v>
      </c>
      <c r="W29" s="1">
        <v>0</v>
      </c>
      <c r="X29" s="1">
        <f t="shared" si="7"/>
        <v>0</v>
      </c>
      <c r="Y29" s="1">
        <v>0</v>
      </c>
      <c r="Z29" s="1">
        <f t="shared" si="8"/>
        <v>0</v>
      </c>
      <c r="AA29" s="1">
        <v>0</v>
      </c>
      <c r="AB29" s="1">
        <f>(AA29/14)*100</f>
        <v>0</v>
      </c>
      <c r="AC29" s="1">
        <v>0</v>
      </c>
      <c r="AD29" s="1">
        <f t="shared" si="10"/>
        <v>0</v>
      </c>
    </row>
    <row r="30" spans="1:30" s="3" customFormat="1" x14ac:dyDescent="0.35">
      <c r="A30" s="1">
        <v>28</v>
      </c>
      <c r="B30" s="1" t="s">
        <v>103</v>
      </c>
      <c r="C30" s="1" t="s">
        <v>106</v>
      </c>
      <c r="D30" s="1" t="s">
        <v>107</v>
      </c>
      <c r="E30" s="1"/>
      <c r="F30" s="1" t="s">
        <v>90</v>
      </c>
      <c r="G30" s="1"/>
      <c r="H30" s="1">
        <v>4</v>
      </c>
      <c r="I30" s="1">
        <v>0</v>
      </c>
      <c r="J30" s="1">
        <f t="shared" si="0"/>
        <v>0</v>
      </c>
      <c r="K30" s="1">
        <v>0</v>
      </c>
      <c r="L30" s="1">
        <f t="shared" si="1"/>
        <v>0</v>
      </c>
      <c r="M30" s="1">
        <v>0</v>
      </c>
      <c r="N30" s="1">
        <f t="shared" si="2"/>
        <v>0</v>
      </c>
      <c r="O30" s="1">
        <v>0</v>
      </c>
      <c r="P30" s="1">
        <f t="shared" si="3"/>
        <v>0</v>
      </c>
      <c r="Q30" s="1">
        <v>0</v>
      </c>
      <c r="R30" s="1">
        <f t="shared" si="4"/>
        <v>0</v>
      </c>
      <c r="S30" s="1">
        <v>0</v>
      </c>
      <c r="T30" s="1">
        <f t="shared" si="5"/>
        <v>0</v>
      </c>
      <c r="U30" s="1">
        <v>4</v>
      </c>
      <c r="V30" s="1">
        <f t="shared" si="6"/>
        <v>3.3898305084745761</v>
      </c>
      <c r="W30" s="1">
        <v>0</v>
      </c>
      <c r="X30" s="1">
        <f t="shared" si="7"/>
        <v>0</v>
      </c>
      <c r="Y30" s="1">
        <v>0</v>
      </c>
      <c r="Z30" s="1">
        <f t="shared" si="8"/>
        <v>0</v>
      </c>
      <c r="AA30" s="1">
        <v>0</v>
      </c>
      <c r="AB30" s="1">
        <f t="shared" si="9"/>
        <v>0</v>
      </c>
      <c r="AC30" s="1">
        <v>0</v>
      </c>
      <c r="AD30" s="1">
        <f t="shared" si="10"/>
        <v>0</v>
      </c>
    </row>
    <row r="31" spans="1:30" s="1" customFormat="1" x14ac:dyDescent="0.35"/>
    <row r="32" spans="1:30" s="1" customFormat="1" x14ac:dyDescent="0.35"/>
    <row r="33" spans="1:35" s="1" customFormat="1" x14ac:dyDescent="0.35">
      <c r="G33" s="2" t="s">
        <v>108</v>
      </c>
      <c r="H33" s="2" t="s">
        <v>109</v>
      </c>
      <c r="I33" s="2" t="s">
        <v>8</v>
      </c>
      <c r="J33" s="2"/>
      <c r="K33" s="2" t="s">
        <v>9</v>
      </c>
      <c r="L33" s="2"/>
      <c r="M33" s="2" t="s">
        <v>10</v>
      </c>
      <c r="N33" s="2"/>
      <c r="O33" s="2" t="s">
        <v>11</v>
      </c>
      <c r="P33" s="2"/>
      <c r="Q33" s="2" t="s">
        <v>12</v>
      </c>
      <c r="R33" s="2"/>
      <c r="S33" s="2" t="s">
        <v>13</v>
      </c>
      <c r="T33" s="2"/>
      <c r="U33" s="2" t="s">
        <v>14</v>
      </c>
      <c r="V33" s="2"/>
      <c r="W33" s="2" t="s">
        <v>15</v>
      </c>
      <c r="X33" s="2"/>
      <c r="Y33" s="2" t="s">
        <v>16</v>
      </c>
      <c r="Z33" s="2"/>
      <c r="AA33" s="2" t="s">
        <v>17</v>
      </c>
      <c r="AB33" s="2"/>
      <c r="AC33" s="2" t="s">
        <v>18</v>
      </c>
    </row>
    <row r="34" spans="1:35" x14ac:dyDescent="0.35">
      <c r="A34" s="1"/>
      <c r="B34" s="1"/>
      <c r="C34" s="1"/>
      <c r="D34" s="1"/>
      <c r="E34" s="1"/>
      <c r="F34" s="1"/>
      <c r="G34" s="1" t="s">
        <v>110</v>
      </c>
      <c r="H34" s="2" t="s">
        <v>111</v>
      </c>
      <c r="I34" s="1">
        <f>SUM(I3:I30)</f>
        <v>26</v>
      </c>
      <c r="J34" s="1"/>
      <c r="K34" s="1">
        <f t="shared" ref="K34:AC34" si="11">SUM(K3:K30)</f>
        <v>38</v>
      </c>
      <c r="L34" s="1"/>
      <c r="M34" s="1">
        <f t="shared" si="11"/>
        <v>49</v>
      </c>
      <c r="N34" s="1"/>
      <c r="O34" s="1">
        <f t="shared" si="11"/>
        <v>24</v>
      </c>
      <c r="P34" s="1"/>
      <c r="Q34" s="1">
        <f t="shared" si="11"/>
        <v>44</v>
      </c>
      <c r="R34" s="1"/>
      <c r="S34" s="1">
        <f t="shared" si="11"/>
        <v>10</v>
      </c>
      <c r="T34" s="1"/>
      <c r="U34" s="1">
        <f t="shared" si="11"/>
        <v>118</v>
      </c>
      <c r="V34" s="1"/>
      <c r="W34" s="1">
        <f t="shared" si="11"/>
        <v>14</v>
      </c>
      <c r="X34" s="1"/>
      <c r="Y34" s="1">
        <f t="shared" si="11"/>
        <v>52</v>
      </c>
      <c r="Z34" s="1"/>
      <c r="AA34" s="1">
        <f t="shared" si="11"/>
        <v>14</v>
      </c>
      <c r="AB34" s="1"/>
      <c r="AC34" s="1">
        <f t="shared" si="11"/>
        <v>27</v>
      </c>
      <c r="AD34" s="1"/>
      <c r="AE34" s="1"/>
      <c r="AF34" s="1"/>
      <c r="AG34" s="1"/>
      <c r="AH34" s="1"/>
      <c r="AI34" s="1"/>
    </row>
    <row r="35" spans="1:35" x14ac:dyDescent="0.35">
      <c r="A35" s="1"/>
      <c r="B35" s="1"/>
      <c r="C35" s="1"/>
      <c r="D35" s="1"/>
      <c r="E35" s="1"/>
      <c r="F35" s="1"/>
      <c r="G35" t="s">
        <v>112</v>
      </c>
      <c r="H35" s="1" t="s">
        <v>113</v>
      </c>
      <c r="I35" s="1">
        <v>8</v>
      </c>
      <c r="J35" s="1"/>
      <c r="K35" s="1">
        <v>5</v>
      </c>
      <c r="L35" s="1"/>
      <c r="M35" s="1">
        <v>10</v>
      </c>
      <c r="N35" s="1"/>
      <c r="O35" s="1">
        <v>7</v>
      </c>
      <c r="P35" s="1"/>
      <c r="Q35" s="1">
        <v>8</v>
      </c>
      <c r="R35" s="1"/>
      <c r="S35" s="1">
        <v>4</v>
      </c>
      <c r="T35" s="1"/>
      <c r="U35" s="1">
        <v>11</v>
      </c>
      <c r="V35" s="1"/>
      <c r="W35" s="1">
        <v>6</v>
      </c>
      <c r="X35" s="1"/>
      <c r="Y35" s="1">
        <v>4</v>
      </c>
      <c r="Z35" s="1"/>
      <c r="AA35" s="1">
        <v>4</v>
      </c>
      <c r="AB35" s="1"/>
      <c r="AC35" s="1">
        <v>3</v>
      </c>
      <c r="AD35" s="1"/>
      <c r="AE35" s="1"/>
      <c r="AF35" s="1"/>
      <c r="AG35" s="1"/>
      <c r="AH35" s="1"/>
      <c r="AI35" s="1"/>
    </row>
    <row r="36" spans="1:35" x14ac:dyDescent="0.35">
      <c r="A36" s="1"/>
      <c r="B36" s="1"/>
      <c r="C36" s="1"/>
      <c r="D36" s="1"/>
      <c r="G36" t="s">
        <v>114</v>
      </c>
      <c r="H36" s="1" t="s">
        <v>115</v>
      </c>
      <c r="I36" s="1">
        <f>(J23+J24+J25+J26+J27+J30)</f>
        <v>3.8461538461538463</v>
      </c>
      <c r="J36" s="1"/>
      <c r="K36" s="1">
        <f t="shared" ref="K36:AC36" si="12">(L23+L24+L25+L26+L27+L30)</f>
        <v>0</v>
      </c>
      <c r="L36" s="1"/>
      <c r="M36" s="1">
        <f t="shared" si="12"/>
        <v>69.387755102040828</v>
      </c>
      <c r="N36" s="1"/>
      <c r="O36" s="1">
        <f t="shared" si="12"/>
        <v>37.5</v>
      </c>
      <c r="P36" s="1"/>
      <c r="Q36" s="1">
        <f t="shared" si="12"/>
        <v>2.2727272727272729</v>
      </c>
      <c r="R36" s="1"/>
      <c r="S36" s="1">
        <f t="shared" si="12"/>
        <v>10</v>
      </c>
      <c r="T36" s="1"/>
      <c r="U36" s="1">
        <f t="shared" si="12"/>
        <v>22.881355932203391</v>
      </c>
      <c r="V36" s="1"/>
      <c r="W36" s="1">
        <f t="shared" si="12"/>
        <v>14.285714285714285</v>
      </c>
      <c r="X36" s="1"/>
      <c r="Y36" s="1">
        <f t="shared" si="12"/>
        <v>28.846153846153843</v>
      </c>
      <c r="Z36" s="1"/>
      <c r="AA36" s="1">
        <f t="shared" si="12"/>
        <v>71.428571428571431</v>
      </c>
      <c r="AB36" s="1"/>
      <c r="AC36" s="1">
        <f t="shared" si="12"/>
        <v>81.481481481481481</v>
      </c>
      <c r="AD36" s="1"/>
      <c r="AE36" s="1"/>
      <c r="AF36" s="1"/>
      <c r="AG36" s="1"/>
      <c r="AH36" s="1"/>
      <c r="AI36" s="1"/>
    </row>
    <row r="37" spans="1:35" x14ac:dyDescent="0.35">
      <c r="A37" s="1"/>
      <c r="B37" s="1"/>
      <c r="C37" s="1"/>
      <c r="D37" s="1"/>
      <c r="G37" t="s">
        <v>116</v>
      </c>
      <c r="H37" s="1" t="s">
        <v>117</v>
      </c>
      <c r="I37" s="1">
        <f>(J4+J5+J7+J11+J13+J29)</f>
        <v>46.153846153846153</v>
      </c>
      <c r="J37" s="1"/>
      <c r="K37" s="1">
        <f t="shared" ref="K37:AC37" si="13">(L4+L5+L7+L11+L13+L29)</f>
        <v>23.684210526315788</v>
      </c>
      <c r="L37" s="1"/>
      <c r="M37" s="1">
        <f t="shared" si="13"/>
        <v>2.0408163265306123</v>
      </c>
      <c r="N37" s="1"/>
      <c r="O37" s="1">
        <f t="shared" si="13"/>
        <v>4.1666666666666661</v>
      </c>
      <c r="P37" s="1"/>
      <c r="Q37" s="1">
        <f t="shared" si="13"/>
        <v>31.81818181818182</v>
      </c>
      <c r="R37" s="1"/>
      <c r="S37" s="1">
        <f t="shared" si="13"/>
        <v>10</v>
      </c>
      <c r="T37" s="1"/>
      <c r="U37" s="1">
        <f t="shared" si="13"/>
        <v>33.050847457627121</v>
      </c>
      <c r="V37" s="1"/>
      <c r="W37" s="1">
        <f t="shared" si="13"/>
        <v>7.1428571428571423</v>
      </c>
      <c r="X37" s="1"/>
      <c r="Y37" s="1">
        <f t="shared" si="13"/>
        <v>0</v>
      </c>
      <c r="Z37" s="1"/>
      <c r="AA37" s="1">
        <f t="shared" si="13"/>
        <v>0</v>
      </c>
      <c r="AB37" s="1"/>
      <c r="AC37" s="1">
        <f t="shared" si="13"/>
        <v>0</v>
      </c>
      <c r="AD37" s="1"/>
      <c r="AE37" s="1"/>
      <c r="AF37" s="1"/>
      <c r="AG37" s="1"/>
      <c r="AH37" s="1"/>
      <c r="AI37" s="1"/>
    </row>
    <row r="38" spans="1:35" x14ac:dyDescent="0.35">
      <c r="A38" s="1"/>
      <c r="B38" s="1"/>
      <c r="C38" s="1"/>
      <c r="D38" s="1"/>
      <c r="G38" t="s">
        <v>118</v>
      </c>
      <c r="H38" s="1" t="s">
        <v>119</v>
      </c>
      <c r="I38" s="1">
        <f>(J3+J7+J12+J14+J15)</f>
        <v>7.6923076923076925</v>
      </c>
      <c r="J38" s="1"/>
      <c r="K38" s="1">
        <f>(L3+L7+L12+L14+L15)</f>
        <v>5.2631578947368416</v>
      </c>
      <c r="L38" s="1"/>
      <c r="M38" s="1">
        <f t="shared" ref="M38:AC38" si="14">(N3+N7+N12+N14+N15)</f>
        <v>2.0408163265306123</v>
      </c>
      <c r="N38" s="1"/>
      <c r="O38" s="1">
        <f t="shared" si="14"/>
        <v>0</v>
      </c>
      <c r="P38" s="1"/>
      <c r="Q38" s="1">
        <f t="shared" si="14"/>
        <v>22.727272727272727</v>
      </c>
      <c r="R38" s="1"/>
      <c r="S38" s="1">
        <f t="shared" si="14"/>
        <v>10</v>
      </c>
      <c r="T38" s="1"/>
      <c r="U38" s="1">
        <f t="shared" si="14"/>
        <v>0.84745762711864403</v>
      </c>
      <c r="V38" s="1"/>
      <c r="W38" s="1">
        <f t="shared" si="14"/>
        <v>7.1428571428571423</v>
      </c>
      <c r="X38" s="1"/>
      <c r="Y38" s="1">
        <f t="shared" si="14"/>
        <v>0</v>
      </c>
      <c r="Z38" s="1"/>
      <c r="AA38" s="1">
        <f t="shared" si="14"/>
        <v>0</v>
      </c>
      <c r="AB38" s="1"/>
      <c r="AC38" s="1">
        <f t="shared" si="14"/>
        <v>0</v>
      </c>
      <c r="AD38" s="1"/>
      <c r="AE38" s="1"/>
      <c r="AF38" s="1"/>
      <c r="AG38" s="1"/>
      <c r="AH38" s="1"/>
      <c r="AI38" s="1"/>
    </row>
    <row r="39" spans="1:35" x14ac:dyDescent="0.35">
      <c r="A39" s="1"/>
      <c r="B39" s="1"/>
      <c r="C39" s="1"/>
      <c r="D39" s="1"/>
      <c r="G39" t="s">
        <v>120</v>
      </c>
      <c r="H39" s="1" t="s">
        <v>121</v>
      </c>
      <c r="I39" s="1">
        <f>(J7+J8+J10+J16+J17+J19+J21+J28)</f>
        <v>30.76923076923077</v>
      </c>
      <c r="J39" s="1"/>
      <c r="K39" s="1">
        <f>(L7+L8+L10+L16+L17+L19+L21+L28)</f>
        <v>63.157894736842103</v>
      </c>
      <c r="L39" s="1"/>
      <c r="M39" s="1">
        <f t="shared" ref="M39:AC39" si="15">(N7+N8+N10+N16+N17+N19+N21+N28)</f>
        <v>18.367346938775512</v>
      </c>
      <c r="N39" s="1"/>
      <c r="O39" s="1">
        <f t="shared" si="15"/>
        <v>54.166666666666664</v>
      </c>
      <c r="P39" s="1"/>
      <c r="Q39" s="1">
        <f t="shared" si="15"/>
        <v>56.818181818181827</v>
      </c>
      <c r="R39" s="1"/>
      <c r="S39" s="1">
        <f t="shared" si="15"/>
        <v>90</v>
      </c>
      <c r="T39" s="1"/>
      <c r="U39" s="1">
        <f t="shared" si="15"/>
        <v>36.440677966101688</v>
      </c>
      <c r="V39" s="1"/>
      <c r="W39" s="1">
        <f t="shared" si="15"/>
        <v>35.714285714285708</v>
      </c>
      <c r="X39" s="1"/>
      <c r="Y39" s="1">
        <f t="shared" si="15"/>
        <v>40.384615384615387</v>
      </c>
      <c r="Z39" s="1"/>
      <c r="AA39" s="1">
        <f t="shared" si="15"/>
        <v>28.571428571428569</v>
      </c>
      <c r="AB39" s="1"/>
      <c r="AC39" s="1">
        <f t="shared" si="15"/>
        <v>18.518518518518519</v>
      </c>
      <c r="AD39" s="1"/>
      <c r="AE39" s="1"/>
      <c r="AF39" s="1"/>
      <c r="AG39" s="1"/>
      <c r="AH39" s="1"/>
      <c r="AI39" s="1"/>
    </row>
    <row r="40" spans="1:35" x14ac:dyDescent="0.35">
      <c r="A40" s="1"/>
      <c r="B40" s="1"/>
      <c r="C40" s="1"/>
      <c r="D40" s="1"/>
      <c r="G40" t="s">
        <v>122</v>
      </c>
      <c r="H40" s="1" t="s">
        <v>123</v>
      </c>
      <c r="I40" s="1">
        <f>(J11+J12+J13+J14+J29)</f>
        <v>46.153846153846153</v>
      </c>
      <c r="J40" s="1"/>
      <c r="K40" s="1">
        <f t="shared" ref="K40:AC40" si="16">(L11+L12+L13+L14+L29)</f>
        <v>5.2631578947368416</v>
      </c>
      <c r="L40" s="1"/>
      <c r="M40" s="1">
        <f t="shared" si="16"/>
        <v>2.0408163265306123</v>
      </c>
      <c r="N40" s="1"/>
      <c r="O40" s="1">
        <f t="shared" si="16"/>
        <v>4.1666666666666661</v>
      </c>
      <c r="P40" s="1"/>
      <c r="Q40" s="1">
        <f t="shared" si="16"/>
        <v>9.0909090909090917</v>
      </c>
      <c r="R40" s="1"/>
      <c r="S40" s="1">
        <f t="shared" si="16"/>
        <v>0</v>
      </c>
      <c r="T40" s="1"/>
      <c r="U40" s="1">
        <f t="shared" si="16"/>
        <v>33.898305084745765</v>
      </c>
      <c r="V40" s="1"/>
      <c r="W40" s="1">
        <f t="shared" si="16"/>
        <v>0</v>
      </c>
      <c r="X40" s="1"/>
      <c r="Y40" s="1">
        <f t="shared" si="16"/>
        <v>0</v>
      </c>
      <c r="Z40" s="1"/>
      <c r="AA40" s="1">
        <f t="shared" si="16"/>
        <v>0</v>
      </c>
      <c r="AB40" s="1"/>
      <c r="AC40" s="1">
        <f t="shared" si="16"/>
        <v>0</v>
      </c>
      <c r="AD40" s="1"/>
      <c r="AE40" s="1"/>
      <c r="AF40" s="1"/>
      <c r="AG40" s="1"/>
      <c r="AH40" s="1"/>
      <c r="AI40" s="1"/>
    </row>
    <row r="41" spans="1:35" x14ac:dyDescent="0.35">
      <c r="A41" s="1"/>
      <c r="B41" s="1"/>
      <c r="C41" s="1"/>
      <c r="D41" s="1"/>
      <c r="G41" t="s">
        <v>124</v>
      </c>
      <c r="H41" s="1" t="s">
        <v>125</v>
      </c>
      <c r="I41" s="1">
        <f>(J6+J10+J15+J20+J22+J26)</f>
        <v>15.384615384615385</v>
      </c>
      <c r="J41" s="1"/>
      <c r="K41" s="1">
        <f t="shared" ref="K41:AC41" si="17">(L6+L10+L15+L20+L22+L26)</f>
        <v>7.8947368421052628</v>
      </c>
      <c r="L41" s="1"/>
      <c r="M41" s="1">
        <f t="shared" si="17"/>
        <v>2.0408163265306123</v>
      </c>
      <c r="N41" s="1"/>
      <c r="O41" s="1">
        <f t="shared" si="17"/>
        <v>4.1666666666666661</v>
      </c>
      <c r="P41" s="1"/>
      <c r="Q41" s="1">
        <f t="shared" si="17"/>
        <v>43.18181818181818</v>
      </c>
      <c r="R41" s="1"/>
      <c r="S41" s="1">
        <f t="shared" si="17"/>
        <v>70</v>
      </c>
      <c r="T41" s="1"/>
      <c r="U41" s="1">
        <f t="shared" si="17"/>
        <v>11.864406779661016</v>
      </c>
      <c r="V41" s="1"/>
      <c r="W41" s="1">
        <f t="shared" si="17"/>
        <v>42.857142857142861</v>
      </c>
      <c r="X41" s="1"/>
      <c r="Y41" s="1">
        <f t="shared" si="17"/>
        <v>30.76923076923077</v>
      </c>
      <c r="Z41" s="1"/>
      <c r="AA41" s="1">
        <f t="shared" si="17"/>
        <v>7.1428571428571423</v>
      </c>
      <c r="AB41" s="1"/>
      <c r="AC41" s="1">
        <f t="shared" si="17"/>
        <v>0</v>
      </c>
      <c r="AD41" s="1"/>
      <c r="AE41" s="1"/>
      <c r="AF41" s="1"/>
      <c r="AG41" s="1"/>
      <c r="AH41" s="1"/>
      <c r="AI41" s="1"/>
    </row>
    <row r="42" spans="1:35" x14ac:dyDescent="0.35">
      <c r="A42" s="1"/>
      <c r="B42" s="1"/>
      <c r="C42" s="1"/>
      <c r="D42" s="1"/>
      <c r="G42" t="s">
        <v>126</v>
      </c>
      <c r="H42" s="1" t="s">
        <v>127</v>
      </c>
      <c r="I42" s="1">
        <f>(J3+J8+J12+J14+J29)</f>
        <v>3.8461538461538463</v>
      </c>
      <c r="J42" s="1"/>
      <c r="K42" s="1">
        <f t="shared" ref="K42:AC42" si="18">(L3+L8+L12+L14+L29)</f>
        <v>5.2631578947368416</v>
      </c>
      <c r="L42" s="1"/>
      <c r="M42" s="1">
        <f t="shared" si="18"/>
        <v>12.244897959183673</v>
      </c>
      <c r="N42" s="1"/>
      <c r="O42" s="1">
        <f t="shared" si="18"/>
        <v>4.1666666666666661</v>
      </c>
      <c r="P42" s="1"/>
      <c r="Q42" s="1">
        <f t="shared" si="18"/>
        <v>0</v>
      </c>
      <c r="R42" s="1"/>
      <c r="S42" s="1">
        <f t="shared" si="18"/>
        <v>0</v>
      </c>
      <c r="T42" s="1"/>
      <c r="U42" s="1">
        <f t="shared" si="18"/>
        <v>34.745762711864408</v>
      </c>
      <c r="V42" s="1"/>
      <c r="W42" s="1">
        <f t="shared" si="18"/>
        <v>7.1428571428571423</v>
      </c>
      <c r="X42" s="1"/>
      <c r="Y42" s="1">
        <f t="shared" si="18"/>
        <v>0</v>
      </c>
      <c r="Z42" s="1"/>
      <c r="AA42" s="1">
        <f t="shared" si="18"/>
        <v>14.285714285714285</v>
      </c>
      <c r="AB42" s="1"/>
      <c r="AC42" s="1">
        <f t="shared" si="18"/>
        <v>0</v>
      </c>
      <c r="AD42" s="1"/>
      <c r="AE42" s="1"/>
      <c r="AF42" s="1"/>
      <c r="AG42" s="1"/>
      <c r="AH42" s="1"/>
      <c r="AI42" s="1"/>
    </row>
    <row r="43" spans="1:35" x14ac:dyDescent="0.35">
      <c r="A43" s="1"/>
      <c r="B43" s="1"/>
      <c r="C43" s="1"/>
      <c r="D43" s="1"/>
      <c r="G43" t="s">
        <v>128</v>
      </c>
      <c r="H43" s="1" t="s">
        <v>129</v>
      </c>
      <c r="I43" s="1">
        <f>(J4+J5+J16+J17+J18+J21+J23+J24+J25+J27+J28+J30)</f>
        <v>34.615384615384613</v>
      </c>
      <c r="J43" s="1"/>
      <c r="K43" s="1">
        <f t="shared" ref="K43:AC43" si="19">(L4+L5+L16+L17+L18+L21+L23+L24+L25+L27+L28+L30)</f>
        <v>26.315789473684209</v>
      </c>
      <c r="L43" s="1"/>
      <c r="M43" s="1">
        <f t="shared" si="19"/>
        <v>75.510204081632665</v>
      </c>
      <c r="N43" s="1"/>
      <c r="O43" s="1">
        <f t="shared" si="19"/>
        <v>91.666666666666671</v>
      </c>
      <c r="P43" s="1"/>
      <c r="Q43" s="1">
        <f t="shared" si="19"/>
        <v>20.454545454545457</v>
      </c>
      <c r="R43" s="1"/>
      <c r="S43" s="1">
        <f t="shared" si="19"/>
        <v>10</v>
      </c>
      <c r="T43" s="1"/>
      <c r="U43" s="1">
        <f t="shared" si="19"/>
        <v>46.610169491525426</v>
      </c>
      <c r="V43" s="1"/>
      <c r="W43" s="1">
        <f t="shared" si="19"/>
        <v>49.999999999999993</v>
      </c>
      <c r="X43" s="1"/>
      <c r="Y43" s="1">
        <f t="shared" si="19"/>
        <v>67.307692307692307</v>
      </c>
      <c r="Z43" s="1"/>
      <c r="AA43" s="1">
        <f t="shared" si="19"/>
        <v>78.571428571428584</v>
      </c>
      <c r="AB43" s="1"/>
      <c r="AC43" s="1">
        <f t="shared" si="19"/>
        <v>100</v>
      </c>
      <c r="AD43" s="1"/>
      <c r="AE43" s="1"/>
      <c r="AF43" s="1"/>
      <c r="AG43" s="1"/>
      <c r="AH43" s="1"/>
      <c r="AI43" s="1"/>
    </row>
    <row r="44" spans="1:35" x14ac:dyDescent="0.35">
      <c r="A44" s="1"/>
      <c r="B44" s="1"/>
      <c r="C44" s="1"/>
      <c r="D44" s="1"/>
      <c r="G44" t="s">
        <v>130</v>
      </c>
      <c r="H44" s="1" t="s">
        <v>131</v>
      </c>
      <c r="I44" s="1">
        <f>(J8+J9+J29+J30)/(J6+J7)</f>
        <v>0.5</v>
      </c>
      <c r="J44" s="1"/>
      <c r="K44" s="1" t="e">
        <f t="shared" ref="K44:AC44" si="20">(L8+L9+L29+L30)/(L6+L7)</f>
        <v>#DIV/0!</v>
      </c>
      <c r="L44" s="1"/>
      <c r="M44" s="1" t="e">
        <f t="shared" si="20"/>
        <v>#DIV/0!</v>
      </c>
      <c r="N44" s="1"/>
      <c r="O44" s="1" t="e">
        <f t="shared" si="20"/>
        <v>#DIV/0!</v>
      </c>
      <c r="P44" s="1"/>
      <c r="Q44" s="1">
        <f t="shared" si="20"/>
        <v>0</v>
      </c>
      <c r="R44" s="1"/>
      <c r="S44" s="1">
        <f t="shared" si="20"/>
        <v>0</v>
      </c>
      <c r="T44" s="1"/>
      <c r="U44" s="1" t="e">
        <f t="shared" si="20"/>
        <v>#DIV/0!</v>
      </c>
      <c r="V44" s="1"/>
      <c r="W44" s="1" t="e">
        <f t="shared" si="20"/>
        <v>#DIV/0!</v>
      </c>
      <c r="X44" s="1"/>
      <c r="Y44" s="1" t="e">
        <f t="shared" si="20"/>
        <v>#DIV/0!</v>
      </c>
      <c r="Z44" s="1"/>
      <c r="AA44" s="1" t="e">
        <f t="shared" si="20"/>
        <v>#DIV/0!</v>
      </c>
      <c r="AB44" s="1"/>
      <c r="AC44" s="1" t="e">
        <f t="shared" si="20"/>
        <v>#DIV/0!</v>
      </c>
      <c r="AD44" s="1"/>
      <c r="AE44" s="1"/>
      <c r="AF44" s="1"/>
      <c r="AG44" s="1"/>
      <c r="AH44" s="1"/>
      <c r="AI44" s="1"/>
    </row>
    <row r="45" spans="1:35" x14ac:dyDescent="0.35">
      <c r="A45" s="1"/>
      <c r="B45" s="1"/>
      <c r="C45" s="1"/>
      <c r="D45" s="1"/>
      <c r="G45" t="s">
        <v>132</v>
      </c>
      <c r="H45" s="1" t="s">
        <v>133</v>
      </c>
      <c r="I45" s="1">
        <v>46.153846153846153</v>
      </c>
      <c r="J45" s="1"/>
      <c r="K45" s="1">
        <v>60.526315789473685</v>
      </c>
      <c r="L45" s="1"/>
      <c r="M45" s="1">
        <v>38.775510204081634</v>
      </c>
      <c r="N45" s="1"/>
      <c r="O45" s="1">
        <v>41.666666666666671</v>
      </c>
      <c r="P45" s="1"/>
      <c r="Q45" s="1">
        <v>27.27272727272727</v>
      </c>
      <c r="R45" s="1"/>
      <c r="S45" s="1">
        <v>70</v>
      </c>
      <c r="T45" s="1"/>
      <c r="U45" s="1">
        <v>33.050847457627121</v>
      </c>
      <c r="V45" s="1"/>
      <c r="W45" s="1">
        <v>35.714285714285715</v>
      </c>
      <c r="X45" s="1"/>
      <c r="Y45" s="1">
        <v>38.461538461538467</v>
      </c>
      <c r="Z45" s="1"/>
      <c r="AA45" s="1">
        <v>64.285714285714292</v>
      </c>
      <c r="AB45" s="1"/>
      <c r="AC45" s="1">
        <v>74.074074074074076</v>
      </c>
      <c r="AD45" s="1"/>
      <c r="AE45" s="1"/>
      <c r="AF45" s="1"/>
      <c r="AG45" s="1"/>
      <c r="AH45" s="1"/>
      <c r="AI45" s="1"/>
    </row>
    <row r="46" spans="1:35" x14ac:dyDescent="0.35">
      <c r="A46" s="1"/>
      <c r="B46" s="1"/>
      <c r="C46" s="1"/>
      <c r="D46" s="1"/>
      <c r="G46" t="s">
        <v>134</v>
      </c>
      <c r="H46" s="1" t="s">
        <v>135</v>
      </c>
      <c r="I46" s="1">
        <f>(J6+J7)</f>
        <v>7.6923076923076925</v>
      </c>
      <c r="J46" s="1"/>
      <c r="K46" s="1">
        <f t="shared" ref="K46:AC46" si="21">(L6+L7)</f>
        <v>0</v>
      </c>
      <c r="L46" s="1"/>
      <c r="M46" s="1">
        <f t="shared" si="21"/>
        <v>0</v>
      </c>
      <c r="N46" s="1"/>
      <c r="O46" s="1">
        <f t="shared" si="21"/>
        <v>0</v>
      </c>
      <c r="P46" s="1"/>
      <c r="Q46" s="1">
        <f t="shared" si="21"/>
        <v>22.727272727272727</v>
      </c>
      <c r="R46" s="1"/>
      <c r="S46" s="1">
        <f t="shared" si="21"/>
        <v>10</v>
      </c>
      <c r="T46" s="1"/>
      <c r="U46" s="1">
        <f t="shared" si="21"/>
        <v>0</v>
      </c>
      <c r="V46" s="1"/>
      <c r="W46" s="1">
        <f t="shared" si="21"/>
        <v>0</v>
      </c>
      <c r="X46" s="1"/>
      <c r="Y46" s="1">
        <f t="shared" si="21"/>
        <v>0</v>
      </c>
      <c r="Z46" s="1"/>
      <c r="AA46" s="1">
        <f t="shared" si="21"/>
        <v>0</v>
      </c>
      <c r="AB46" s="1"/>
      <c r="AC46" s="1">
        <f t="shared" si="21"/>
        <v>0</v>
      </c>
      <c r="AD46" s="1"/>
      <c r="AE46" s="1"/>
      <c r="AF46" s="1"/>
      <c r="AG46" s="1"/>
      <c r="AH46" s="1"/>
      <c r="AI46" s="1"/>
    </row>
    <row r="47" spans="1:35" x14ac:dyDescent="0.35">
      <c r="A47" s="1"/>
      <c r="B47" s="1"/>
      <c r="C47" s="1"/>
      <c r="D47" s="1"/>
      <c r="G47" t="s">
        <v>136</v>
      </c>
      <c r="H47" s="1" t="s">
        <v>137</v>
      </c>
      <c r="I47" s="1">
        <f>(J8+J9+J29+J30)</f>
        <v>3.8461538461538463</v>
      </c>
      <c r="J47" s="1"/>
      <c r="K47" s="1">
        <f>(L8+L9+L29+L30)</f>
        <v>0</v>
      </c>
      <c r="L47" s="1"/>
      <c r="M47" s="1">
        <f t="shared" ref="M47:AC47" si="22">(N8+N9+N29+N30)</f>
        <v>16.326530612244898</v>
      </c>
      <c r="N47" s="1"/>
      <c r="O47" s="1">
        <f t="shared" si="22"/>
        <v>4.1666666666666661</v>
      </c>
      <c r="P47" s="1"/>
      <c r="Q47" s="1">
        <f t="shared" si="22"/>
        <v>0</v>
      </c>
      <c r="R47" s="1"/>
      <c r="S47" s="1">
        <f t="shared" si="22"/>
        <v>0</v>
      </c>
      <c r="T47" s="1"/>
      <c r="U47" s="1">
        <f t="shared" si="22"/>
        <v>43.220338983050851</v>
      </c>
      <c r="V47" s="1"/>
      <c r="W47" s="1">
        <f t="shared" si="22"/>
        <v>7.1428571428571423</v>
      </c>
      <c r="X47" s="1"/>
      <c r="Y47" s="1">
        <f t="shared" si="22"/>
        <v>0</v>
      </c>
      <c r="Z47" s="1"/>
      <c r="AA47" s="1">
        <f t="shared" si="22"/>
        <v>14.285714285714285</v>
      </c>
      <c r="AB47" s="1"/>
      <c r="AC47" s="1">
        <f t="shared" si="22"/>
        <v>0</v>
      </c>
      <c r="AD47" s="1"/>
      <c r="AE47" s="1"/>
      <c r="AF47" s="1"/>
      <c r="AG47" s="1"/>
      <c r="AH47" s="1"/>
      <c r="AI47" s="1"/>
    </row>
    <row r="48" spans="1:35" x14ac:dyDescent="0.35">
      <c r="A48" s="1"/>
      <c r="B48" s="1"/>
      <c r="C48" s="1"/>
      <c r="D48" s="1"/>
      <c r="G48" t="s">
        <v>130</v>
      </c>
      <c r="H48" s="1" t="s">
        <v>138</v>
      </c>
      <c r="I48" s="1">
        <f>(I47/I46)</f>
        <v>0.5</v>
      </c>
      <c r="J48" s="1"/>
      <c r="K48" s="1" t="e">
        <f t="shared" ref="K48:AC49" si="23">(K47/K46)</f>
        <v>#DIV/0!</v>
      </c>
      <c r="L48" s="1"/>
      <c r="M48" s="1" t="e">
        <f t="shared" si="23"/>
        <v>#DIV/0!</v>
      </c>
      <c r="N48" s="1"/>
      <c r="O48" s="1" t="e">
        <f t="shared" si="23"/>
        <v>#DIV/0!</v>
      </c>
      <c r="P48" s="1"/>
      <c r="Q48" s="1">
        <f t="shared" si="23"/>
        <v>0</v>
      </c>
      <c r="R48" s="1"/>
      <c r="S48" s="1">
        <f t="shared" si="23"/>
        <v>0</v>
      </c>
      <c r="T48" s="1"/>
      <c r="U48" s="1" t="e">
        <f t="shared" si="23"/>
        <v>#DIV/0!</v>
      </c>
      <c r="V48" s="1"/>
      <c r="W48" s="1" t="e">
        <f t="shared" si="23"/>
        <v>#DIV/0!</v>
      </c>
      <c r="X48" s="1"/>
      <c r="Y48" s="1" t="e">
        <f t="shared" si="23"/>
        <v>#DIV/0!</v>
      </c>
      <c r="Z48" s="1"/>
      <c r="AA48" s="1" t="e">
        <f t="shared" si="23"/>
        <v>#DIV/0!</v>
      </c>
      <c r="AB48" s="1"/>
      <c r="AC48" s="1" t="e">
        <f t="shared" si="23"/>
        <v>#DIV/0!</v>
      </c>
      <c r="AD48" s="1"/>
      <c r="AE48" s="1"/>
      <c r="AF48" s="1"/>
      <c r="AG48" s="1"/>
      <c r="AH48" s="1"/>
      <c r="AI48" s="1"/>
    </row>
    <row r="49" spans="1:35" x14ac:dyDescent="0.35">
      <c r="A49" s="1"/>
      <c r="B49" s="1"/>
      <c r="C49" s="1"/>
      <c r="D49" s="1"/>
      <c r="G49" t="s">
        <v>139</v>
      </c>
      <c r="H49" s="1" t="s">
        <v>140</v>
      </c>
      <c r="I49" s="1">
        <f>(I48/I47)</f>
        <v>0.13</v>
      </c>
      <c r="J49" s="1"/>
      <c r="K49" s="1" t="e">
        <f t="shared" si="23"/>
        <v>#DIV/0!</v>
      </c>
      <c r="L49" s="1"/>
      <c r="M49" s="1" t="e">
        <f t="shared" si="23"/>
        <v>#DIV/0!</v>
      </c>
      <c r="N49" s="1"/>
      <c r="O49" s="1" t="e">
        <f t="shared" si="23"/>
        <v>#DIV/0!</v>
      </c>
      <c r="P49" s="1"/>
      <c r="Q49" s="1" t="e">
        <f t="shared" si="23"/>
        <v>#DIV/0!</v>
      </c>
      <c r="R49" s="1"/>
      <c r="S49" s="1" t="e">
        <f t="shared" si="23"/>
        <v>#DIV/0!</v>
      </c>
      <c r="T49" s="1"/>
      <c r="U49" s="1" t="e">
        <f t="shared" si="23"/>
        <v>#DIV/0!</v>
      </c>
      <c r="V49" s="1"/>
      <c r="W49" s="1" t="e">
        <f t="shared" si="23"/>
        <v>#DIV/0!</v>
      </c>
      <c r="X49" s="1"/>
      <c r="Y49" s="1" t="e">
        <f t="shared" si="23"/>
        <v>#DIV/0!</v>
      </c>
      <c r="Z49" s="1"/>
      <c r="AA49" s="1" t="e">
        <f t="shared" si="23"/>
        <v>#DIV/0!</v>
      </c>
      <c r="AB49" s="1"/>
      <c r="AC49" s="1" t="e">
        <f t="shared" si="23"/>
        <v>#DIV/0!</v>
      </c>
      <c r="AD49" s="1"/>
      <c r="AE49" s="1"/>
      <c r="AF49" s="1"/>
      <c r="AG49" s="1"/>
      <c r="AH49" s="1"/>
      <c r="AI49" s="1"/>
    </row>
    <row r="50" spans="1:35" x14ac:dyDescent="0.35">
      <c r="A50" s="1"/>
      <c r="B50" s="1"/>
      <c r="C50" s="1"/>
      <c r="D50" s="1"/>
      <c r="G50" t="s">
        <v>141</v>
      </c>
      <c r="H50" s="1" t="s">
        <v>142</v>
      </c>
      <c r="I50" s="1">
        <f>(I40/100)</f>
        <v>0.46153846153846151</v>
      </c>
      <c r="J50" s="1"/>
      <c r="K50" s="1">
        <f t="shared" ref="K50:AC50" si="24">(K40/100)</f>
        <v>5.2631578947368418E-2</v>
      </c>
      <c r="L50" s="1"/>
      <c r="M50" s="1">
        <f t="shared" si="24"/>
        <v>2.0408163265306124E-2</v>
      </c>
      <c r="N50" s="1"/>
      <c r="O50" s="1">
        <f t="shared" si="24"/>
        <v>4.1666666666666657E-2</v>
      </c>
      <c r="P50" s="1"/>
      <c r="Q50" s="1">
        <f t="shared" si="24"/>
        <v>9.0909090909090912E-2</v>
      </c>
      <c r="R50" s="1"/>
      <c r="S50" s="1">
        <f t="shared" si="24"/>
        <v>0</v>
      </c>
      <c r="T50" s="1"/>
      <c r="U50" s="1">
        <f t="shared" si="24"/>
        <v>0.33898305084745767</v>
      </c>
      <c r="V50" s="1"/>
      <c r="W50" s="1">
        <f t="shared" si="24"/>
        <v>0</v>
      </c>
      <c r="X50" s="1"/>
      <c r="Y50" s="1">
        <f t="shared" si="24"/>
        <v>0</v>
      </c>
      <c r="Z50" s="1"/>
      <c r="AA50" s="1">
        <f t="shared" si="24"/>
        <v>0</v>
      </c>
      <c r="AB50" s="1"/>
      <c r="AC50" s="1">
        <f t="shared" si="24"/>
        <v>0</v>
      </c>
      <c r="AD50" s="1"/>
      <c r="AE50" s="1"/>
      <c r="AF50" s="1"/>
      <c r="AG50" s="1"/>
      <c r="AH50" s="1"/>
      <c r="AI50" s="1"/>
    </row>
    <row r="51" spans="1:35" x14ac:dyDescent="0.35">
      <c r="A51" s="1"/>
      <c r="B51" s="1"/>
      <c r="C51" s="1"/>
      <c r="D51" s="1"/>
      <c r="G51" t="s">
        <v>143</v>
      </c>
      <c r="H51" s="1" t="s">
        <v>144</v>
      </c>
      <c r="I51" s="1">
        <v>1</v>
      </c>
      <c r="J51" s="1"/>
      <c r="K51" s="1">
        <v>1</v>
      </c>
      <c r="L51" s="1"/>
      <c r="M51" s="1">
        <v>1</v>
      </c>
      <c r="N51" s="1"/>
      <c r="O51" s="1">
        <v>0</v>
      </c>
      <c r="P51" s="1"/>
      <c r="Q51" s="1">
        <v>0</v>
      </c>
      <c r="R51" s="1"/>
      <c r="S51" s="1">
        <v>0</v>
      </c>
      <c r="T51" s="1"/>
      <c r="U51" s="1">
        <v>1</v>
      </c>
      <c r="V51" s="1"/>
      <c r="W51" s="1">
        <v>1</v>
      </c>
      <c r="X51" s="1"/>
      <c r="Y51" s="1">
        <v>0</v>
      </c>
      <c r="Z51" s="1"/>
      <c r="AA51" s="1">
        <v>0</v>
      </c>
      <c r="AB51" s="1"/>
      <c r="AC51" s="1">
        <v>0</v>
      </c>
      <c r="AD51" s="1"/>
      <c r="AE51" s="1"/>
      <c r="AF51" s="1"/>
      <c r="AG51" s="1"/>
      <c r="AH51" s="1"/>
      <c r="AI51" s="1"/>
    </row>
    <row r="52" spans="1:35" x14ac:dyDescent="0.35">
      <c r="A52" s="1"/>
      <c r="B52" s="1"/>
      <c r="C52" s="1"/>
      <c r="D52" s="1"/>
      <c r="G52" t="s">
        <v>145</v>
      </c>
      <c r="H52" s="1" t="s">
        <v>146</v>
      </c>
      <c r="I52" s="1">
        <f>(J6+J13+J15+J28)</f>
        <v>84.615384615384613</v>
      </c>
      <c r="J52" s="1">
        <f t="shared" ref="J52:AC52" si="25">(K6+K13+K15+K28)</f>
        <v>0</v>
      </c>
      <c r="K52" s="1">
        <f t="shared" si="25"/>
        <v>0</v>
      </c>
      <c r="L52" s="1">
        <f t="shared" si="25"/>
        <v>0</v>
      </c>
      <c r="M52" s="1">
        <f t="shared" si="25"/>
        <v>0</v>
      </c>
      <c r="N52" s="1">
        <f t="shared" si="25"/>
        <v>1</v>
      </c>
      <c r="O52" s="1">
        <f t="shared" si="25"/>
        <v>4.1666666666666661</v>
      </c>
      <c r="P52" s="1">
        <f t="shared" si="25"/>
        <v>4</v>
      </c>
      <c r="Q52" s="1">
        <f t="shared" si="25"/>
        <v>9.0909090909090917</v>
      </c>
      <c r="R52" s="1">
        <f t="shared" si="25"/>
        <v>0</v>
      </c>
      <c r="S52" s="1">
        <f t="shared" si="25"/>
        <v>0</v>
      </c>
      <c r="T52" s="1">
        <f t="shared" si="25"/>
        <v>25</v>
      </c>
      <c r="U52" s="1">
        <f t="shared" si="25"/>
        <v>21.1864406779661</v>
      </c>
      <c r="V52" s="1">
        <f t="shared" si="25"/>
        <v>1</v>
      </c>
      <c r="W52" s="1">
        <f t="shared" si="25"/>
        <v>7.1428571428571423</v>
      </c>
      <c r="X52" s="1">
        <f t="shared" si="25"/>
        <v>0</v>
      </c>
      <c r="Y52" s="1">
        <f t="shared" si="25"/>
        <v>0</v>
      </c>
      <c r="Z52" s="1">
        <f t="shared" si="25"/>
        <v>0</v>
      </c>
      <c r="AA52" s="1">
        <f t="shared" si="25"/>
        <v>0</v>
      </c>
      <c r="AB52" s="1">
        <f t="shared" si="25"/>
        <v>0</v>
      </c>
      <c r="AC52" s="1">
        <f t="shared" si="25"/>
        <v>0</v>
      </c>
      <c r="AD52" s="1"/>
      <c r="AE52" s="1"/>
      <c r="AF52" s="1"/>
      <c r="AG52" s="1"/>
      <c r="AH52" s="1"/>
      <c r="AI52" s="1"/>
    </row>
    <row r="53" spans="1:35" x14ac:dyDescent="0.35">
      <c r="A53" s="1"/>
      <c r="B53" s="1"/>
      <c r="C53" s="1"/>
      <c r="D53" s="1"/>
      <c r="G53" t="s">
        <v>147</v>
      </c>
      <c r="H53" s="1" t="s">
        <v>148</v>
      </c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5">
      <c r="A54" s="1"/>
      <c r="B54" s="1"/>
      <c r="C54" s="1"/>
      <c r="D54" s="1"/>
      <c r="G54" t="s">
        <v>149</v>
      </c>
      <c r="H54" s="1" t="s">
        <v>150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5">
      <c r="A55" s="1"/>
      <c r="B55" s="1"/>
      <c r="C55" s="1"/>
      <c r="D55" s="1"/>
      <c r="E55" s="1"/>
      <c r="F55" s="1"/>
      <c r="G55" s="1" t="s">
        <v>151</v>
      </c>
      <c r="H55" s="1" t="s">
        <v>152</v>
      </c>
      <c r="I55" s="1">
        <f>(J7+J8+J9+J10+J16+J22+J23+J24+J25+J26+J27+J30)</f>
        <v>7.6923076923076925</v>
      </c>
      <c r="J55" s="1"/>
      <c r="K55" s="1">
        <f t="shared" ref="K55:AC55" si="26">(L7+L8+L9+L10+L16+L22+L23+L24+L25+L26+L27+L30)</f>
        <v>2.6315789473684208</v>
      </c>
      <c r="L55" s="1"/>
      <c r="M55" s="1">
        <f t="shared" si="26"/>
        <v>85.714285714285722</v>
      </c>
      <c r="N55" s="1"/>
      <c r="O55" s="1">
        <f t="shared" si="26"/>
        <v>41.666666666666664</v>
      </c>
      <c r="P55" s="1"/>
      <c r="Q55" s="1">
        <f t="shared" si="26"/>
        <v>59.090909090909101</v>
      </c>
      <c r="R55" s="1"/>
      <c r="S55" s="1">
        <f t="shared" si="26"/>
        <v>90</v>
      </c>
      <c r="T55" s="1"/>
      <c r="U55" s="1">
        <f t="shared" si="26"/>
        <v>41.52542372881355</v>
      </c>
      <c r="V55" s="1"/>
      <c r="W55" s="1">
        <f t="shared" si="26"/>
        <v>57.142857142857146</v>
      </c>
      <c r="X55" s="1"/>
      <c r="Y55" s="1">
        <f t="shared" si="26"/>
        <v>59.615384615384613</v>
      </c>
      <c r="Z55" s="1"/>
      <c r="AA55" s="1">
        <f t="shared" si="26"/>
        <v>85.714285714285722</v>
      </c>
      <c r="AB55" s="1"/>
      <c r="AC55" s="1">
        <f t="shared" si="26"/>
        <v>81.481481481481481</v>
      </c>
      <c r="AD55" s="1"/>
      <c r="AE55" s="1"/>
      <c r="AF55" s="1"/>
      <c r="AG55" s="1"/>
      <c r="AH55" s="1"/>
      <c r="AI55" s="1"/>
    </row>
    <row r="57" spans="1:35" x14ac:dyDescent="0.35">
      <c r="G57" s="4"/>
      <c r="H57" s="4" t="s">
        <v>8</v>
      </c>
      <c r="I57" s="4" t="s">
        <v>153</v>
      </c>
      <c r="J57" s="4" t="s">
        <v>154</v>
      </c>
      <c r="K57" s="4" t="s">
        <v>11</v>
      </c>
      <c r="L57" s="4" t="s">
        <v>155</v>
      </c>
      <c r="M57" s="4" t="s">
        <v>13</v>
      </c>
      <c r="N57" s="4" t="s">
        <v>156</v>
      </c>
      <c r="O57" s="4" t="s">
        <v>157</v>
      </c>
      <c r="P57" s="4" t="s">
        <v>16</v>
      </c>
      <c r="Q57" s="4" t="s">
        <v>17</v>
      </c>
      <c r="R57" s="4" t="s">
        <v>158</v>
      </c>
    </row>
    <row r="58" spans="1:35" x14ac:dyDescent="0.35">
      <c r="G58" s="2" t="s">
        <v>113</v>
      </c>
      <c r="H58">
        <v>8</v>
      </c>
      <c r="I58">
        <v>5</v>
      </c>
      <c r="J58">
        <v>10</v>
      </c>
      <c r="K58">
        <v>7</v>
      </c>
      <c r="L58">
        <v>8</v>
      </c>
      <c r="M58">
        <v>4</v>
      </c>
      <c r="N58">
        <v>11</v>
      </c>
      <c r="O58">
        <v>6</v>
      </c>
      <c r="P58">
        <v>4</v>
      </c>
      <c r="Q58">
        <v>4</v>
      </c>
      <c r="R58">
        <v>3</v>
      </c>
    </row>
    <row r="59" spans="1:35" x14ac:dyDescent="0.35">
      <c r="G59" s="4" t="s">
        <v>159</v>
      </c>
      <c r="H59">
        <v>26</v>
      </c>
      <c r="I59">
        <v>38</v>
      </c>
      <c r="J59">
        <v>49</v>
      </c>
      <c r="K59">
        <v>24</v>
      </c>
      <c r="L59">
        <v>44</v>
      </c>
      <c r="M59">
        <v>10</v>
      </c>
      <c r="N59">
        <v>118</v>
      </c>
      <c r="O59">
        <v>14</v>
      </c>
      <c r="P59">
        <v>52</v>
      </c>
      <c r="Q59">
        <v>14</v>
      </c>
      <c r="R59">
        <v>27</v>
      </c>
    </row>
    <row r="60" spans="1:35" x14ac:dyDescent="0.35">
      <c r="G60" s="4" t="s">
        <v>160</v>
      </c>
      <c r="H60">
        <v>0.28399999999999997</v>
      </c>
      <c r="I60">
        <v>0.43209999999999998</v>
      </c>
      <c r="J60">
        <v>0.252</v>
      </c>
      <c r="K60">
        <v>0.32290000000000002</v>
      </c>
      <c r="L60">
        <v>0.18490000000000001</v>
      </c>
      <c r="M60">
        <v>0.52</v>
      </c>
      <c r="N60">
        <v>0.2099</v>
      </c>
      <c r="O60">
        <v>0.24490000000000001</v>
      </c>
      <c r="P60">
        <v>0.32619999999999999</v>
      </c>
      <c r="Q60">
        <v>0.4592</v>
      </c>
      <c r="R60">
        <v>0.58850000000000002</v>
      </c>
    </row>
    <row r="61" spans="1:35" x14ac:dyDescent="0.35">
      <c r="G61" s="4" t="s">
        <v>161</v>
      </c>
      <c r="H61">
        <v>0.71599999999999997</v>
      </c>
      <c r="I61">
        <v>0.56789999999999996</v>
      </c>
      <c r="J61">
        <v>0.748</v>
      </c>
      <c r="K61">
        <v>0.67710000000000004</v>
      </c>
      <c r="L61">
        <v>0.81510000000000005</v>
      </c>
      <c r="M61">
        <v>0.48</v>
      </c>
      <c r="N61">
        <v>0.79010000000000002</v>
      </c>
      <c r="O61">
        <v>0.75509999999999999</v>
      </c>
      <c r="P61">
        <v>0.67379999999999995</v>
      </c>
      <c r="Q61">
        <v>0.54079999999999995</v>
      </c>
      <c r="R61">
        <v>0.41149999999999998</v>
      </c>
    </row>
    <row r="62" spans="1:35" x14ac:dyDescent="0.35">
      <c r="G62" s="4" t="s">
        <v>162</v>
      </c>
      <c r="H62">
        <v>1.591</v>
      </c>
      <c r="I62">
        <v>1.0960000000000001</v>
      </c>
      <c r="J62">
        <v>1.6970000000000001</v>
      </c>
      <c r="K62">
        <v>1.395</v>
      </c>
      <c r="L62">
        <v>1.833</v>
      </c>
      <c r="M62">
        <v>0.94040000000000001</v>
      </c>
      <c r="N62">
        <v>1.794</v>
      </c>
      <c r="O62">
        <v>1.569</v>
      </c>
      <c r="P62">
        <v>1.165</v>
      </c>
      <c r="Q62">
        <v>1.0289999999999999</v>
      </c>
      <c r="R62">
        <v>0.72740000000000005</v>
      </c>
    </row>
    <row r="63" spans="1:35" x14ac:dyDescent="0.35">
      <c r="G63" s="4" t="s">
        <v>163</v>
      </c>
      <c r="H63">
        <v>0.61360000000000003</v>
      </c>
      <c r="I63">
        <v>0.59850000000000003</v>
      </c>
      <c r="J63">
        <v>0.54590000000000005</v>
      </c>
      <c r="K63">
        <v>0.57620000000000005</v>
      </c>
      <c r="L63">
        <v>0.78169999999999995</v>
      </c>
      <c r="M63">
        <v>0.64029999999999998</v>
      </c>
      <c r="N63">
        <v>0.54659999999999997</v>
      </c>
      <c r="O63">
        <v>0.8004</v>
      </c>
      <c r="P63">
        <v>0.80130000000000001</v>
      </c>
      <c r="Q63">
        <v>0.69920000000000004</v>
      </c>
      <c r="R63">
        <v>0.68989999999999996</v>
      </c>
    </row>
    <row r="64" spans="1:35" x14ac:dyDescent="0.35">
      <c r="G64" s="4" t="s">
        <v>164</v>
      </c>
      <c r="H64">
        <v>1.2809999999999999</v>
      </c>
      <c r="I64">
        <v>0.94930000000000003</v>
      </c>
      <c r="J64">
        <v>1.4630000000000001</v>
      </c>
      <c r="K64">
        <v>1.1200000000000001</v>
      </c>
      <c r="L64">
        <v>1.597</v>
      </c>
      <c r="M64">
        <v>0.65790000000000004</v>
      </c>
      <c r="N64">
        <v>1.661</v>
      </c>
      <c r="O64">
        <v>1.181</v>
      </c>
      <c r="P64">
        <v>1.0660000000000001</v>
      </c>
      <c r="Q64">
        <v>0.78590000000000004</v>
      </c>
      <c r="R64">
        <v>0.62</v>
      </c>
    </row>
    <row r="65" spans="7:30" x14ac:dyDescent="0.35">
      <c r="G65" s="4" t="s">
        <v>165</v>
      </c>
      <c r="H65">
        <v>1.569</v>
      </c>
      <c r="I65">
        <v>0.81110000000000004</v>
      </c>
      <c r="J65">
        <v>1.429</v>
      </c>
      <c r="K65">
        <v>1.429</v>
      </c>
      <c r="L65">
        <v>1.206</v>
      </c>
      <c r="M65">
        <v>1.2649999999999999</v>
      </c>
      <c r="N65">
        <v>1.0129999999999999</v>
      </c>
      <c r="O65">
        <v>1.6040000000000001</v>
      </c>
      <c r="P65">
        <v>0.55469999999999997</v>
      </c>
      <c r="Q65">
        <v>1.069</v>
      </c>
      <c r="R65">
        <v>0.57740000000000002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7:30" x14ac:dyDescent="0.35">
      <c r="G66" s="4" t="s">
        <v>166</v>
      </c>
      <c r="H66">
        <v>2.1480000000000001</v>
      </c>
      <c r="I66">
        <v>1.1000000000000001</v>
      </c>
      <c r="J66">
        <v>2.3130000000000002</v>
      </c>
      <c r="K66">
        <v>1.8879999999999999</v>
      </c>
      <c r="L66">
        <v>1.85</v>
      </c>
      <c r="M66">
        <v>1.3029999999999999</v>
      </c>
      <c r="N66">
        <v>2.0960000000000001</v>
      </c>
      <c r="O66">
        <v>1.895</v>
      </c>
      <c r="P66">
        <v>0.75929999999999997</v>
      </c>
      <c r="Q66">
        <v>1.137</v>
      </c>
      <c r="R66">
        <v>0.60680000000000001</v>
      </c>
    </row>
    <row r="67" spans="7:30" x14ac:dyDescent="0.35">
      <c r="G67" s="4" t="s">
        <v>167</v>
      </c>
      <c r="H67">
        <v>0.76519999999999999</v>
      </c>
      <c r="I67">
        <v>0.68110000000000004</v>
      </c>
      <c r="J67">
        <v>0.73709999999999998</v>
      </c>
      <c r="K67">
        <v>0.7167</v>
      </c>
      <c r="L67">
        <v>0.88160000000000005</v>
      </c>
      <c r="M67">
        <v>0.6784</v>
      </c>
      <c r="N67">
        <v>0.74809999999999999</v>
      </c>
      <c r="O67">
        <v>0.87580000000000002</v>
      </c>
      <c r="P67">
        <v>0.84019999999999995</v>
      </c>
      <c r="Q67">
        <v>0.7419</v>
      </c>
      <c r="R67">
        <v>0.66210000000000002</v>
      </c>
    </row>
    <row r="68" spans="7:30" x14ac:dyDescent="0.35">
      <c r="G68" s="4" t="s">
        <v>168</v>
      </c>
      <c r="H68">
        <v>3.948</v>
      </c>
      <c r="I68">
        <v>1.5409999999999999</v>
      </c>
      <c r="J68">
        <v>3.8</v>
      </c>
      <c r="K68">
        <v>3.3220000000000001</v>
      </c>
      <c r="L68">
        <v>2.8610000000000002</v>
      </c>
      <c r="M68">
        <v>2.4710000000000001</v>
      </c>
      <c r="N68">
        <v>2.9660000000000002</v>
      </c>
      <c r="O68">
        <v>3.9780000000000002</v>
      </c>
      <c r="P68">
        <v>1.01</v>
      </c>
      <c r="Q68">
        <v>1.871</v>
      </c>
      <c r="R68">
        <v>0.86350000000000005</v>
      </c>
    </row>
    <row r="69" spans="7:30" x14ac:dyDescent="0.35">
      <c r="G69" s="4" t="s">
        <v>169</v>
      </c>
      <c r="H69">
        <v>0.46150000000000002</v>
      </c>
      <c r="I69">
        <v>0.60529999999999995</v>
      </c>
      <c r="J69">
        <v>0.38779999999999998</v>
      </c>
      <c r="K69">
        <v>0.41670000000000001</v>
      </c>
      <c r="L69">
        <v>0.2727</v>
      </c>
      <c r="M69">
        <v>0.7</v>
      </c>
      <c r="N69">
        <v>0.33050000000000002</v>
      </c>
      <c r="O69">
        <v>0.35709999999999997</v>
      </c>
      <c r="P69">
        <v>0.3846</v>
      </c>
      <c r="Q69">
        <v>0.64290000000000003</v>
      </c>
      <c r="R69">
        <v>0.74070000000000003</v>
      </c>
    </row>
    <row r="71" spans="7:30" x14ac:dyDescent="0.35">
      <c r="G71" s="4" t="s">
        <v>108</v>
      </c>
      <c r="H71" s="4" t="s">
        <v>109</v>
      </c>
      <c r="I71" s="4" t="s">
        <v>8</v>
      </c>
      <c r="J71" s="4" t="s">
        <v>9</v>
      </c>
      <c r="K71" s="4" t="s">
        <v>10</v>
      </c>
      <c r="L71" s="4" t="s">
        <v>11</v>
      </c>
      <c r="M71" s="4" t="s">
        <v>12</v>
      </c>
      <c r="N71" s="4" t="s">
        <v>13</v>
      </c>
      <c r="O71" s="4" t="s">
        <v>14</v>
      </c>
      <c r="P71" s="4" t="s">
        <v>15</v>
      </c>
      <c r="Q71" s="4" t="s">
        <v>16</v>
      </c>
      <c r="R71" s="4" t="s">
        <v>17</v>
      </c>
      <c r="S71" s="4" t="s">
        <v>18</v>
      </c>
    </row>
    <row r="72" spans="7:30" x14ac:dyDescent="0.35">
      <c r="G72" s="4" t="s">
        <v>110</v>
      </c>
      <c r="H72" s="4" t="s">
        <v>159</v>
      </c>
      <c r="I72">
        <v>26</v>
      </c>
      <c r="J72">
        <v>38</v>
      </c>
      <c r="K72">
        <v>49</v>
      </c>
      <c r="L72">
        <v>24</v>
      </c>
      <c r="M72">
        <v>44</v>
      </c>
      <c r="N72">
        <v>10</v>
      </c>
      <c r="O72">
        <v>118</v>
      </c>
      <c r="P72">
        <v>14</v>
      </c>
      <c r="Q72">
        <v>52</v>
      </c>
      <c r="R72">
        <v>14</v>
      </c>
      <c r="S72">
        <v>27</v>
      </c>
    </row>
    <row r="73" spans="7:30" x14ac:dyDescent="0.35">
      <c r="G73" s="4" t="s">
        <v>112</v>
      </c>
      <c r="H73" s="4" t="s">
        <v>113</v>
      </c>
      <c r="I73">
        <v>8</v>
      </c>
      <c r="J73">
        <v>5</v>
      </c>
      <c r="K73">
        <v>10</v>
      </c>
      <c r="L73">
        <v>7</v>
      </c>
      <c r="M73">
        <v>8</v>
      </c>
      <c r="N73">
        <v>4</v>
      </c>
      <c r="O73">
        <v>11</v>
      </c>
      <c r="P73">
        <v>6</v>
      </c>
      <c r="Q73">
        <v>4</v>
      </c>
      <c r="R73">
        <v>4</v>
      </c>
      <c r="S73">
        <v>3</v>
      </c>
    </row>
    <row r="74" spans="7:30" x14ac:dyDescent="0.35">
      <c r="G74" s="4" t="s">
        <v>114</v>
      </c>
      <c r="H74" s="4" t="s">
        <v>115</v>
      </c>
      <c r="I74">
        <v>3.8461538461538463</v>
      </c>
      <c r="J74">
        <v>0</v>
      </c>
      <c r="K74">
        <v>69.387755102040828</v>
      </c>
      <c r="L74">
        <v>37.5</v>
      </c>
      <c r="M74">
        <v>2.2727272727272729</v>
      </c>
      <c r="N74">
        <v>10</v>
      </c>
      <c r="O74">
        <v>22.881355932203391</v>
      </c>
      <c r="P74">
        <v>14.285714285714285</v>
      </c>
      <c r="Q74">
        <v>28.846153846153843</v>
      </c>
      <c r="R74">
        <v>71.428571428571431</v>
      </c>
      <c r="S74">
        <v>81.481481481481481</v>
      </c>
    </row>
    <row r="75" spans="7:30" x14ac:dyDescent="0.35">
      <c r="G75" s="4" t="s">
        <v>116</v>
      </c>
      <c r="H75" s="4" t="s">
        <v>117</v>
      </c>
      <c r="I75">
        <v>46.153846153846153</v>
      </c>
      <c r="J75">
        <v>23.684210526315788</v>
      </c>
      <c r="K75">
        <v>2.0408163265306123</v>
      </c>
      <c r="L75">
        <v>4.1666666666666661</v>
      </c>
      <c r="M75">
        <v>31.81818181818182</v>
      </c>
      <c r="N75">
        <v>10</v>
      </c>
      <c r="O75">
        <v>33.050847457627121</v>
      </c>
      <c r="P75">
        <v>7.1428571428571423</v>
      </c>
      <c r="Q75">
        <v>0</v>
      </c>
      <c r="R75">
        <v>0</v>
      </c>
      <c r="S75">
        <v>0</v>
      </c>
    </row>
    <row r="76" spans="7:30" x14ac:dyDescent="0.35">
      <c r="G76" s="4" t="s">
        <v>118</v>
      </c>
      <c r="H76" s="4" t="s">
        <v>119</v>
      </c>
      <c r="I76">
        <v>7.6923076923076925</v>
      </c>
      <c r="J76">
        <v>5.2631578947368416</v>
      </c>
      <c r="K76">
        <v>2.0408163265306123</v>
      </c>
      <c r="L76">
        <v>0</v>
      </c>
      <c r="M76">
        <v>22.727272727272727</v>
      </c>
      <c r="N76">
        <v>10</v>
      </c>
      <c r="O76">
        <v>0.84745762711864403</v>
      </c>
      <c r="P76">
        <v>7.1428571428571423</v>
      </c>
      <c r="Q76">
        <v>0</v>
      </c>
      <c r="R76">
        <v>0</v>
      </c>
      <c r="S76">
        <v>0</v>
      </c>
    </row>
    <row r="77" spans="7:30" x14ac:dyDescent="0.35">
      <c r="G77" s="4" t="s">
        <v>120</v>
      </c>
      <c r="H77" s="4" t="s">
        <v>121</v>
      </c>
      <c r="I77">
        <v>30.76923076923077</v>
      </c>
      <c r="J77">
        <v>63.157894736842103</v>
      </c>
      <c r="K77">
        <v>18.367346938775512</v>
      </c>
      <c r="L77">
        <v>54.166666666666664</v>
      </c>
      <c r="M77">
        <v>56.818181818181827</v>
      </c>
      <c r="N77">
        <v>90</v>
      </c>
      <c r="O77">
        <v>36.440677966101688</v>
      </c>
      <c r="P77">
        <v>35.714285714285708</v>
      </c>
      <c r="Q77">
        <v>40.384615384615387</v>
      </c>
      <c r="R77">
        <v>28.571428571428569</v>
      </c>
      <c r="S77">
        <v>18.518518518518519</v>
      </c>
    </row>
    <row r="78" spans="7:30" x14ac:dyDescent="0.35">
      <c r="G78" s="4" t="s">
        <v>122</v>
      </c>
      <c r="H78" s="4" t="s">
        <v>123</v>
      </c>
      <c r="I78">
        <v>46.153846153846153</v>
      </c>
      <c r="J78">
        <v>5.2631578947368416</v>
      </c>
      <c r="K78">
        <v>2.0408163265306123</v>
      </c>
      <c r="L78">
        <v>4.1666666666666661</v>
      </c>
      <c r="M78">
        <v>9.0909090909090917</v>
      </c>
      <c r="N78">
        <v>0</v>
      </c>
      <c r="O78">
        <v>33.898305084745765</v>
      </c>
      <c r="P78">
        <v>0</v>
      </c>
      <c r="Q78">
        <v>0</v>
      </c>
      <c r="R78">
        <v>0</v>
      </c>
      <c r="S78">
        <v>0</v>
      </c>
    </row>
    <row r="79" spans="7:30" x14ac:dyDescent="0.35">
      <c r="G79" s="4" t="s">
        <v>170</v>
      </c>
      <c r="H79" s="4" t="s">
        <v>171</v>
      </c>
      <c r="I79">
        <v>15.384615384615385</v>
      </c>
      <c r="J79">
        <v>7.8947368421052628</v>
      </c>
      <c r="K79">
        <v>2.0408163265306123</v>
      </c>
      <c r="L79">
        <v>4.1666666666666661</v>
      </c>
      <c r="M79">
        <v>43.18181818181818</v>
      </c>
      <c r="N79">
        <v>70</v>
      </c>
      <c r="O79">
        <v>11.864406779661016</v>
      </c>
      <c r="P79">
        <v>42.857142857142861</v>
      </c>
      <c r="Q79">
        <v>30.76923076923077</v>
      </c>
      <c r="R79">
        <v>7.1428571428571423</v>
      </c>
      <c r="S79">
        <v>0</v>
      </c>
    </row>
    <row r="80" spans="7:30" x14ac:dyDescent="0.35">
      <c r="G80" s="4" t="s">
        <v>172</v>
      </c>
      <c r="H80" s="4" t="s">
        <v>173</v>
      </c>
      <c r="I80">
        <v>3.8461538461538463</v>
      </c>
      <c r="J80">
        <v>5.2631578947368416</v>
      </c>
      <c r="K80">
        <v>12.244897959183673</v>
      </c>
      <c r="L80">
        <v>4.1666666666666661</v>
      </c>
      <c r="M80">
        <v>0</v>
      </c>
      <c r="N80">
        <v>0</v>
      </c>
      <c r="O80">
        <v>34.745762711864408</v>
      </c>
      <c r="P80">
        <v>7.1428571428571423</v>
      </c>
      <c r="Q80">
        <v>0</v>
      </c>
      <c r="R80">
        <v>14.285714285714285</v>
      </c>
      <c r="S80">
        <v>0</v>
      </c>
    </row>
    <row r="81" spans="7:19" x14ac:dyDescent="0.35">
      <c r="G81" s="4" t="s">
        <v>174</v>
      </c>
      <c r="H81" s="4" t="s">
        <v>175</v>
      </c>
      <c r="I81">
        <v>34.615384615384613</v>
      </c>
      <c r="J81">
        <v>26.315789473684209</v>
      </c>
      <c r="K81">
        <v>75.510204081632665</v>
      </c>
      <c r="L81">
        <v>91.666666666666671</v>
      </c>
      <c r="M81">
        <v>20.454545454545457</v>
      </c>
      <c r="N81">
        <v>10</v>
      </c>
      <c r="O81">
        <v>46.610169491525426</v>
      </c>
      <c r="P81">
        <v>49.999999999999993</v>
      </c>
      <c r="Q81">
        <v>67.307692307692307</v>
      </c>
      <c r="R81">
        <v>78.571428571428584</v>
      </c>
      <c r="S81">
        <v>100</v>
      </c>
    </row>
    <row r="82" spans="7:19" x14ac:dyDescent="0.35">
      <c r="G82" s="4" t="s">
        <v>130</v>
      </c>
      <c r="H82" s="4" t="s">
        <v>131</v>
      </c>
      <c r="I82">
        <v>0.5</v>
      </c>
      <c r="J82" t="e">
        <v>#DIV/0!</v>
      </c>
      <c r="K82" t="e">
        <v>#DIV/0!</v>
      </c>
      <c r="L82" t="e">
        <v>#DIV/0!</v>
      </c>
      <c r="M82">
        <v>0</v>
      </c>
      <c r="N82">
        <v>0</v>
      </c>
      <c r="O82" t="e">
        <v>#DIV/0!</v>
      </c>
      <c r="P82" t="e">
        <v>#DIV/0!</v>
      </c>
      <c r="Q82" t="e">
        <v>#DIV/0!</v>
      </c>
      <c r="R82" t="e">
        <v>#DIV/0!</v>
      </c>
      <c r="S82" t="e">
        <v>#DIV/0!</v>
      </c>
    </row>
    <row r="83" spans="7:19" x14ac:dyDescent="0.35">
      <c r="G83" s="4" t="s">
        <v>132</v>
      </c>
      <c r="H83" s="4" t="s">
        <v>133</v>
      </c>
      <c r="I83" s="1">
        <v>46.153846153846153</v>
      </c>
      <c r="J83" s="1">
        <v>60.526315789473685</v>
      </c>
      <c r="K83" s="1">
        <v>38.775510204081634</v>
      </c>
      <c r="L83" s="1">
        <v>41.666666666666671</v>
      </c>
      <c r="M83" s="1">
        <v>27.27272727272727</v>
      </c>
      <c r="N83" s="1">
        <v>70</v>
      </c>
      <c r="O83" s="1">
        <v>33.050847457627121</v>
      </c>
      <c r="P83" s="1">
        <v>35.714285714285715</v>
      </c>
      <c r="Q83" s="1">
        <v>38.461538461538467</v>
      </c>
      <c r="R83" s="1">
        <v>64.285714285714292</v>
      </c>
      <c r="S83" s="1">
        <v>74.074074074074076</v>
      </c>
    </row>
    <row r="84" spans="7:19" x14ac:dyDescent="0.35">
      <c r="G84" s="4" t="s">
        <v>134</v>
      </c>
      <c r="H84" s="4" t="s">
        <v>135</v>
      </c>
      <c r="I84">
        <v>7.6923076923076925</v>
      </c>
      <c r="J84">
        <v>0</v>
      </c>
      <c r="K84">
        <v>0</v>
      </c>
      <c r="L84">
        <v>0</v>
      </c>
      <c r="M84">
        <v>22.727272727272727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7:19" x14ac:dyDescent="0.35">
      <c r="G85" s="4" t="s">
        <v>136</v>
      </c>
      <c r="H85" s="4" t="s">
        <v>137</v>
      </c>
      <c r="I85">
        <v>3.8461538461538463</v>
      </c>
      <c r="J85">
        <v>0</v>
      </c>
      <c r="K85">
        <v>16.326530612244898</v>
      </c>
      <c r="L85">
        <v>4.1666666666666661</v>
      </c>
      <c r="M85">
        <v>0</v>
      </c>
      <c r="N85">
        <v>0</v>
      </c>
      <c r="O85">
        <v>43.220338983050851</v>
      </c>
      <c r="P85">
        <v>7.1428571428571423</v>
      </c>
      <c r="Q85">
        <v>0</v>
      </c>
      <c r="R85">
        <v>14.285714285714285</v>
      </c>
      <c r="S85">
        <v>0</v>
      </c>
    </row>
    <row r="86" spans="7:19" x14ac:dyDescent="0.35">
      <c r="G86" s="4" t="s">
        <v>130</v>
      </c>
      <c r="H86" s="4" t="s">
        <v>138</v>
      </c>
      <c r="I86">
        <v>0.5</v>
      </c>
      <c r="J86" t="e">
        <v>#DIV/0!</v>
      </c>
      <c r="K86" t="e">
        <v>#DIV/0!</v>
      </c>
      <c r="L86" t="e">
        <v>#DIV/0!</v>
      </c>
      <c r="M86">
        <v>0</v>
      </c>
      <c r="N86">
        <v>0</v>
      </c>
      <c r="O86" t="e">
        <v>#DIV/0!</v>
      </c>
      <c r="P86" t="e">
        <v>#DIV/0!</v>
      </c>
      <c r="Q86" t="e">
        <v>#DIV/0!</v>
      </c>
      <c r="R86" t="e">
        <v>#DIV/0!</v>
      </c>
      <c r="S86" t="e">
        <v>#DIV/0!</v>
      </c>
    </row>
    <row r="87" spans="7:19" x14ac:dyDescent="0.35">
      <c r="G87" s="4" t="s">
        <v>139</v>
      </c>
      <c r="H87" s="4" t="s">
        <v>140</v>
      </c>
      <c r="I87">
        <v>0.13</v>
      </c>
      <c r="J87" t="e">
        <v>#DIV/0!</v>
      </c>
      <c r="K87" t="e">
        <v>#DIV/0!</v>
      </c>
      <c r="L87" t="e">
        <v>#DIV/0!</v>
      </c>
      <c r="M87" t="e">
        <v>#DIV/0!</v>
      </c>
      <c r="N87" t="e">
        <v>#DIV/0!</v>
      </c>
      <c r="O87" t="e">
        <v>#DIV/0!</v>
      </c>
      <c r="P87" t="e">
        <v>#DIV/0!</v>
      </c>
      <c r="Q87" t="e">
        <v>#DIV/0!</v>
      </c>
      <c r="R87" t="e">
        <v>#DIV/0!</v>
      </c>
      <c r="S87" t="e">
        <v>#DIV/0!</v>
      </c>
    </row>
    <row r="88" spans="7:19" x14ac:dyDescent="0.35">
      <c r="G88" s="4" t="s">
        <v>141</v>
      </c>
      <c r="H88" s="4" t="s">
        <v>142</v>
      </c>
      <c r="I88">
        <v>0.46153846153846151</v>
      </c>
      <c r="J88">
        <v>5.2631578947368418E-2</v>
      </c>
      <c r="K88">
        <v>2.0408163265306124E-2</v>
      </c>
      <c r="L88">
        <v>4.1666666666666657E-2</v>
      </c>
      <c r="M88">
        <v>9.0909090909090912E-2</v>
      </c>
      <c r="N88">
        <v>0</v>
      </c>
      <c r="O88">
        <v>0.33898305084745767</v>
      </c>
      <c r="P88">
        <v>0</v>
      </c>
      <c r="Q88">
        <v>0</v>
      </c>
      <c r="R88">
        <v>0</v>
      </c>
      <c r="S88">
        <v>0</v>
      </c>
    </row>
    <row r="89" spans="7:19" x14ac:dyDescent="0.35">
      <c r="G89" s="4" t="s">
        <v>143</v>
      </c>
      <c r="H89" s="4" t="s">
        <v>144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</row>
    <row r="90" spans="7:19" x14ac:dyDescent="0.35">
      <c r="G90" s="4" t="s">
        <v>145</v>
      </c>
      <c r="H90" s="4" t="s">
        <v>146</v>
      </c>
      <c r="I90">
        <v>84.615384615384613</v>
      </c>
      <c r="J90">
        <v>92.10526315789474</v>
      </c>
      <c r="K90">
        <v>77.551020408163268</v>
      </c>
      <c r="L90">
        <v>100</v>
      </c>
      <c r="M90">
        <v>68.181818181818173</v>
      </c>
      <c r="N90">
        <v>100</v>
      </c>
      <c r="O90">
        <v>73.728813559322035</v>
      </c>
      <c r="P90">
        <v>78.571428571428555</v>
      </c>
      <c r="Q90">
        <v>98.07692307692308</v>
      </c>
      <c r="R90">
        <v>92.857142857142861</v>
      </c>
      <c r="S90">
        <v>100</v>
      </c>
    </row>
    <row r="91" spans="7:19" x14ac:dyDescent="0.35">
      <c r="G91" s="4" t="s">
        <v>147</v>
      </c>
      <c r="H91" s="4" t="s">
        <v>148</v>
      </c>
    </row>
    <row r="92" spans="7:19" x14ac:dyDescent="0.35">
      <c r="G92" s="4" t="s">
        <v>149</v>
      </c>
      <c r="H92" s="4" t="s">
        <v>150</v>
      </c>
    </row>
    <row r="93" spans="7:19" x14ac:dyDescent="0.35">
      <c r="G93" s="4" t="s">
        <v>151</v>
      </c>
      <c r="H93" s="4" t="s">
        <v>152</v>
      </c>
      <c r="I93">
        <v>7.6923076923076925</v>
      </c>
      <c r="J93">
        <v>2.6315789473684208</v>
      </c>
      <c r="K93">
        <v>85.714285714285694</v>
      </c>
      <c r="L93">
        <v>41.666666666666664</v>
      </c>
      <c r="M93">
        <v>59.090909090909101</v>
      </c>
      <c r="N93">
        <v>90</v>
      </c>
      <c r="O93">
        <v>41.52542372881355</v>
      </c>
      <c r="P93">
        <v>57.142857142857146</v>
      </c>
      <c r="Q93">
        <v>59.615384615384613</v>
      </c>
      <c r="R93">
        <v>85.714285714285722</v>
      </c>
      <c r="S93">
        <v>81.481481481481481</v>
      </c>
    </row>
    <row r="94" spans="7:19" x14ac:dyDescent="0.35">
      <c r="G94" s="4" t="s">
        <v>176</v>
      </c>
      <c r="H94" s="4" t="s">
        <v>160</v>
      </c>
      <c r="I94">
        <v>0.28399999999999997</v>
      </c>
      <c r="J94">
        <v>0.43209999999999998</v>
      </c>
      <c r="K94">
        <v>0.252</v>
      </c>
      <c r="L94">
        <v>0.32290000000000002</v>
      </c>
      <c r="M94">
        <v>0.18490000000000001</v>
      </c>
      <c r="N94">
        <v>0.52</v>
      </c>
      <c r="O94">
        <v>0.2099</v>
      </c>
      <c r="P94">
        <v>0.24490000000000001</v>
      </c>
      <c r="Q94">
        <v>0.32619999999999999</v>
      </c>
      <c r="R94">
        <v>0.4592</v>
      </c>
      <c r="S94">
        <v>0.58850000000000002</v>
      </c>
    </row>
    <row r="95" spans="7:19" x14ac:dyDescent="0.35">
      <c r="G95" s="4" t="s">
        <v>177</v>
      </c>
      <c r="H95" s="4" t="s">
        <v>161</v>
      </c>
      <c r="I95">
        <v>0.71599999999999997</v>
      </c>
      <c r="J95">
        <v>0.56789999999999996</v>
      </c>
      <c r="K95">
        <v>0.748</v>
      </c>
      <c r="L95">
        <v>0.67710000000000004</v>
      </c>
      <c r="M95">
        <v>0.81510000000000005</v>
      </c>
      <c r="N95">
        <v>0.48</v>
      </c>
      <c r="O95">
        <v>0.79010000000000002</v>
      </c>
      <c r="P95">
        <v>0.75509999999999999</v>
      </c>
      <c r="Q95">
        <v>0.67379999999999995</v>
      </c>
      <c r="R95">
        <v>0.54079999999999995</v>
      </c>
      <c r="S95">
        <v>0.41149999999999998</v>
      </c>
    </row>
    <row r="96" spans="7:19" x14ac:dyDescent="0.35">
      <c r="G96" s="4" t="s">
        <v>149</v>
      </c>
      <c r="H96" s="4" t="s">
        <v>162</v>
      </c>
      <c r="I96">
        <v>1.591</v>
      </c>
      <c r="J96">
        <v>1.0960000000000001</v>
      </c>
      <c r="K96">
        <v>1.6970000000000001</v>
      </c>
      <c r="L96">
        <v>1.395</v>
      </c>
      <c r="M96">
        <v>1.833</v>
      </c>
      <c r="N96">
        <v>0.94040000000000001</v>
      </c>
      <c r="O96">
        <v>1.794</v>
      </c>
      <c r="P96">
        <v>1.569</v>
      </c>
      <c r="Q96">
        <v>1.165</v>
      </c>
      <c r="R96">
        <v>1.0289999999999999</v>
      </c>
      <c r="S96">
        <v>0.72740000000000005</v>
      </c>
    </row>
    <row r="97" spans="7:19" x14ac:dyDescent="0.35">
      <c r="G97" s="4" t="s">
        <v>178</v>
      </c>
      <c r="H97" s="4" t="s">
        <v>163</v>
      </c>
      <c r="I97">
        <v>0.61360000000000003</v>
      </c>
      <c r="J97">
        <v>0.59850000000000003</v>
      </c>
      <c r="K97">
        <v>0.54590000000000005</v>
      </c>
      <c r="L97">
        <v>0.57620000000000005</v>
      </c>
      <c r="M97">
        <v>0.78169999999999995</v>
      </c>
      <c r="N97">
        <v>0.64029999999999998</v>
      </c>
      <c r="O97">
        <v>0.54659999999999997</v>
      </c>
      <c r="P97">
        <v>0.8004</v>
      </c>
      <c r="Q97">
        <v>0.80130000000000001</v>
      </c>
      <c r="R97">
        <v>0.69920000000000004</v>
      </c>
      <c r="S97">
        <v>0.68989999999999996</v>
      </c>
    </row>
    <row r="98" spans="7:19" x14ac:dyDescent="0.35">
      <c r="G98" s="4" t="s">
        <v>179</v>
      </c>
      <c r="H98" s="4" t="s">
        <v>164</v>
      </c>
      <c r="I98">
        <v>1.2809999999999999</v>
      </c>
      <c r="J98">
        <v>0.94930000000000003</v>
      </c>
      <c r="K98">
        <v>1.4630000000000001</v>
      </c>
      <c r="L98">
        <v>1.1200000000000001</v>
      </c>
      <c r="M98">
        <v>1.597</v>
      </c>
      <c r="N98">
        <v>0.65790000000000004</v>
      </c>
      <c r="O98">
        <v>1.661</v>
      </c>
      <c r="P98">
        <v>1.181</v>
      </c>
      <c r="Q98">
        <v>1.0660000000000001</v>
      </c>
      <c r="R98">
        <v>0.78590000000000004</v>
      </c>
      <c r="S98">
        <v>0.62</v>
      </c>
    </row>
    <row r="99" spans="7:19" x14ac:dyDescent="0.35">
      <c r="G99" s="4" t="s">
        <v>180</v>
      </c>
      <c r="H99" s="4" t="s">
        <v>165</v>
      </c>
      <c r="I99">
        <v>1.569</v>
      </c>
      <c r="J99">
        <v>0.81110000000000004</v>
      </c>
      <c r="K99">
        <v>1.429</v>
      </c>
      <c r="L99">
        <v>1.429</v>
      </c>
      <c r="M99">
        <v>1.206</v>
      </c>
      <c r="N99">
        <v>1.2649999999999999</v>
      </c>
      <c r="O99">
        <v>1.0129999999999999</v>
      </c>
      <c r="P99">
        <v>1.6040000000000001</v>
      </c>
      <c r="Q99">
        <v>0.55469999999999997</v>
      </c>
      <c r="R99">
        <v>1.069</v>
      </c>
      <c r="S99">
        <v>0.57740000000000002</v>
      </c>
    </row>
    <row r="100" spans="7:19" x14ac:dyDescent="0.35">
      <c r="G100" s="4" t="s">
        <v>181</v>
      </c>
      <c r="H100" s="4" t="s">
        <v>166</v>
      </c>
      <c r="I100">
        <v>2.1480000000000001</v>
      </c>
      <c r="J100">
        <v>1.1000000000000001</v>
      </c>
      <c r="K100">
        <v>2.3130000000000002</v>
      </c>
      <c r="L100">
        <v>1.8879999999999999</v>
      </c>
      <c r="M100">
        <v>1.85</v>
      </c>
      <c r="N100">
        <v>1.3029999999999999</v>
      </c>
      <c r="O100">
        <v>2.0960000000000001</v>
      </c>
      <c r="P100">
        <v>1.895</v>
      </c>
      <c r="Q100">
        <v>0.75929999999999997</v>
      </c>
      <c r="R100">
        <v>1.137</v>
      </c>
      <c r="S100">
        <v>0.60680000000000001</v>
      </c>
    </row>
    <row r="101" spans="7:19" x14ac:dyDescent="0.35">
      <c r="G101" s="4" t="s">
        <v>182</v>
      </c>
      <c r="H101" s="4" t="s">
        <v>167</v>
      </c>
      <c r="I101">
        <v>0.76519999999999999</v>
      </c>
      <c r="J101">
        <v>0.68110000000000004</v>
      </c>
      <c r="K101">
        <v>0.73709999999999998</v>
      </c>
      <c r="L101">
        <v>0.7167</v>
      </c>
      <c r="M101">
        <v>0.88160000000000005</v>
      </c>
      <c r="N101">
        <v>0.6784</v>
      </c>
      <c r="O101">
        <v>0.74809999999999999</v>
      </c>
      <c r="P101">
        <v>0.87580000000000002</v>
      </c>
      <c r="Q101">
        <v>0.84019999999999995</v>
      </c>
      <c r="R101">
        <v>0.7419</v>
      </c>
      <c r="S101">
        <v>0.66210000000000002</v>
      </c>
    </row>
    <row r="102" spans="7:19" x14ac:dyDescent="0.35">
      <c r="G102" s="5" t="s">
        <v>183</v>
      </c>
      <c r="H102" s="4" t="s">
        <v>168</v>
      </c>
      <c r="I102">
        <v>3.948</v>
      </c>
      <c r="J102">
        <v>1.5409999999999999</v>
      </c>
      <c r="K102">
        <v>3.8</v>
      </c>
      <c r="L102">
        <v>3.3220000000000001</v>
      </c>
      <c r="M102">
        <v>2.8610000000000002</v>
      </c>
      <c r="N102">
        <v>2.4710000000000001</v>
      </c>
      <c r="O102">
        <v>2.9660000000000002</v>
      </c>
      <c r="P102">
        <v>3.9780000000000002</v>
      </c>
      <c r="Q102">
        <v>1.01</v>
      </c>
      <c r="R102">
        <v>1.871</v>
      </c>
      <c r="S102">
        <v>0.86350000000000005</v>
      </c>
    </row>
    <row r="103" spans="7:19" x14ac:dyDescent="0.35">
      <c r="G103" s="4" t="s">
        <v>184</v>
      </c>
      <c r="H103" s="4" t="s">
        <v>169</v>
      </c>
      <c r="I103">
        <v>0.46150000000000002</v>
      </c>
      <c r="J103">
        <v>0.60529999999999995</v>
      </c>
      <c r="K103">
        <v>0.38779999999999998</v>
      </c>
      <c r="L103">
        <v>0.41670000000000001</v>
      </c>
      <c r="M103">
        <v>0.2727</v>
      </c>
      <c r="N103">
        <v>0.7</v>
      </c>
      <c r="O103">
        <v>0.33050000000000002</v>
      </c>
      <c r="P103">
        <v>0.35709999999999997</v>
      </c>
      <c r="Q103">
        <v>0.3846</v>
      </c>
      <c r="R103">
        <v>0.64290000000000003</v>
      </c>
      <c r="S103">
        <v>0.74070000000000003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71BF-025E-4F8F-8EA6-90393BA28652}">
  <dimension ref="A1:W45"/>
  <sheetViews>
    <sheetView workbookViewId="0">
      <selection activeCell="C5" sqref="C5"/>
    </sheetView>
  </sheetViews>
  <sheetFormatPr defaultRowHeight="14.5" x14ac:dyDescent="0.35"/>
  <cols>
    <col min="1" max="1" width="19.08984375" customWidth="1"/>
    <col min="3" max="3" width="11.36328125" customWidth="1"/>
    <col min="7" max="7" width="12.7265625" customWidth="1"/>
    <col min="10" max="10" width="10.08984375" customWidth="1"/>
  </cols>
  <sheetData>
    <row r="1" spans="1:23" x14ac:dyDescent="0.35">
      <c r="A1" s="2" t="s">
        <v>2</v>
      </c>
      <c r="B1" s="2" t="s">
        <v>8</v>
      </c>
      <c r="C1" s="2"/>
      <c r="D1" s="2" t="s">
        <v>9</v>
      </c>
      <c r="E1" s="2"/>
      <c r="F1" s="2" t="s">
        <v>10</v>
      </c>
      <c r="G1" s="2"/>
      <c r="H1" s="2" t="s">
        <v>11</v>
      </c>
      <c r="I1" s="2"/>
      <c r="J1" s="2" t="s">
        <v>12</v>
      </c>
      <c r="K1" s="2"/>
      <c r="L1" s="2" t="s">
        <v>13</v>
      </c>
      <c r="M1" s="2"/>
      <c r="N1" s="2" t="s">
        <v>14</v>
      </c>
      <c r="O1" s="2"/>
      <c r="P1" s="2" t="s">
        <v>15</v>
      </c>
      <c r="Q1" s="2"/>
      <c r="R1" s="2" t="s">
        <v>16</v>
      </c>
      <c r="S1" s="2"/>
      <c r="T1" s="2" t="s">
        <v>17</v>
      </c>
      <c r="U1" s="2"/>
      <c r="V1" s="2" t="s">
        <v>18</v>
      </c>
      <c r="W1" s="1"/>
    </row>
    <row r="2" spans="1:23" x14ac:dyDescent="0.35">
      <c r="A2" s="1" t="s">
        <v>24</v>
      </c>
      <c r="B2" s="1">
        <v>0</v>
      </c>
      <c r="C2" s="1">
        <f>(B2/26)*100</f>
        <v>0</v>
      </c>
      <c r="D2" s="1">
        <v>0</v>
      </c>
      <c r="E2" s="1">
        <f>(D2/38)*100</f>
        <v>0</v>
      </c>
      <c r="F2" s="1">
        <v>1</v>
      </c>
      <c r="G2" s="1">
        <f>(F2/49)*100</f>
        <v>2.0408163265306123</v>
      </c>
      <c r="H2" s="1">
        <v>0</v>
      </c>
      <c r="I2" s="1">
        <f>(H2/24)*100</f>
        <v>0</v>
      </c>
      <c r="J2" s="1">
        <v>0</v>
      </c>
      <c r="K2" s="1">
        <f>(J2/44)*100</f>
        <v>0</v>
      </c>
      <c r="L2" s="1">
        <v>0</v>
      </c>
      <c r="M2" s="1">
        <f>(L2/10)*100</f>
        <v>0</v>
      </c>
      <c r="N2" s="1">
        <v>0</v>
      </c>
      <c r="O2" s="1">
        <f>(N2/118)*100</f>
        <v>0</v>
      </c>
      <c r="P2" s="1">
        <v>0</v>
      </c>
      <c r="Q2" s="1">
        <f>(P2/14)*100</f>
        <v>0</v>
      </c>
      <c r="R2" s="1">
        <v>0</v>
      </c>
      <c r="S2" s="1">
        <f>(R2/52)*100</f>
        <v>0</v>
      </c>
      <c r="T2" s="1">
        <v>0</v>
      </c>
      <c r="U2" s="1">
        <f>(T2/14)*100</f>
        <v>0</v>
      </c>
      <c r="V2" s="1">
        <v>0</v>
      </c>
      <c r="W2" s="1">
        <f>(V2/27)*100</f>
        <v>0</v>
      </c>
    </row>
    <row r="3" spans="1:23" x14ac:dyDescent="0.35">
      <c r="A3" s="1" t="s">
        <v>29</v>
      </c>
      <c r="B3" s="1">
        <v>0</v>
      </c>
      <c r="C3" s="1">
        <f t="shared" ref="B3:C30" si="0">(B3/26)*100</f>
        <v>0</v>
      </c>
      <c r="D3" s="1">
        <v>9</v>
      </c>
      <c r="E3" s="1">
        <f t="shared" ref="D3:E30" si="1">(D3/38)*100</f>
        <v>23.684210526315788</v>
      </c>
      <c r="F3" s="1">
        <v>0</v>
      </c>
      <c r="G3" s="1">
        <f t="shared" ref="F3:G30" si="2">(F3/49)*100</f>
        <v>0</v>
      </c>
      <c r="H3" s="1">
        <v>0</v>
      </c>
      <c r="I3" s="1">
        <f t="shared" ref="H3:I30" si="3">(H3/24)*100</f>
        <v>0</v>
      </c>
      <c r="J3" s="1">
        <v>0</v>
      </c>
      <c r="K3" s="1">
        <f t="shared" ref="J3:K30" si="4">(J3/44)*100</f>
        <v>0</v>
      </c>
      <c r="L3" s="1">
        <v>0</v>
      </c>
      <c r="M3" s="1">
        <f t="shared" ref="L3:M30" si="5">(L3/10)*100</f>
        <v>0</v>
      </c>
      <c r="N3" s="1">
        <v>0</v>
      </c>
      <c r="O3" s="1">
        <f t="shared" ref="N3:O30" si="6">(N3/118)*100</f>
        <v>0</v>
      </c>
      <c r="P3" s="1">
        <v>0</v>
      </c>
      <c r="Q3" s="1">
        <f t="shared" ref="P3:Q30" si="7">(P3/14)*100</f>
        <v>0</v>
      </c>
      <c r="R3" s="1">
        <v>0</v>
      </c>
      <c r="S3" s="1">
        <f t="shared" ref="R3:S30" si="8">(R3/52)*100</f>
        <v>0</v>
      </c>
      <c r="T3" s="1">
        <v>0</v>
      </c>
      <c r="U3" s="1">
        <f t="shared" ref="T3:U30" si="9">(T3/14)*100</f>
        <v>0</v>
      </c>
      <c r="V3" s="1">
        <v>0</v>
      </c>
      <c r="W3" s="1">
        <f t="shared" ref="V3:W30" si="10">(V3/27)*100</f>
        <v>0</v>
      </c>
    </row>
    <row r="4" spans="1:23" x14ac:dyDescent="0.35">
      <c r="A4" s="1" t="s">
        <v>29</v>
      </c>
      <c r="B4" s="1">
        <v>0</v>
      </c>
      <c r="C4" s="1">
        <f t="shared" si="0"/>
        <v>0</v>
      </c>
      <c r="D4" s="1">
        <v>0</v>
      </c>
      <c r="E4" s="1">
        <f t="shared" si="1"/>
        <v>0</v>
      </c>
      <c r="F4" s="1">
        <v>0</v>
      </c>
      <c r="G4" s="1">
        <f t="shared" si="2"/>
        <v>0</v>
      </c>
      <c r="H4" s="1">
        <v>0</v>
      </c>
      <c r="I4" s="1">
        <f t="shared" si="3"/>
        <v>0</v>
      </c>
      <c r="J4" s="1">
        <v>0</v>
      </c>
      <c r="K4" s="1">
        <f t="shared" si="4"/>
        <v>0</v>
      </c>
      <c r="L4" s="1">
        <v>0</v>
      </c>
      <c r="M4" s="1">
        <f t="shared" si="5"/>
        <v>0</v>
      </c>
      <c r="N4" s="1">
        <v>0</v>
      </c>
      <c r="O4" s="1">
        <f t="shared" si="6"/>
        <v>0</v>
      </c>
      <c r="P4" s="1">
        <v>1</v>
      </c>
      <c r="Q4" s="1">
        <f t="shared" si="7"/>
        <v>7.1428571428571423</v>
      </c>
      <c r="R4" s="1">
        <v>0</v>
      </c>
      <c r="S4" s="1">
        <f t="shared" si="8"/>
        <v>0</v>
      </c>
      <c r="T4" s="1">
        <v>0</v>
      </c>
      <c r="U4" s="1">
        <f t="shared" si="9"/>
        <v>0</v>
      </c>
      <c r="V4" s="1">
        <v>0</v>
      </c>
      <c r="W4" s="1">
        <f t="shared" si="10"/>
        <v>0</v>
      </c>
    </row>
    <row r="5" spans="1:23" x14ac:dyDescent="0.35">
      <c r="A5" s="1" t="s">
        <v>35</v>
      </c>
      <c r="B5" s="1">
        <v>2</v>
      </c>
      <c r="C5" s="1">
        <f t="shared" si="0"/>
        <v>7.6923076923076925</v>
      </c>
      <c r="D5" s="1">
        <v>0</v>
      </c>
      <c r="E5" s="1">
        <f t="shared" si="1"/>
        <v>0</v>
      </c>
      <c r="F5" s="1">
        <v>0</v>
      </c>
      <c r="G5" s="1">
        <f t="shared" si="2"/>
        <v>0</v>
      </c>
      <c r="H5" s="1">
        <v>0</v>
      </c>
      <c r="I5" s="1">
        <f t="shared" si="3"/>
        <v>0</v>
      </c>
      <c r="J5" s="1">
        <v>0</v>
      </c>
      <c r="K5" s="1">
        <f t="shared" si="4"/>
        <v>0</v>
      </c>
      <c r="L5" s="1">
        <v>0</v>
      </c>
      <c r="M5" s="1">
        <f t="shared" si="5"/>
        <v>0</v>
      </c>
      <c r="N5" s="1">
        <v>0</v>
      </c>
      <c r="O5" s="1">
        <f t="shared" si="6"/>
        <v>0</v>
      </c>
      <c r="P5" s="1">
        <v>0</v>
      </c>
      <c r="Q5" s="1">
        <f t="shared" si="7"/>
        <v>0</v>
      </c>
      <c r="R5" s="1">
        <v>0</v>
      </c>
      <c r="S5" s="1">
        <f t="shared" si="8"/>
        <v>0</v>
      </c>
      <c r="T5" s="1">
        <v>0</v>
      </c>
      <c r="U5" s="1">
        <f t="shared" si="9"/>
        <v>0</v>
      </c>
      <c r="V5" s="1">
        <v>0</v>
      </c>
      <c r="W5" s="1">
        <f t="shared" si="10"/>
        <v>0</v>
      </c>
    </row>
    <row r="6" spans="1:23" x14ac:dyDescent="0.35">
      <c r="A6" s="1" t="s">
        <v>38</v>
      </c>
      <c r="B6" s="1">
        <v>0</v>
      </c>
      <c r="C6" s="1">
        <f t="shared" si="0"/>
        <v>0</v>
      </c>
      <c r="D6" s="1">
        <v>0</v>
      </c>
      <c r="E6" s="1">
        <f t="shared" si="1"/>
        <v>0</v>
      </c>
      <c r="F6" s="1">
        <v>0</v>
      </c>
      <c r="G6" s="1">
        <f t="shared" si="2"/>
        <v>0</v>
      </c>
      <c r="H6" s="1">
        <v>0</v>
      </c>
      <c r="I6" s="1">
        <f t="shared" si="3"/>
        <v>0</v>
      </c>
      <c r="J6" s="1">
        <v>10</v>
      </c>
      <c r="K6" s="1">
        <f t="shared" si="4"/>
        <v>22.727272727272727</v>
      </c>
      <c r="L6" s="1">
        <v>1</v>
      </c>
      <c r="M6" s="1">
        <f t="shared" si="5"/>
        <v>10</v>
      </c>
      <c r="N6" s="1">
        <v>0</v>
      </c>
      <c r="O6" s="1">
        <f t="shared" si="6"/>
        <v>0</v>
      </c>
      <c r="P6" s="1">
        <v>0</v>
      </c>
      <c r="Q6" s="1">
        <f t="shared" si="7"/>
        <v>0</v>
      </c>
      <c r="R6" s="1">
        <v>0</v>
      </c>
      <c r="S6" s="1">
        <f t="shared" si="8"/>
        <v>0</v>
      </c>
      <c r="T6" s="1">
        <v>0</v>
      </c>
      <c r="U6" s="1">
        <f t="shared" si="9"/>
        <v>0</v>
      </c>
      <c r="V6" s="1">
        <v>0</v>
      </c>
      <c r="W6" s="1">
        <f t="shared" si="10"/>
        <v>0</v>
      </c>
    </row>
    <row r="7" spans="1:23" x14ac:dyDescent="0.35">
      <c r="A7" s="1" t="s">
        <v>44</v>
      </c>
      <c r="B7" s="1">
        <v>1</v>
      </c>
      <c r="C7" s="1">
        <f t="shared" si="0"/>
        <v>3.8461538461538463</v>
      </c>
      <c r="D7" s="1">
        <v>0</v>
      </c>
      <c r="E7" s="1">
        <f t="shared" si="1"/>
        <v>0</v>
      </c>
      <c r="F7" s="1">
        <v>5</v>
      </c>
      <c r="G7" s="1">
        <f t="shared" si="2"/>
        <v>10.204081632653061</v>
      </c>
      <c r="H7" s="1">
        <v>0</v>
      </c>
      <c r="I7" s="1">
        <f t="shared" si="3"/>
        <v>0</v>
      </c>
      <c r="J7" s="1">
        <v>0</v>
      </c>
      <c r="K7" s="1">
        <f t="shared" si="4"/>
        <v>0</v>
      </c>
      <c r="L7" s="1">
        <v>0</v>
      </c>
      <c r="M7" s="1">
        <f t="shared" si="5"/>
        <v>0</v>
      </c>
      <c r="N7" s="1">
        <v>1</v>
      </c>
      <c r="O7" s="1">
        <f t="shared" si="6"/>
        <v>0.84745762711864403</v>
      </c>
      <c r="P7" s="1">
        <v>1</v>
      </c>
      <c r="Q7" s="1">
        <f t="shared" si="7"/>
        <v>7.1428571428571423</v>
      </c>
      <c r="R7" s="1">
        <v>0</v>
      </c>
      <c r="S7" s="1">
        <f t="shared" si="8"/>
        <v>0</v>
      </c>
      <c r="T7" s="1">
        <v>2</v>
      </c>
      <c r="U7" s="1">
        <f t="shared" si="9"/>
        <v>14.285714285714285</v>
      </c>
      <c r="V7" s="1">
        <v>0</v>
      </c>
      <c r="W7" s="1">
        <f t="shared" si="10"/>
        <v>0</v>
      </c>
    </row>
    <row r="8" spans="1:23" x14ac:dyDescent="0.35">
      <c r="A8" s="1" t="s">
        <v>48</v>
      </c>
      <c r="B8" s="1">
        <v>0</v>
      </c>
      <c r="C8" s="1">
        <f t="shared" si="0"/>
        <v>0</v>
      </c>
      <c r="D8" s="1">
        <v>0</v>
      </c>
      <c r="E8" s="1">
        <f t="shared" si="1"/>
        <v>0</v>
      </c>
      <c r="F8" s="1">
        <v>3</v>
      </c>
      <c r="G8" s="1">
        <f t="shared" si="2"/>
        <v>6.1224489795918364</v>
      </c>
      <c r="H8" s="1">
        <v>0</v>
      </c>
      <c r="I8" s="1">
        <f t="shared" si="3"/>
        <v>0</v>
      </c>
      <c r="J8" s="1">
        <v>0</v>
      </c>
      <c r="K8" s="1">
        <f t="shared" si="4"/>
        <v>0</v>
      </c>
      <c r="L8" s="1">
        <v>0</v>
      </c>
      <c r="M8" s="1">
        <f t="shared" si="5"/>
        <v>0</v>
      </c>
      <c r="N8" s="1">
        <v>7</v>
      </c>
      <c r="O8" s="1">
        <f t="shared" si="6"/>
        <v>5.9322033898305087</v>
      </c>
      <c r="P8" s="1">
        <v>0</v>
      </c>
      <c r="Q8" s="1">
        <f t="shared" si="7"/>
        <v>0</v>
      </c>
      <c r="R8" s="1">
        <v>0</v>
      </c>
      <c r="S8" s="1">
        <f t="shared" si="8"/>
        <v>0</v>
      </c>
      <c r="T8" s="1">
        <v>0</v>
      </c>
      <c r="U8" s="1">
        <f t="shared" si="9"/>
        <v>0</v>
      </c>
      <c r="V8" s="1">
        <v>0</v>
      </c>
      <c r="W8" s="1">
        <f t="shared" si="10"/>
        <v>0</v>
      </c>
    </row>
    <row r="9" spans="1:23" x14ac:dyDescent="0.35">
      <c r="A9" s="1" t="s">
        <v>52</v>
      </c>
      <c r="B9" s="1">
        <v>0</v>
      </c>
      <c r="C9" s="1">
        <f t="shared" si="0"/>
        <v>0</v>
      </c>
      <c r="D9" s="1">
        <v>0</v>
      </c>
      <c r="E9" s="1">
        <f t="shared" si="1"/>
        <v>0</v>
      </c>
      <c r="F9" s="1">
        <v>0</v>
      </c>
      <c r="G9" s="1">
        <f t="shared" si="2"/>
        <v>0</v>
      </c>
      <c r="H9" s="1">
        <v>0</v>
      </c>
      <c r="I9" s="1">
        <f t="shared" si="3"/>
        <v>0</v>
      </c>
      <c r="J9" s="1">
        <v>5</v>
      </c>
      <c r="K9" s="1">
        <f t="shared" si="4"/>
        <v>11.363636363636363</v>
      </c>
      <c r="L9" s="1">
        <v>7</v>
      </c>
      <c r="M9" s="1">
        <f t="shared" si="5"/>
        <v>70</v>
      </c>
      <c r="N9" s="1">
        <v>13</v>
      </c>
      <c r="O9" s="1">
        <f t="shared" si="6"/>
        <v>11.016949152542372</v>
      </c>
      <c r="P9" s="1">
        <v>0</v>
      </c>
      <c r="Q9" s="1">
        <f t="shared" si="7"/>
        <v>0</v>
      </c>
      <c r="R9" s="1">
        <v>0</v>
      </c>
      <c r="S9" s="1">
        <f t="shared" si="8"/>
        <v>0</v>
      </c>
      <c r="T9" s="1">
        <v>0</v>
      </c>
      <c r="U9" s="1">
        <f t="shared" si="9"/>
        <v>0</v>
      </c>
      <c r="V9" s="1">
        <v>0</v>
      </c>
      <c r="W9" s="1">
        <f t="shared" si="10"/>
        <v>0</v>
      </c>
    </row>
    <row r="10" spans="1:23" x14ac:dyDescent="0.35">
      <c r="A10" s="1" t="s">
        <v>55</v>
      </c>
      <c r="B10" s="1">
        <v>0</v>
      </c>
      <c r="C10" s="1">
        <f t="shared" si="0"/>
        <v>0</v>
      </c>
      <c r="D10" s="1">
        <v>0</v>
      </c>
      <c r="E10" s="1">
        <f t="shared" si="1"/>
        <v>0</v>
      </c>
      <c r="F10" s="1">
        <v>1</v>
      </c>
      <c r="G10" s="1">
        <f t="shared" si="2"/>
        <v>2.0408163265306123</v>
      </c>
      <c r="H10" s="1">
        <v>0</v>
      </c>
      <c r="I10" s="1">
        <f t="shared" si="3"/>
        <v>0</v>
      </c>
      <c r="J10" s="1">
        <v>0</v>
      </c>
      <c r="K10" s="1">
        <f t="shared" si="4"/>
        <v>0</v>
      </c>
      <c r="L10" s="1">
        <v>0</v>
      </c>
      <c r="M10" s="1">
        <f t="shared" si="5"/>
        <v>0</v>
      </c>
      <c r="N10" s="1">
        <v>0</v>
      </c>
      <c r="O10" s="1">
        <f t="shared" si="6"/>
        <v>0</v>
      </c>
      <c r="P10" s="1">
        <v>0</v>
      </c>
      <c r="Q10" s="1">
        <f t="shared" si="7"/>
        <v>0</v>
      </c>
      <c r="R10" s="1">
        <v>0</v>
      </c>
      <c r="S10" s="1">
        <f t="shared" si="8"/>
        <v>0</v>
      </c>
      <c r="T10" s="1">
        <v>0</v>
      </c>
      <c r="U10" s="1">
        <f t="shared" si="9"/>
        <v>0</v>
      </c>
      <c r="V10" s="1">
        <v>0</v>
      </c>
      <c r="W10" s="1">
        <f t="shared" si="10"/>
        <v>0</v>
      </c>
    </row>
    <row r="11" spans="1:23" x14ac:dyDescent="0.35">
      <c r="A11" s="1" t="s">
        <v>61</v>
      </c>
      <c r="B11" s="1">
        <v>0</v>
      </c>
      <c r="C11" s="1">
        <f t="shared" si="0"/>
        <v>0</v>
      </c>
      <c r="D11" s="1">
        <v>2</v>
      </c>
      <c r="E11" s="1">
        <f t="shared" si="1"/>
        <v>5.2631578947368416</v>
      </c>
      <c r="F11" s="1">
        <v>0</v>
      </c>
      <c r="G11" s="1">
        <f t="shared" si="2"/>
        <v>0</v>
      </c>
      <c r="H11" s="1">
        <v>0</v>
      </c>
      <c r="I11" s="1">
        <f t="shared" si="3"/>
        <v>0</v>
      </c>
      <c r="J11" s="1">
        <v>0</v>
      </c>
      <c r="K11" s="1">
        <f t="shared" si="4"/>
        <v>0</v>
      </c>
      <c r="L11" s="1">
        <v>0</v>
      </c>
      <c r="M11" s="1">
        <f t="shared" si="5"/>
        <v>0</v>
      </c>
      <c r="N11" s="1">
        <v>1</v>
      </c>
      <c r="O11" s="1">
        <f t="shared" si="6"/>
        <v>0.84745762711864403</v>
      </c>
      <c r="P11" s="1">
        <v>0</v>
      </c>
      <c r="Q11" s="1">
        <f t="shared" si="7"/>
        <v>0</v>
      </c>
      <c r="R11" s="1">
        <v>0</v>
      </c>
      <c r="S11" s="1">
        <f t="shared" si="8"/>
        <v>0</v>
      </c>
      <c r="T11" s="1">
        <v>0</v>
      </c>
      <c r="U11" s="1">
        <f t="shared" si="9"/>
        <v>0</v>
      </c>
      <c r="V11" s="1">
        <v>0</v>
      </c>
      <c r="W11" s="1">
        <f t="shared" si="10"/>
        <v>0</v>
      </c>
    </row>
    <row r="12" spans="1:23" x14ac:dyDescent="0.35">
      <c r="A12" s="1" t="s">
        <v>55</v>
      </c>
      <c r="B12" s="1">
        <v>12</v>
      </c>
      <c r="C12" s="1">
        <f t="shared" si="0"/>
        <v>46.153846153846153</v>
      </c>
      <c r="D12" s="1">
        <v>0</v>
      </c>
      <c r="E12" s="1">
        <f t="shared" si="1"/>
        <v>0</v>
      </c>
      <c r="F12" s="1">
        <v>0</v>
      </c>
      <c r="G12" s="1">
        <f t="shared" si="2"/>
        <v>0</v>
      </c>
      <c r="H12" s="1">
        <v>0</v>
      </c>
      <c r="I12" s="1">
        <f t="shared" si="3"/>
        <v>0</v>
      </c>
      <c r="J12" s="1">
        <v>4</v>
      </c>
      <c r="K12" s="1">
        <f t="shared" si="4"/>
        <v>9.0909090909090917</v>
      </c>
      <c r="L12" s="1">
        <v>0</v>
      </c>
      <c r="M12" s="1">
        <f t="shared" si="5"/>
        <v>0</v>
      </c>
      <c r="N12" s="1">
        <v>0</v>
      </c>
      <c r="O12" s="1">
        <f t="shared" si="6"/>
        <v>0</v>
      </c>
      <c r="P12" s="1">
        <v>0</v>
      </c>
      <c r="Q12" s="1">
        <f t="shared" si="7"/>
        <v>0</v>
      </c>
      <c r="R12" s="1">
        <v>0</v>
      </c>
      <c r="S12" s="1">
        <f t="shared" si="8"/>
        <v>0</v>
      </c>
      <c r="T12" s="1">
        <v>0</v>
      </c>
      <c r="U12" s="1">
        <f t="shared" si="9"/>
        <v>0</v>
      </c>
      <c r="V12" s="1">
        <v>0</v>
      </c>
      <c r="W12" s="1">
        <f t="shared" si="10"/>
        <v>0</v>
      </c>
    </row>
    <row r="13" spans="1:23" x14ac:dyDescent="0.35">
      <c r="A13" s="1" t="s">
        <v>61</v>
      </c>
      <c r="B13" s="1">
        <v>0</v>
      </c>
      <c r="C13" s="1">
        <f t="shared" si="0"/>
        <v>0</v>
      </c>
      <c r="D13" s="1">
        <v>0</v>
      </c>
      <c r="E13" s="1">
        <f t="shared" si="1"/>
        <v>0</v>
      </c>
      <c r="F13" s="1">
        <v>0</v>
      </c>
      <c r="G13" s="1">
        <f t="shared" si="2"/>
        <v>0</v>
      </c>
      <c r="H13" s="1">
        <v>0</v>
      </c>
      <c r="I13" s="1">
        <f t="shared" si="3"/>
        <v>0</v>
      </c>
      <c r="J13" s="1">
        <v>0</v>
      </c>
      <c r="K13" s="1">
        <f t="shared" si="4"/>
        <v>0</v>
      </c>
      <c r="L13" s="1">
        <v>0</v>
      </c>
      <c r="M13" s="1">
        <f t="shared" si="5"/>
        <v>0</v>
      </c>
      <c r="N13" s="1">
        <v>0</v>
      </c>
      <c r="O13" s="1">
        <f t="shared" si="6"/>
        <v>0</v>
      </c>
      <c r="P13" s="1">
        <v>0</v>
      </c>
      <c r="Q13" s="1">
        <f t="shared" si="7"/>
        <v>0</v>
      </c>
      <c r="R13" s="1">
        <v>0</v>
      </c>
      <c r="S13" s="1">
        <f t="shared" si="8"/>
        <v>0</v>
      </c>
      <c r="T13" s="1">
        <v>0</v>
      </c>
      <c r="U13" s="1">
        <f t="shared" si="9"/>
        <v>0</v>
      </c>
      <c r="V13" s="1">
        <v>0</v>
      </c>
      <c r="W13" s="1">
        <f t="shared" si="10"/>
        <v>0</v>
      </c>
    </row>
    <row r="14" spans="1:23" x14ac:dyDescent="0.35">
      <c r="A14" s="1" t="s">
        <v>66</v>
      </c>
      <c r="B14" s="1">
        <v>2</v>
      </c>
      <c r="C14" s="1">
        <f t="shared" si="0"/>
        <v>7.6923076923076925</v>
      </c>
      <c r="D14" s="1">
        <v>0</v>
      </c>
      <c r="E14" s="1">
        <f t="shared" si="1"/>
        <v>0</v>
      </c>
      <c r="F14" s="1">
        <v>0</v>
      </c>
      <c r="G14" s="1">
        <f t="shared" si="2"/>
        <v>0</v>
      </c>
      <c r="H14" s="1">
        <v>0</v>
      </c>
      <c r="I14" s="1">
        <f t="shared" si="3"/>
        <v>0</v>
      </c>
      <c r="J14" s="1">
        <v>0</v>
      </c>
      <c r="K14" s="1">
        <f t="shared" si="4"/>
        <v>0</v>
      </c>
      <c r="L14" s="1">
        <v>0</v>
      </c>
      <c r="M14" s="1">
        <f t="shared" si="5"/>
        <v>0</v>
      </c>
      <c r="N14" s="1">
        <v>0</v>
      </c>
      <c r="O14" s="1">
        <f t="shared" si="6"/>
        <v>0</v>
      </c>
      <c r="P14" s="1">
        <v>1</v>
      </c>
      <c r="Q14" s="1">
        <f t="shared" si="7"/>
        <v>7.1428571428571423</v>
      </c>
      <c r="R14" s="1">
        <v>0</v>
      </c>
      <c r="S14" s="1">
        <f t="shared" si="8"/>
        <v>0</v>
      </c>
      <c r="T14" s="1">
        <v>0</v>
      </c>
      <c r="U14" s="1">
        <f t="shared" si="9"/>
        <v>0</v>
      </c>
      <c r="V14" s="1">
        <v>0</v>
      </c>
      <c r="W14" s="1">
        <f t="shared" si="10"/>
        <v>0</v>
      </c>
    </row>
    <row r="15" spans="1:23" x14ac:dyDescent="0.35">
      <c r="A15" s="1" t="s">
        <v>71</v>
      </c>
      <c r="B15" s="1">
        <v>0</v>
      </c>
      <c r="C15" s="1">
        <f t="shared" si="0"/>
        <v>0</v>
      </c>
      <c r="D15" s="1">
        <v>1</v>
      </c>
      <c r="E15" s="1">
        <f t="shared" si="1"/>
        <v>2.6315789473684208</v>
      </c>
      <c r="F15" s="1">
        <v>0</v>
      </c>
      <c r="G15" s="1">
        <f t="shared" si="2"/>
        <v>0</v>
      </c>
      <c r="H15" s="1">
        <v>1</v>
      </c>
      <c r="I15" s="1">
        <f t="shared" si="3"/>
        <v>4.1666666666666661</v>
      </c>
      <c r="J15" s="1">
        <v>8</v>
      </c>
      <c r="K15" s="1">
        <f t="shared" si="4"/>
        <v>18.181818181818183</v>
      </c>
      <c r="L15" s="1">
        <v>0</v>
      </c>
      <c r="M15" s="1">
        <f t="shared" si="5"/>
        <v>0</v>
      </c>
      <c r="N15" s="1">
        <v>0</v>
      </c>
      <c r="O15" s="1">
        <f t="shared" si="6"/>
        <v>0</v>
      </c>
      <c r="P15" s="1">
        <v>0</v>
      </c>
      <c r="Q15" s="1">
        <f t="shared" si="7"/>
        <v>0</v>
      </c>
      <c r="R15" s="1">
        <v>0</v>
      </c>
      <c r="S15" s="1">
        <f t="shared" si="8"/>
        <v>0</v>
      </c>
      <c r="T15" s="1">
        <v>0</v>
      </c>
      <c r="U15" s="1">
        <f t="shared" si="9"/>
        <v>0</v>
      </c>
      <c r="V15" s="1">
        <v>0</v>
      </c>
      <c r="W15" s="1">
        <f t="shared" si="10"/>
        <v>0</v>
      </c>
    </row>
    <row r="16" spans="1:23" x14ac:dyDescent="0.35">
      <c r="A16" s="1" t="s">
        <v>75</v>
      </c>
      <c r="B16" s="1">
        <v>1</v>
      </c>
      <c r="C16" s="1">
        <f t="shared" si="0"/>
        <v>3.8461538461538463</v>
      </c>
      <c r="D16" s="1">
        <v>0</v>
      </c>
      <c r="E16" s="1">
        <f t="shared" si="1"/>
        <v>0</v>
      </c>
      <c r="F16" s="1">
        <v>3</v>
      </c>
      <c r="G16" s="1">
        <f t="shared" si="2"/>
        <v>6.1224489795918364</v>
      </c>
      <c r="H16" s="1">
        <v>10</v>
      </c>
      <c r="I16" s="1">
        <f t="shared" si="3"/>
        <v>41.666666666666671</v>
      </c>
      <c r="J16" s="1">
        <v>0</v>
      </c>
      <c r="K16" s="1">
        <f t="shared" si="4"/>
        <v>0</v>
      </c>
      <c r="L16" s="1">
        <v>0</v>
      </c>
      <c r="M16" s="1">
        <f t="shared" si="5"/>
        <v>0</v>
      </c>
      <c r="N16" s="1">
        <v>3</v>
      </c>
      <c r="O16" s="1">
        <f t="shared" si="6"/>
        <v>2.5423728813559325</v>
      </c>
      <c r="P16" s="1">
        <v>4</v>
      </c>
      <c r="Q16" s="1">
        <f t="shared" si="7"/>
        <v>28.571428571428569</v>
      </c>
      <c r="R16" s="1">
        <v>20</v>
      </c>
      <c r="S16" s="1">
        <f t="shared" si="8"/>
        <v>38.461538461538467</v>
      </c>
      <c r="T16" s="1">
        <v>2</v>
      </c>
      <c r="U16" s="1">
        <f t="shared" si="9"/>
        <v>14.285714285714285</v>
      </c>
      <c r="V16" s="1">
        <v>5</v>
      </c>
      <c r="W16" s="1">
        <f t="shared" si="10"/>
        <v>18.518518518518519</v>
      </c>
    </row>
    <row r="17" spans="1:23" x14ac:dyDescent="0.35">
      <c r="A17" s="1" t="s">
        <v>78</v>
      </c>
      <c r="B17" s="1">
        <v>1</v>
      </c>
      <c r="C17" s="1">
        <f t="shared" si="0"/>
        <v>3.8461538461538463</v>
      </c>
      <c r="D17" s="1">
        <v>0</v>
      </c>
      <c r="E17" s="1">
        <f t="shared" si="1"/>
        <v>0</v>
      </c>
      <c r="F17" s="1">
        <v>0</v>
      </c>
      <c r="G17" s="1">
        <f t="shared" si="2"/>
        <v>0</v>
      </c>
      <c r="H17" s="1">
        <v>0</v>
      </c>
      <c r="I17" s="1">
        <f t="shared" si="3"/>
        <v>0</v>
      </c>
      <c r="J17" s="1">
        <v>0</v>
      </c>
      <c r="K17" s="1">
        <f t="shared" si="4"/>
        <v>0</v>
      </c>
      <c r="L17" s="1">
        <v>0</v>
      </c>
      <c r="M17" s="1">
        <f t="shared" si="5"/>
        <v>0</v>
      </c>
      <c r="N17" s="1">
        <v>0</v>
      </c>
      <c r="O17" s="1">
        <f t="shared" si="6"/>
        <v>0</v>
      </c>
      <c r="P17" s="1">
        <v>0</v>
      </c>
      <c r="Q17" s="1">
        <f t="shared" si="7"/>
        <v>0</v>
      </c>
      <c r="R17" s="1">
        <v>0</v>
      </c>
      <c r="S17" s="1">
        <f t="shared" si="8"/>
        <v>0</v>
      </c>
      <c r="T17" s="1">
        <v>0</v>
      </c>
      <c r="U17" s="1">
        <f t="shared" si="9"/>
        <v>0</v>
      </c>
      <c r="V17" s="1">
        <v>0</v>
      </c>
      <c r="W17" s="1">
        <f t="shared" si="10"/>
        <v>0</v>
      </c>
    </row>
    <row r="18" spans="1:23" x14ac:dyDescent="0.35">
      <c r="A18" s="1" t="s">
        <v>78</v>
      </c>
      <c r="B18" s="1">
        <v>0</v>
      </c>
      <c r="C18" s="1">
        <f t="shared" si="0"/>
        <v>0</v>
      </c>
      <c r="D18" s="1">
        <v>23</v>
      </c>
      <c r="E18" s="1">
        <f t="shared" si="1"/>
        <v>60.526315789473685</v>
      </c>
      <c r="F18" s="1">
        <v>1</v>
      </c>
      <c r="G18" s="1">
        <f t="shared" si="2"/>
        <v>2.0408163265306123</v>
      </c>
      <c r="H18" s="1">
        <v>0</v>
      </c>
      <c r="I18" s="1">
        <f t="shared" si="3"/>
        <v>0</v>
      </c>
      <c r="J18" s="1">
        <v>2</v>
      </c>
      <c r="K18" s="1">
        <f t="shared" si="4"/>
        <v>4.5454545454545459</v>
      </c>
      <c r="L18" s="1">
        <v>1</v>
      </c>
      <c r="M18" s="1">
        <f t="shared" si="5"/>
        <v>10</v>
      </c>
      <c r="N18" s="1">
        <v>1</v>
      </c>
      <c r="O18" s="1">
        <f t="shared" si="6"/>
        <v>0.84745762711864403</v>
      </c>
      <c r="P18" s="1">
        <v>0</v>
      </c>
      <c r="Q18" s="1">
        <f t="shared" si="7"/>
        <v>0</v>
      </c>
      <c r="R18" s="1">
        <v>1</v>
      </c>
      <c r="S18" s="1">
        <f t="shared" si="8"/>
        <v>1.9230769230769231</v>
      </c>
      <c r="T18" s="1">
        <v>0</v>
      </c>
      <c r="U18" s="1">
        <f t="shared" si="9"/>
        <v>0</v>
      </c>
      <c r="V18" s="1">
        <v>0</v>
      </c>
      <c r="W18" s="1">
        <f t="shared" si="10"/>
        <v>0</v>
      </c>
    </row>
    <row r="19" spans="1:23" x14ac:dyDescent="0.35">
      <c r="A19" s="1" t="s">
        <v>81</v>
      </c>
      <c r="B19" s="1">
        <v>0</v>
      </c>
      <c r="C19" s="1">
        <f t="shared" si="0"/>
        <v>0</v>
      </c>
      <c r="D19" s="1">
        <v>3</v>
      </c>
      <c r="E19" s="1">
        <f t="shared" si="1"/>
        <v>7.8947368421052628</v>
      </c>
      <c r="F19" s="1">
        <v>1</v>
      </c>
      <c r="G19" s="1">
        <f t="shared" si="2"/>
        <v>2.0408163265306123</v>
      </c>
      <c r="H19" s="1">
        <v>1</v>
      </c>
      <c r="I19" s="1">
        <f t="shared" si="3"/>
        <v>4.1666666666666661</v>
      </c>
      <c r="J19" s="1">
        <v>12</v>
      </c>
      <c r="K19" s="1">
        <f t="shared" si="4"/>
        <v>27.27272727272727</v>
      </c>
      <c r="L19" s="1">
        <v>0</v>
      </c>
      <c r="M19" s="1">
        <f t="shared" si="5"/>
        <v>0</v>
      </c>
      <c r="N19" s="1">
        <v>0</v>
      </c>
      <c r="O19" s="1">
        <f t="shared" si="6"/>
        <v>0</v>
      </c>
      <c r="P19" s="1">
        <v>0</v>
      </c>
      <c r="Q19" s="1">
        <f t="shared" si="7"/>
        <v>0</v>
      </c>
      <c r="R19" s="1">
        <v>0</v>
      </c>
      <c r="S19" s="1">
        <f t="shared" si="8"/>
        <v>0</v>
      </c>
      <c r="T19" s="1">
        <v>0</v>
      </c>
      <c r="U19" s="1">
        <f t="shared" si="9"/>
        <v>0</v>
      </c>
      <c r="V19" s="1">
        <v>0</v>
      </c>
      <c r="W19" s="1">
        <f t="shared" si="10"/>
        <v>0</v>
      </c>
    </row>
    <row r="20" spans="1:23" x14ac:dyDescent="0.35">
      <c r="A20" s="1" t="s">
        <v>84</v>
      </c>
      <c r="B20" s="1">
        <v>0</v>
      </c>
      <c r="C20" s="1">
        <f t="shared" si="0"/>
        <v>0</v>
      </c>
      <c r="D20" s="1">
        <v>0</v>
      </c>
      <c r="E20" s="1">
        <f t="shared" si="1"/>
        <v>0</v>
      </c>
      <c r="F20" s="1">
        <v>0</v>
      </c>
      <c r="G20" s="1">
        <f t="shared" si="2"/>
        <v>0</v>
      </c>
      <c r="H20" s="1">
        <v>1</v>
      </c>
      <c r="I20" s="1">
        <f t="shared" si="3"/>
        <v>4.1666666666666661</v>
      </c>
      <c r="J20" s="1">
        <v>0</v>
      </c>
      <c r="K20" s="1">
        <f t="shared" si="4"/>
        <v>0</v>
      </c>
      <c r="L20" s="1">
        <v>0</v>
      </c>
      <c r="M20" s="1">
        <f t="shared" si="5"/>
        <v>0</v>
      </c>
      <c r="N20" s="1">
        <v>0</v>
      </c>
      <c r="O20" s="1">
        <f t="shared" si="6"/>
        <v>0</v>
      </c>
      <c r="P20" s="1">
        <v>0</v>
      </c>
      <c r="Q20" s="1">
        <f t="shared" si="7"/>
        <v>0</v>
      </c>
      <c r="R20" s="1">
        <v>0</v>
      </c>
      <c r="S20" s="1">
        <f t="shared" si="8"/>
        <v>0</v>
      </c>
      <c r="T20" s="1">
        <v>0</v>
      </c>
      <c r="U20" s="1">
        <f t="shared" si="9"/>
        <v>0</v>
      </c>
      <c r="V20" s="1">
        <v>0</v>
      </c>
      <c r="W20" s="1">
        <f t="shared" si="10"/>
        <v>0</v>
      </c>
    </row>
    <row r="21" spans="1:23" x14ac:dyDescent="0.35">
      <c r="A21" s="1" t="s">
        <v>81</v>
      </c>
      <c r="B21" s="1">
        <v>0</v>
      </c>
      <c r="C21" s="1">
        <f t="shared" si="0"/>
        <v>0</v>
      </c>
      <c r="D21" s="1">
        <v>0</v>
      </c>
      <c r="E21" s="1">
        <f t="shared" si="1"/>
        <v>0</v>
      </c>
      <c r="F21" s="1">
        <v>0</v>
      </c>
      <c r="G21" s="1">
        <f t="shared" si="2"/>
        <v>0</v>
      </c>
      <c r="H21" s="1">
        <v>0</v>
      </c>
      <c r="I21" s="1">
        <f t="shared" si="3"/>
        <v>0</v>
      </c>
      <c r="J21" s="1">
        <v>2</v>
      </c>
      <c r="K21" s="1">
        <f t="shared" si="4"/>
        <v>4.5454545454545459</v>
      </c>
      <c r="L21" s="1">
        <v>0</v>
      </c>
      <c r="M21" s="1">
        <f t="shared" si="5"/>
        <v>0</v>
      </c>
      <c r="N21" s="1">
        <v>1</v>
      </c>
      <c r="O21" s="1">
        <f t="shared" si="6"/>
        <v>0.84745762711864403</v>
      </c>
      <c r="P21" s="1">
        <v>5</v>
      </c>
      <c r="Q21" s="1">
        <f t="shared" si="7"/>
        <v>35.714285714285715</v>
      </c>
      <c r="R21" s="1">
        <v>16</v>
      </c>
      <c r="S21" s="1">
        <f t="shared" si="8"/>
        <v>30.76923076923077</v>
      </c>
      <c r="T21" s="1">
        <v>0</v>
      </c>
      <c r="U21" s="1">
        <f t="shared" si="9"/>
        <v>0</v>
      </c>
      <c r="V21" s="1">
        <v>0</v>
      </c>
      <c r="W21" s="1">
        <f t="shared" si="10"/>
        <v>0</v>
      </c>
    </row>
    <row r="22" spans="1:23" x14ac:dyDescent="0.35">
      <c r="A22" s="1" t="s">
        <v>87</v>
      </c>
      <c r="B22" s="1">
        <v>0</v>
      </c>
      <c r="C22" s="1">
        <f t="shared" si="0"/>
        <v>0</v>
      </c>
      <c r="D22" s="1">
        <v>0</v>
      </c>
      <c r="E22" s="1">
        <f t="shared" si="1"/>
        <v>0</v>
      </c>
      <c r="F22" s="1">
        <v>19</v>
      </c>
      <c r="G22" s="1">
        <f t="shared" si="2"/>
        <v>38.775510204081634</v>
      </c>
      <c r="H22" s="1">
        <v>9</v>
      </c>
      <c r="I22" s="1">
        <f t="shared" si="3"/>
        <v>37.5</v>
      </c>
      <c r="J22" s="1">
        <v>0</v>
      </c>
      <c r="K22" s="1">
        <f t="shared" si="4"/>
        <v>0</v>
      </c>
      <c r="L22" s="1">
        <v>1</v>
      </c>
      <c r="M22" s="1">
        <f t="shared" si="5"/>
        <v>10</v>
      </c>
      <c r="N22" s="1">
        <v>23</v>
      </c>
      <c r="O22" s="1">
        <f t="shared" si="6"/>
        <v>19.491525423728813</v>
      </c>
      <c r="P22" s="1">
        <v>2</v>
      </c>
      <c r="Q22" s="1">
        <f t="shared" si="7"/>
        <v>14.285714285714285</v>
      </c>
      <c r="R22" s="1">
        <v>15</v>
      </c>
      <c r="S22" s="1">
        <f t="shared" si="8"/>
        <v>28.846153846153843</v>
      </c>
      <c r="T22" s="1">
        <v>9</v>
      </c>
      <c r="U22" s="1">
        <f t="shared" si="9"/>
        <v>64.285714285714292</v>
      </c>
      <c r="V22" s="1">
        <v>20</v>
      </c>
      <c r="W22" s="1">
        <f t="shared" si="10"/>
        <v>74.074074074074076</v>
      </c>
    </row>
    <row r="23" spans="1:23" x14ac:dyDescent="0.35">
      <c r="A23" s="1" t="s">
        <v>92</v>
      </c>
      <c r="B23" s="1">
        <v>0</v>
      </c>
      <c r="C23" s="1">
        <f t="shared" si="0"/>
        <v>0</v>
      </c>
      <c r="D23" s="1">
        <v>0</v>
      </c>
      <c r="E23" s="1">
        <f t="shared" si="1"/>
        <v>0</v>
      </c>
      <c r="F23" s="1">
        <v>14</v>
      </c>
      <c r="G23" s="1">
        <f t="shared" si="2"/>
        <v>28.571428571428569</v>
      </c>
      <c r="H23" s="1">
        <v>0</v>
      </c>
      <c r="I23" s="1">
        <f t="shared" si="3"/>
        <v>0</v>
      </c>
      <c r="J23" s="1">
        <v>0</v>
      </c>
      <c r="K23" s="1">
        <f t="shared" si="4"/>
        <v>0</v>
      </c>
      <c r="L23" s="1">
        <v>0</v>
      </c>
      <c r="M23" s="1">
        <f t="shared" si="5"/>
        <v>0</v>
      </c>
      <c r="N23" s="1">
        <v>0</v>
      </c>
      <c r="O23" s="1">
        <f t="shared" si="6"/>
        <v>0</v>
      </c>
      <c r="P23" s="1">
        <v>0</v>
      </c>
      <c r="Q23" s="1">
        <f t="shared" si="7"/>
        <v>0</v>
      </c>
      <c r="R23" s="1">
        <v>0</v>
      </c>
      <c r="S23" s="1">
        <f t="shared" si="8"/>
        <v>0</v>
      </c>
      <c r="T23" s="1">
        <v>0</v>
      </c>
      <c r="U23" s="1">
        <f t="shared" si="9"/>
        <v>0</v>
      </c>
      <c r="V23" s="1">
        <v>0</v>
      </c>
      <c r="W23" s="1">
        <f t="shared" si="10"/>
        <v>0</v>
      </c>
    </row>
    <row r="24" spans="1:23" x14ac:dyDescent="0.35">
      <c r="A24" s="1" t="s">
        <v>94</v>
      </c>
      <c r="B24" s="1">
        <v>0</v>
      </c>
      <c r="C24" s="1">
        <f t="shared" si="0"/>
        <v>0</v>
      </c>
      <c r="D24" s="1">
        <v>0</v>
      </c>
      <c r="E24" s="1">
        <f t="shared" si="1"/>
        <v>0</v>
      </c>
      <c r="F24" s="1">
        <v>0</v>
      </c>
      <c r="G24" s="1">
        <f t="shared" si="2"/>
        <v>0</v>
      </c>
      <c r="H24" s="1">
        <v>0</v>
      </c>
      <c r="I24" s="1">
        <f t="shared" si="3"/>
        <v>0</v>
      </c>
      <c r="J24" s="1">
        <v>1</v>
      </c>
      <c r="K24" s="1">
        <f t="shared" si="4"/>
        <v>2.2727272727272729</v>
      </c>
      <c r="L24" s="1">
        <v>0</v>
      </c>
      <c r="M24" s="1">
        <f t="shared" si="5"/>
        <v>0</v>
      </c>
      <c r="N24" s="1">
        <v>0</v>
      </c>
      <c r="O24" s="1">
        <f t="shared" si="6"/>
        <v>0</v>
      </c>
      <c r="P24" s="1">
        <v>0</v>
      </c>
      <c r="Q24" s="1">
        <f t="shared" si="7"/>
        <v>0</v>
      </c>
      <c r="R24" s="1">
        <v>0</v>
      </c>
      <c r="S24" s="1">
        <f t="shared" si="8"/>
        <v>0</v>
      </c>
      <c r="T24" s="1">
        <v>0</v>
      </c>
      <c r="U24" s="1">
        <f t="shared" si="9"/>
        <v>0</v>
      </c>
      <c r="V24" s="1">
        <v>2</v>
      </c>
      <c r="W24" s="1">
        <f t="shared" si="10"/>
        <v>7.4074074074074066</v>
      </c>
    </row>
    <row r="25" spans="1:23" x14ac:dyDescent="0.35">
      <c r="A25" s="1" t="s">
        <v>96</v>
      </c>
      <c r="B25" s="1">
        <v>0</v>
      </c>
      <c r="C25" s="1">
        <f t="shared" si="0"/>
        <v>0</v>
      </c>
      <c r="D25" s="1">
        <v>0</v>
      </c>
      <c r="E25" s="1">
        <f t="shared" si="1"/>
        <v>0</v>
      </c>
      <c r="F25" s="1">
        <v>0</v>
      </c>
      <c r="G25" s="1">
        <f t="shared" si="2"/>
        <v>0</v>
      </c>
      <c r="H25" s="1">
        <v>0</v>
      </c>
      <c r="I25" s="1">
        <f t="shared" si="3"/>
        <v>0</v>
      </c>
      <c r="J25" s="1">
        <v>0</v>
      </c>
      <c r="K25" s="1">
        <f t="shared" si="4"/>
        <v>0</v>
      </c>
      <c r="L25" s="1">
        <v>0</v>
      </c>
      <c r="M25" s="1">
        <f t="shared" si="5"/>
        <v>0</v>
      </c>
      <c r="N25" s="1">
        <v>0</v>
      </c>
      <c r="O25" s="1">
        <f t="shared" si="6"/>
        <v>0</v>
      </c>
      <c r="P25" s="1">
        <v>0</v>
      </c>
      <c r="Q25" s="1">
        <f t="shared" si="7"/>
        <v>0</v>
      </c>
      <c r="R25" s="1">
        <v>0</v>
      </c>
      <c r="S25" s="1">
        <f t="shared" si="8"/>
        <v>0</v>
      </c>
      <c r="T25" s="1">
        <v>1</v>
      </c>
      <c r="U25" s="1">
        <f t="shared" si="9"/>
        <v>7.1428571428571423</v>
      </c>
      <c r="V25" s="1">
        <v>0</v>
      </c>
      <c r="W25" s="1">
        <f t="shared" si="10"/>
        <v>0</v>
      </c>
    </row>
    <row r="26" spans="1:23" x14ac:dyDescent="0.35">
      <c r="A26" s="1" t="s">
        <v>92</v>
      </c>
      <c r="B26" s="1">
        <v>1</v>
      </c>
      <c r="C26" s="1">
        <f t="shared" si="0"/>
        <v>3.8461538461538463</v>
      </c>
      <c r="D26" s="1">
        <v>0</v>
      </c>
      <c r="E26" s="1">
        <f t="shared" si="1"/>
        <v>0</v>
      </c>
      <c r="F26" s="1">
        <v>1</v>
      </c>
      <c r="G26" s="1">
        <f t="shared" si="2"/>
        <v>2.0408163265306123</v>
      </c>
      <c r="H26" s="1">
        <v>0</v>
      </c>
      <c r="I26" s="1">
        <f t="shared" si="3"/>
        <v>0</v>
      </c>
      <c r="J26" s="1">
        <v>0</v>
      </c>
      <c r="K26" s="1">
        <f t="shared" si="4"/>
        <v>0</v>
      </c>
      <c r="L26" s="1">
        <v>0</v>
      </c>
      <c r="M26" s="1">
        <f t="shared" si="5"/>
        <v>0</v>
      </c>
      <c r="N26" s="1">
        <v>0</v>
      </c>
      <c r="O26" s="1">
        <f t="shared" si="6"/>
        <v>0</v>
      </c>
      <c r="P26" s="1">
        <v>0</v>
      </c>
      <c r="Q26" s="1">
        <f t="shared" si="7"/>
        <v>0</v>
      </c>
      <c r="R26" s="1">
        <v>0</v>
      </c>
      <c r="S26" s="1">
        <f t="shared" si="8"/>
        <v>0</v>
      </c>
      <c r="T26" s="1">
        <v>0</v>
      </c>
      <c r="U26" s="1">
        <f t="shared" si="9"/>
        <v>0</v>
      </c>
      <c r="V26" s="1">
        <v>0</v>
      </c>
      <c r="W26" s="1">
        <f t="shared" si="10"/>
        <v>0</v>
      </c>
    </row>
    <row r="27" spans="1:23" x14ac:dyDescent="0.35">
      <c r="A27" s="1" t="s">
        <v>101</v>
      </c>
      <c r="B27" s="1">
        <v>6</v>
      </c>
      <c r="C27" s="1">
        <f t="shared" si="0"/>
        <v>23.076923076923077</v>
      </c>
      <c r="D27" s="1">
        <v>0</v>
      </c>
      <c r="E27" s="1">
        <f t="shared" si="1"/>
        <v>0</v>
      </c>
      <c r="F27" s="1">
        <v>0</v>
      </c>
      <c r="G27" s="1">
        <f t="shared" si="2"/>
        <v>0</v>
      </c>
      <c r="H27" s="1">
        <v>1</v>
      </c>
      <c r="I27" s="1">
        <f t="shared" si="3"/>
        <v>4.1666666666666661</v>
      </c>
      <c r="J27" s="1">
        <v>0</v>
      </c>
      <c r="K27" s="1">
        <f t="shared" si="4"/>
        <v>0</v>
      </c>
      <c r="L27" s="1">
        <v>0</v>
      </c>
      <c r="M27" s="1">
        <f t="shared" si="5"/>
        <v>0</v>
      </c>
      <c r="N27" s="1">
        <v>25</v>
      </c>
      <c r="O27" s="1">
        <f t="shared" si="6"/>
        <v>21.1864406779661</v>
      </c>
      <c r="P27" s="1">
        <v>0</v>
      </c>
      <c r="Q27" s="1">
        <f t="shared" si="7"/>
        <v>0</v>
      </c>
      <c r="R27" s="1">
        <v>0</v>
      </c>
      <c r="S27" s="1">
        <f t="shared" si="8"/>
        <v>0</v>
      </c>
      <c r="T27" s="1">
        <v>0</v>
      </c>
      <c r="U27" s="1">
        <f t="shared" si="9"/>
        <v>0</v>
      </c>
      <c r="V27" s="1">
        <v>0</v>
      </c>
      <c r="W27" s="1">
        <f t="shared" si="10"/>
        <v>0</v>
      </c>
    </row>
    <row r="28" spans="1:23" x14ac:dyDescent="0.35">
      <c r="A28" s="1" t="s">
        <v>104</v>
      </c>
      <c r="B28" s="1">
        <v>0</v>
      </c>
      <c r="C28" s="1">
        <f t="shared" si="0"/>
        <v>0</v>
      </c>
      <c r="D28" s="1">
        <v>0</v>
      </c>
      <c r="E28" s="1">
        <f t="shared" si="1"/>
        <v>0</v>
      </c>
      <c r="F28" s="1">
        <v>0</v>
      </c>
      <c r="G28" s="1">
        <f t="shared" si="2"/>
        <v>0</v>
      </c>
      <c r="H28" s="1">
        <v>1</v>
      </c>
      <c r="I28" s="1">
        <f t="shared" si="3"/>
        <v>4.1666666666666661</v>
      </c>
      <c r="J28" s="1">
        <v>0</v>
      </c>
      <c r="K28" s="1">
        <f t="shared" si="4"/>
        <v>0</v>
      </c>
      <c r="L28" s="1">
        <v>0</v>
      </c>
      <c r="M28" s="1">
        <f t="shared" si="5"/>
        <v>0</v>
      </c>
      <c r="N28" s="1">
        <v>39</v>
      </c>
      <c r="O28" s="1">
        <f t="shared" si="6"/>
        <v>33.050847457627121</v>
      </c>
      <c r="P28" s="1">
        <v>0</v>
      </c>
      <c r="Q28" s="1">
        <f t="shared" si="7"/>
        <v>0</v>
      </c>
      <c r="R28" s="1">
        <v>0</v>
      </c>
      <c r="S28" s="1">
        <f t="shared" si="8"/>
        <v>0</v>
      </c>
      <c r="T28" s="1">
        <v>0</v>
      </c>
      <c r="U28" s="1">
        <f t="shared" si="9"/>
        <v>0</v>
      </c>
      <c r="V28" s="1">
        <v>0</v>
      </c>
      <c r="W28" s="1">
        <f t="shared" si="10"/>
        <v>0</v>
      </c>
    </row>
    <row r="29" spans="1:23" x14ac:dyDescent="0.35">
      <c r="A29" s="1" t="s">
        <v>106</v>
      </c>
      <c r="B29" s="1">
        <v>0</v>
      </c>
      <c r="C29" s="1">
        <f t="shared" si="0"/>
        <v>0</v>
      </c>
      <c r="D29" s="1">
        <v>0</v>
      </c>
      <c r="E29" s="1">
        <f t="shared" si="1"/>
        <v>0</v>
      </c>
      <c r="F29" s="1">
        <v>0</v>
      </c>
      <c r="G29" s="1">
        <f t="shared" si="2"/>
        <v>0</v>
      </c>
      <c r="H29" s="1">
        <v>0</v>
      </c>
      <c r="I29" s="1">
        <f t="shared" si="3"/>
        <v>0</v>
      </c>
      <c r="J29" s="1">
        <v>0</v>
      </c>
      <c r="K29" s="1">
        <f t="shared" si="4"/>
        <v>0</v>
      </c>
      <c r="L29" s="1">
        <v>0</v>
      </c>
      <c r="M29" s="1">
        <f t="shared" si="5"/>
        <v>0</v>
      </c>
      <c r="N29" s="1">
        <v>4</v>
      </c>
      <c r="O29" s="1">
        <f t="shared" si="6"/>
        <v>3.3898305084745761</v>
      </c>
      <c r="P29" s="1">
        <v>0</v>
      </c>
      <c r="Q29" s="1">
        <f t="shared" si="7"/>
        <v>0</v>
      </c>
      <c r="R29" s="1">
        <v>0</v>
      </c>
      <c r="S29" s="1">
        <f t="shared" si="8"/>
        <v>0</v>
      </c>
      <c r="T29" s="1">
        <v>0</v>
      </c>
      <c r="U29" s="1">
        <f t="shared" si="9"/>
        <v>0</v>
      </c>
      <c r="V29" s="1">
        <v>0</v>
      </c>
      <c r="W29" s="1">
        <f t="shared" si="10"/>
        <v>0</v>
      </c>
    </row>
    <row r="30" spans="1:23" x14ac:dyDescent="0.35">
      <c r="A30" s="1">
        <f>SUM(B2:B29)</f>
        <v>26</v>
      </c>
      <c r="B30" s="1">
        <f t="shared" si="0"/>
        <v>100</v>
      </c>
      <c r="C30" s="1">
        <f t="shared" ref="C30:U30" si="11">SUM(D2:D29)</f>
        <v>38</v>
      </c>
      <c r="D30" s="1">
        <f t="shared" si="1"/>
        <v>100</v>
      </c>
      <c r="E30" s="1">
        <f t="shared" si="11"/>
        <v>49</v>
      </c>
      <c r="F30" s="1">
        <f t="shared" si="2"/>
        <v>100</v>
      </c>
      <c r="G30" s="1">
        <f t="shared" si="11"/>
        <v>24</v>
      </c>
      <c r="H30" s="1">
        <f t="shared" si="3"/>
        <v>100</v>
      </c>
      <c r="I30" s="1">
        <f t="shared" si="11"/>
        <v>44</v>
      </c>
      <c r="J30" s="1">
        <f t="shared" si="4"/>
        <v>100</v>
      </c>
      <c r="K30" s="1">
        <f t="shared" si="11"/>
        <v>10</v>
      </c>
      <c r="L30" s="1">
        <f t="shared" si="5"/>
        <v>100</v>
      </c>
      <c r="M30" s="1">
        <f t="shared" si="11"/>
        <v>118</v>
      </c>
      <c r="N30" s="1">
        <f t="shared" si="6"/>
        <v>100</v>
      </c>
      <c r="O30" s="1">
        <f t="shared" si="11"/>
        <v>14</v>
      </c>
      <c r="P30" s="1">
        <f t="shared" si="7"/>
        <v>100</v>
      </c>
      <c r="Q30" s="1">
        <f t="shared" si="11"/>
        <v>52</v>
      </c>
      <c r="R30" s="1">
        <f t="shared" si="8"/>
        <v>100</v>
      </c>
      <c r="S30" s="1">
        <f t="shared" si="11"/>
        <v>14</v>
      </c>
      <c r="T30" s="1">
        <f t="shared" si="9"/>
        <v>100</v>
      </c>
      <c r="U30" s="1">
        <f t="shared" si="11"/>
        <v>27</v>
      </c>
      <c r="V30" s="1">
        <f t="shared" si="10"/>
        <v>100</v>
      </c>
    </row>
    <row r="33" spans="1:12" x14ac:dyDescent="0.35">
      <c r="A33" s="4"/>
      <c r="B33" s="4" t="s">
        <v>8</v>
      </c>
      <c r="C33" s="4" t="s">
        <v>153</v>
      </c>
      <c r="D33" s="4" t="s">
        <v>154</v>
      </c>
      <c r="E33" s="4" t="s">
        <v>11</v>
      </c>
      <c r="F33" s="4" t="s">
        <v>155</v>
      </c>
      <c r="G33" s="4" t="s">
        <v>13</v>
      </c>
      <c r="H33" s="4" t="s">
        <v>156</v>
      </c>
      <c r="I33" s="4" t="s">
        <v>157</v>
      </c>
      <c r="J33" s="4" t="s">
        <v>16</v>
      </c>
      <c r="K33" s="4" t="s">
        <v>17</v>
      </c>
      <c r="L33" s="4" t="s">
        <v>158</v>
      </c>
    </row>
    <row r="34" spans="1:12" x14ac:dyDescent="0.35">
      <c r="A34" s="4" t="s">
        <v>185</v>
      </c>
      <c r="B34">
        <v>8</v>
      </c>
      <c r="C34">
        <v>5</v>
      </c>
      <c r="D34">
        <v>10</v>
      </c>
      <c r="E34">
        <v>7</v>
      </c>
      <c r="F34">
        <v>8</v>
      </c>
      <c r="G34">
        <v>4</v>
      </c>
      <c r="H34">
        <v>11</v>
      </c>
      <c r="I34">
        <v>6</v>
      </c>
      <c r="J34">
        <v>4</v>
      </c>
      <c r="K34">
        <v>4</v>
      </c>
      <c r="L34">
        <v>3</v>
      </c>
    </row>
    <row r="35" spans="1:12" x14ac:dyDescent="0.35">
      <c r="A35" s="4" t="s">
        <v>159</v>
      </c>
      <c r="B35">
        <v>26</v>
      </c>
      <c r="C35">
        <v>38</v>
      </c>
      <c r="D35">
        <v>49</v>
      </c>
      <c r="E35">
        <v>24</v>
      </c>
      <c r="F35">
        <v>44</v>
      </c>
      <c r="G35">
        <v>10</v>
      </c>
      <c r="H35">
        <v>118</v>
      </c>
      <c r="I35">
        <v>14</v>
      </c>
      <c r="J35">
        <v>52</v>
      </c>
      <c r="K35">
        <v>14</v>
      </c>
      <c r="L35">
        <v>27</v>
      </c>
    </row>
    <row r="36" spans="1:12" x14ac:dyDescent="0.35">
      <c r="A36" s="4" t="s">
        <v>186</v>
      </c>
      <c r="B36">
        <v>0.28399999999999997</v>
      </c>
      <c r="C36">
        <v>0.43209999999999998</v>
      </c>
      <c r="D36">
        <v>0.252</v>
      </c>
      <c r="E36">
        <v>0.32290000000000002</v>
      </c>
      <c r="F36">
        <v>0.18490000000000001</v>
      </c>
      <c r="G36">
        <v>0.52</v>
      </c>
      <c r="H36">
        <v>0.2099</v>
      </c>
      <c r="I36">
        <v>0.24490000000000001</v>
      </c>
      <c r="J36">
        <v>0.32619999999999999</v>
      </c>
      <c r="K36">
        <v>0.4592</v>
      </c>
      <c r="L36">
        <v>0.58850000000000002</v>
      </c>
    </row>
    <row r="37" spans="1:12" x14ac:dyDescent="0.35">
      <c r="A37" s="4" t="s">
        <v>187</v>
      </c>
      <c r="B37">
        <v>0.71599999999999997</v>
      </c>
      <c r="C37">
        <v>0.56789999999999996</v>
      </c>
      <c r="D37">
        <v>0.748</v>
      </c>
      <c r="E37">
        <v>0.67710000000000004</v>
      </c>
      <c r="F37">
        <v>0.81510000000000005</v>
      </c>
      <c r="G37">
        <v>0.48</v>
      </c>
      <c r="H37">
        <v>0.79010000000000002</v>
      </c>
      <c r="I37">
        <v>0.75509999999999999</v>
      </c>
      <c r="J37">
        <v>0.67379999999999995</v>
      </c>
      <c r="K37">
        <v>0.54079999999999995</v>
      </c>
      <c r="L37">
        <v>0.41149999999999998</v>
      </c>
    </row>
    <row r="38" spans="1:12" x14ac:dyDescent="0.35">
      <c r="A38" s="4" t="s">
        <v>162</v>
      </c>
      <c r="B38">
        <v>1.591</v>
      </c>
      <c r="C38">
        <v>1.0960000000000001</v>
      </c>
      <c r="D38">
        <v>1.6970000000000001</v>
      </c>
      <c r="E38">
        <v>1.395</v>
      </c>
      <c r="F38">
        <v>1.833</v>
      </c>
      <c r="G38">
        <v>0.94040000000000001</v>
      </c>
      <c r="H38">
        <v>1.794</v>
      </c>
      <c r="I38">
        <v>1.569</v>
      </c>
      <c r="J38">
        <v>1.165</v>
      </c>
      <c r="K38">
        <v>1.0289999999999999</v>
      </c>
      <c r="L38">
        <v>0.72740000000000005</v>
      </c>
    </row>
    <row r="39" spans="1:12" x14ac:dyDescent="0.35">
      <c r="A39" s="4" t="s">
        <v>188</v>
      </c>
      <c r="B39">
        <v>0.61360000000000003</v>
      </c>
      <c r="C39">
        <v>0.59850000000000003</v>
      </c>
      <c r="D39">
        <v>0.54590000000000005</v>
      </c>
      <c r="E39">
        <v>0.57620000000000005</v>
      </c>
      <c r="F39">
        <v>0.78169999999999995</v>
      </c>
      <c r="G39">
        <v>0.64029999999999998</v>
      </c>
      <c r="H39">
        <v>0.54659999999999997</v>
      </c>
      <c r="I39">
        <v>0.8004</v>
      </c>
      <c r="J39">
        <v>0.80130000000000001</v>
      </c>
      <c r="K39">
        <v>0.69920000000000004</v>
      </c>
      <c r="L39">
        <v>0.68989999999999996</v>
      </c>
    </row>
    <row r="40" spans="1:12" x14ac:dyDescent="0.35">
      <c r="A40" s="4" t="s">
        <v>164</v>
      </c>
      <c r="B40">
        <v>1.2809999999999999</v>
      </c>
      <c r="C40">
        <v>0.94930000000000003</v>
      </c>
      <c r="D40">
        <v>1.4630000000000001</v>
      </c>
      <c r="E40">
        <v>1.1200000000000001</v>
      </c>
      <c r="F40">
        <v>1.597</v>
      </c>
      <c r="G40">
        <v>0.65790000000000004</v>
      </c>
      <c r="H40">
        <v>1.661</v>
      </c>
      <c r="I40">
        <v>1.181</v>
      </c>
      <c r="J40">
        <v>1.0660000000000001</v>
      </c>
      <c r="K40">
        <v>0.78590000000000004</v>
      </c>
      <c r="L40">
        <v>0.62</v>
      </c>
    </row>
    <row r="41" spans="1:12" x14ac:dyDescent="0.35">
      <c r="A41" s="4" t="s">
        <v>165</v>
      </c>
      <c r="B41">
        <v>1.569</v>
      </c>
      <c r="C41">
        <v>0.81110000000000004</v>
      </c>
      <c r="D41">
        <v>1.429</v>
      </c>
      <c r="E41">
        <v>1.429</v>
      </c>
      <c r="F41">
        <v>1.206</v>
      </c>
      <c r="G41">
        <v>1.2649999999999999</v>
      </c>
      <c r="H41">
        <v>1.0129999999999999</v>
      </c>
      <c r="I41">
        <v>1.6040000000000001</v>
      </c>
      <c r="J41">
        <v>0.55469999999999997</v>
      </c>
      <c r="K41">
        <v>1.069</v>
      </c>
      <c r="L41">
        <v>0.57740000000000002</v>
      </c>
    </row>
    <row r="42" spans="1:12" x14ac:dyDescent="0.35">
      <c r="A42" s="4" t="s">
        <v>166</v>
      </c>
      <c r="B42">
        <v>2.1480000000000001</v>
      </c>
      <c r="C42">
        <v>1.1000000000000001</v>
      </c>
      <c r="D42">
        <v>2.3130000000000002</v>
      </c>
      <c r="E42">
        <v>1.8879999999999999</v>
      </c>
      <c r="F42">
        <v>1.85</v>
      </c>
      <c r="G42">
        <v>1.3029999999999999</v>
      </c>
      <c r="H42">
        <v>2.0960000000000001</v>
      </c>
      <c r="I42">
        <v>1.895</v>
      </c>
      <c r="J42">
        <v>0.75929999999999997</v>
      </c>
      <c r="K42">
        <v>1.137</v>
      </c>
      <c r="L42">
        <v>0.60680000000000001</v>
      </c>
    </row>
    <row r="43" spans="1:12" x14ac:dyDescent="0.35">
      <c r="A43" s="4" t="s">
        <v>189</v>
      </c>
      <c r="B43">
        <v>0.76519999999999999</v>
      </c>
      <c r="C43">
        <v>0.68110000000000004</v>
      </c>
      <c r="D43">
        <v>0.73709999999999998</v>
      </c>
      <c r="E43">
        <v>0.7167</v>
      </c>
      <c r="F43">
        <v>0.88160000000000005</v>
      </c>
      <c r="G43">
        <v>0.6784</v>
      </c>
      <c r="H43">
        <v>0.74809999999999999</v>
      </c>
      <c r="I43">
        <v>0.87580000000000002</v>
      </c>
      <c r="J43">
        <v>0.84019999999999995</v>
      </c>
      <c r="K43">
        <v>0.7419</v>
      </c>
      <c r="L43">
        <v>0.66210000000000002</v>
      </c>
    </row>
    <row r="44" spans="1:12" x14ac:dyDescent="0.35">
      <c r="A44" s="4" t="s">
        <v>190</v>
      </c>
      <c r="B44">
        <v>3.948</v>
      </c>
      <c r="C44">
        <v>1.5409999999999999</v>
      </c>
      <c r="D44">
        <v>3.8</v>
      </c>
      <c r="E44">
        <v>3.3220000000000001</v>
      </c>
      <c r="F44">
        <v>2.8610000000000002</v>
      </c>
      <c r="G44">
        <v>2.4710000000000001</v>
      </c>
      <c r="H44">
        <v>2.9660000000000002</v>
      </c>
      <c r="I44">
        <v>3.9780000000000002</v>
      </c>
      <c r="J44">
        <v>1.01</v>
      </c>
      <c r="K44">
        <v>1.871</v>
      </c>
      <c r="L44">
        <v>0.86350000000000005</v>
      </c>
    </row>
    <row r="45" spans="1:12" x14ac:dyDescent="0.35">
      <c r="A45" s="4" t="s">
        <v>191</v>
      </c>
      <c r="B45">
        <v>0.46150000000000002</v>
      </c>
      <c r="C45">
        <v>0.60529999999999995</v>
      </c>
      <c r="D45">
        <v>0.38779999999999998</v>
      </c>
      <c r="E45">
        <v>0.41670000000000001</v>
      </c>
      <c r="F45">
        <v>0.2727</v>
      </c>
      <c r="G45">
        <v>0.7</v>
      </c>
      <c r="H45">
        <v>0.33050000000000002</v>
      </c>
      <c r="I45">
        <v>0.35709999999999997</v>
      </c>
      <c r="J45">
        <v>0.3846</v>
      </c>
      <c r="K45">
        <v>0.64290000000000003</v>
      </c>
      <c r="L45">
        <v>0.74070000000000003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C7E3-66FF-4CE9-8503-4C1A8660A4E7}">
  <dimension ref="A1:AE46"/>
  <sheetViews>
    <sheetView workbookViewId="0">
      <selection activeCell="C5" sqref="C5"/>
    </sheetView>
  </sheetViews>
  <sheetFormatPr defaultRowHeight="14.5" x14ac:dyDescent="0.35"/>
  <cols>
    <col min="1" max="1" width="53.08984375" customWidth="1"/>
    <col min="2" max="2" width="11.08984375" customWidth="1"/>
    <col min="4" max="4" width="10.81640625" customWidth="1"/>
    <col min="8" max="8" width="11.26953125" customWidth="1"/>
    <col min="11" max="11" width="10.6328125" customWidth="1"/>
  </cols>
  <sheetData>
    <row r="1" spans="1:13" x14ac:dyDescent="0.35">
      <c r="A1" s="6" t="s">
        <v>109</v>
      </c>
      <c r="B1" s="6" t="s">
        <v>108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3" x14ac:dyDescent="0.35">
      <c r="A2" t="s">
        <v>159</v>
      </c>
      <c r="B2" t="s">
        <v>110</v>
      </c>
      <c r="C2">
        <v>26</v>
      </c>
      <c r="D2">
        <v>38</v>
      </c>
      <c r="E2">
        <v>49</v>
      </c>
      <c r="F2">
        <v>24</v>
      </c>
      <c r="G2">
        <v>44</v>
      </c>
      <c r="H2">
        <v>10</v>
      </c>
      <c r="I2">
        <v>118</v>
      </c>
      <c r="J2">
        <v>14</v>
      </c>
      <c r="K2">
        <v>52</v>
      </c>
      <c r="L2">
        <v>14</v>
      </c>
      <c r="M2">
        <v>27</v>
      </c>
    </row>
    <row r="3" spans="1:13" x14ac:dyDescent="0.35">
      <c r="A3" t="s">
        <v>113</v>
      </c>
      <c r="B3" t="s">
        <v>112</v>
      </c>
      <c r="C3">
        <v>8</v>
      </c>
      <c r="D3">
        <v>5</v>
      </c>
      <c r="E3">
        <v>10</v>
      </c>
      <c r="F3">
        <v>7</v>
      </c>
      <c r="G3">
        <v>8</v>
      </c>
      <c r="H3">
        <v>4</v>
      </c>
      <c r="I3">
        <v>11</v>
      </c>
      <c r="J3">
        <v>6</v>
      </c>
      <c r="K3">
        <v>4</v>
      </c>
      <c r="L3">
        <v>4</v>
      </c>
      <c r="M3">
        <v>3</v>
      </c>
    </row>
    <row r="4" spans="1:13" x14ac:dyDescent="0.35">
      <c r="A4" t="s">
        <v>115</v>
      </c>
      <c r="B4" t="s">
        <v>114</v>
      </c>
      <c r="C4" s="7">
        <v>3.8461538461538463</v>
      </c>
      <c r="D4" s="7">
        <v>0</v>
      </c>
      <c r="E4" s="7">
        <v>69.387755102040828</v>
      </c>
      <c r="F4" s="7">
        <v>37.5</v>
      </c>
      <c r="G4" s="7">
        <v>2.2727272727272729</v>
      </c>
      <c r="H4" s="7">
        <v>10</v>
      </c>
      <c r="I4" s="7">
        <v>22.881355932203391</v>
      </c>
      <c r="J4" s="7">
        <v>14.285714285714285</v>
      </c>
      <c r="K4" s="7">
        <v>28.846153846153843</v>
      </c>
      <c r="L4" s="7">
        <v>71.428571428571431</v>
      </c>
      <c r="M4" s="7">
        <v>81.481481481481481</v>
      </c>
    </row>
    <row r="5" spans="1:13" x14ac:dyDescent="0.35">
      <c r="A5" t="s">
        <v>117</v>
      </c>
      <c r="B5" t="s">
        <v>116</v>
      </c>
      <c r="C5" s="7">
        <v>46.153846153846153</v>
      </c>
      <c r="D5" s="7">
        <v>23.684210526315788</v>
      </c>
      <c r="E5" s="7">
        <v>2.0408163265306123</v>
      </c>
      <c r="F5" s="7">
        <v>4.1666666666666661</v>
      </c>
      <c r="G5" s="7">
        <v>31.81818181818182</v>
      </c>
      <c r="H5" s="7">
        <v>10</v>
      </c>
      <c r="I5" s="7">
        <v>33.050847457627121</v>
      </c>
      <c r="J5" s="7">
        <v>7.1428571428571423</v>
      </c>
      <c r="K5" s="7">
        <v>0</v>
      </c>
      <c r="L5" s="7">
        <v>0</v>
      </c>
      <c r="M5" s="7">
        <v>0</v>
      </c>
    </row>
    <row r="6" spans="1:13" x14ac:dyDescent="0.35">
      <c r="A6" t="s">
        <v>119</v>
      </c>
      <c r="B6" t="s">
        <v>118</v>
      </c>
      <c r="C6" s="7">
        <v>7.6923076923076925</v>
      </c>
      <c r="D6" s="7">
        <v>5.2631578947368416</v>
      </c>
      <c r="E6" s="7">
        <v>2.0408163265306123</v>
      </c>
      <c r="F6" s="7">
        <v>0</v>
      </c>
      <c r="G6" s="7">
        <v>22.727272727272727</v>
      </c>
      <c r="H6" s="7">
        <v>10</v>
      </c>
      <c r="I6" s="7">
        <v>0.84745762711864403</v>
      </c>
      <c r="J6" s="7">
        <v>7.1428571428571423</v>
      </c>
      <c r="K6" s="7">
        <v>0</v>
      </c>
      <c r="L6" s="7">
        <v>0</v>
      </c>
      <c r="M6" s="7">
        <v>0</v>
      </c>
    </row>
    <row r="7" spans="1:13" x14ac:dyDescent="0.35">
      <c r="A7" t="s">
        <v>121</v>
      </c>
      <c r="B7" t="s">
        <v>120</v>
      </c>
      <c r="C7" s="7">
        <v>30.76923076923077</v>
      </c>
      <c r="D7" s="7">
        <v>63.157894736842103</v>
      </c>
      <c r="E7" s="7">
        <v>18.367346938775512</v>
      </c>
      <c r="F7" s="7">
        <v>54.166666666666664</v>
      </c>
      <c r="G7" s="7">
        <v>56.818181818181827</v>
      </c>
      <c r="H7" s="7">
        <v>90</v>
      </c>
      <c r="I7" s="7">
        <v>36.440677966101688</v>
      </c>
      <c r="J7" s="7">
        <v>35.714285714285708</v>
      </c>
      <c r="K7" s="7">
        <v>40.384615384615387</v>
      </c>
      <c r="L7" s="7">
        <v>28.571428571428569</v>
      </c>
      <c r="M7" s="7">
        <v>18.518518518518519</v>
      </c>
    </row>
    <row r="8" spans="1:13" x14ac:dyDescent="0.35">
      <c r="A8" t="s">
        <v>123</v>
      </c>
      <c r="B8" t="s">
        <v>122</v>
      </c>
      <c r="C8" s="7">
        <v>46.153846153846153</v>
      </c>
      <c r="D8" s="7">
        <v>5.2631578947368416</v>
      </c>
      <c r="E8" s="7">
        <v>2.0408163265306123</v>
      </c>
      <c r="F8" s="7">
        <v>4.1666666666666661</v>
      </c>
      <c r="G8" s="7">
        <v>9.0909090909090917</v>
      </c>
      <c r="H8" s="7">
        <v>0</v>
      </c>
      <c r="I8" s="7">
        <v>33.898305084745765</v>
      </c>
      <c r="J8" s="7">
        <v>0</v>
      </c>
      <c r="K8" s="7">
        <v>0</v>
      </c>
      <c r="L8" s="7">
        <v>0</v>
      </c>
      <c r="M8" s="7">
        <v>0</v>
      </c>
    </row>
    <row r="9" spans="1:13" x14ac:dyDescent="0.35">
      <c r="A9" t="s">
        <v>192</v>
      </c>
      <c r="B9" t="s">
        <v>124</v>
      </c>
      <c r="C9" s="7">
        <v>15.384615384615385</v>
      </c>
      <c r="D9" s="7">
        <v>7.8947368421052628</v>
      </c>
      <c r="E9" s="7">
        <v>2.0408163265306123</v>
      </c>
      <c r="F9" s="7">
        <v>4.1666666666666661</v>
      </c>
      <c r="G9" s="7">
        <v>43.18181818181818</v>
      </c>
      <c r="H9" s="7">
        <v>70</v>
      </c>
      <c r="I9" s="7">
        <v>11.864406779661016</v>
      </c>
      <c r="J9" s="7">
        <v>42.857142857142861</v>
      </c>
      <c r="K9" s="7">
        <v>30.76923076923077</v>
      </c>
      <c r="L9" s="7">
        <v>7.1428571428571423</v>
      </c>
      <c r="M9" s="7">
        <v>0</v>
      </c>
    </row>
    <row r="10" spans="1:13" x14ac:dyDescent="0.35">
      <c r="A10" t="s">
        <v>193</v>
      </c>
      <c r="B10" t="s">
        <v>126</v>
      </c>
      <c r="C10" s="7">
        <v>3.8461538461538463</v>
      </c>
      <c r="D10" s="7">
        <v>5.2631578947368416</v>
      </c>
      <c r="E10" s="7">
        <v>12.244897959183673</v>
      </c>
      <c r="F10" s="7">
        <v>4.1666666666666661</v>
      </c>
      <c r="G10" s="7">
        <v>0</v>
      </c>
      <c r="H10" s="7">
        <v>0</v>
      </c>
      <c r="I10" s="7">
        <v>34.745762711864408</v>
      </c>
      <c r="J10" s="7">
        <v>7.1428571428571423</v>
      </c>
      <c r="K10" s="7">
        <v>0</v>
      </c>
      <c r="L10" s="7">
        <v>14.285714285714285</v>
      </c>
      <c r="M10" s="7">
        <v>0</v>
      </c>
    </row>
    <row r="11" spans="1:13" x14ac:dyDescent="0.35">
      <c r="A11" t="s">
        <v>194</v>
      </c>
      <c r="B11" t="s">
        <v>195</v>
      </c>
      <c r="C11" s="7">
        <v>34.615384615384613</v>
      </c>
      <c r="D11" s="7">
        <v>26.315789473684209</v>
      </c>
      <c r="E11" s="7">
        <v>75.510204081632665</v>
      </c>
      <c r="F11" s="7">
        <v>91.666666666666671</v>
      </c>
      <c r="G11" s="7">
        <v>20.454545454545457</v>
      </c>
      <c r="H11" s="7">
        <v>10</v>
      </c>
      <c r="I11" s="7">
        <v>46.610169491525426</v>
      </c>
      <c r="J11" s="7">
        <v>49.999999999999993</v>
      </c>
      <c r="K11" s="7">
        <v>67.307692307692307</v>
      </c>
      <c r="L11" s="7">
        <v>78.571428571428584</v>
      </c>
      <c r="M11" s="7">
        <v>100</v>
      </c>
    </row>
    <row r="12" spans="1:13" x14ac:dyDescent="0.35">
      <c r="A12" t="s">
        <v>131</v>
      </c>
      <c r="B12" t="s">
        <v>130</v>
      </c>
      <c r="C12" s="7">
        <v>0.5</v>
      </c>
      <c r="D12" s="7" t="e">
        <v>#DIV/0!</v>
      </c>
      <c r="E12" s="7" t="e">
        <v>#DIV/0!</v>
      </c>
      <c r="F12" s="7" t="e">
        <v>#DIV/0!</v>
      </c>
      <c r="G12" s="7">
        <v>0</v>
      </c>
      <c r="H12" s="7">
        <v>0</v>
      </c>
      <c r="I12" s="7" t="e">
        <v>#DIV/0!</v>
      </c>
      <c r="J12" s="7" t="e">
        <v>#DIV/0!</v>
      </c>
      <c r="K12" s="7" t="e">
        <v>#DIV/0!</v>
      </c>
      <c r="L12" s="7" t="e">
        <v>#DIV/0!</v>
      </c>
      <c r="M12" s="7" t="e">
        <v>#DIV/0!</v>
      </c>
    </row>
    <row r="13" spans="1:13" x14ac:dyDescent="0.35">
      <c r="A13" t="s">
        <v>133</v>
      </c>
      <c r="B13" t="s">
        <v>132</v>
      </c>
      <c r="C13" s="8">
        <v>46.153846153846153</v>
      </c>
      <c r="D13" s="8">
        <v>60.526315789473685</v>
      </c>
      <c r="E13" s="8">
        <v>38.775510204081634</v>
      </c>
      <c r="F13" s="8">
        <v>41.666666666666671</v>
      </c>
      <c r="G13" s="8">
        <v>27.27272727272727</v>
      </c>
      <c r="H13" s="8">
        <v>70</v>
      </c>
      <c r="I13" s="8">
        <v>33.050847457627121</v>
      </c>
      <c r="J13" s="8">
        <v>35.714285714285715</v>
      </c>
      <c r="K13" s="8">
        <v>38.461538461538467</v>
      </c>
      <c r="L13" s="8">
        <v>64.285714285714292</v>
      </c>
      <c r="M13" s="8">
        <v>74.074074074074076</v>
      </c>
    </row>
    <row r="14" spans="1:13" x14ac:dyDescent="0.35">
      <c r="A14" t="s">
        <v>135</v>
      </c>
      <c r="B14" t="s">
        <v>134</v>
      </c>
      <c r="C14" s="7">
        <v>7.6923076923076925</v>
      </c>
      <c r="D14" s="7">
        <v>0</v>
      </c>
      <c r="E14" s="7">
        <v>0</v>
      </c>
      <c r="F14" s="7">
        <v>0</v>
      </c>
      <c r="G14" s="7">
        <v>22.727272727272727</v>
      </c>
      <c r="H14" s="7">
        <v>10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5">
      <c r="A15" t="s">
        <v>137</v>
      </c>
      <c r="B15" t="s">
        <v>136</v>
      </c>
      <c r="C15" s="7">
        <v>3.8461538461538463</v>
      </c>
      <c r="D15" s="7">
        <v>0</v>
      </c>
      <c r="E15" s="7">
        <v>16.326530612244898</v>
      </c>
      <c r="F15" s="7">
        <v>4.1666666666666661</v>
      </c>
      <c r="G15" s="7">
        <v>0</v>
      </c>
      <c r="H15" s="7">
        <v>0</v>
      </c>
      <c r="I15" s="7">
        <v>43.220338983050851</v>
      </c>
      <c r="J15" s="7">
        <v>7.1428571428571423</v>
      </c>
      <c r="K15" s="7">
        <v>0</v>
      </c>
      <c r="L15" s="7">
        <v>14.285714285714285</v>
      </c>
      <c r="M15" s="7">
        <v>0</v>
      </c>
    </row>
    <row r="16" spans="1:13" x14ac:dyDescent="0.35">
      <c r="A16" t="s">
        <v>138</v>
      </c>
      <c r="B16" t="s">
        <v>130</v>
      </c>
      <c r="C16" s="7">
        <v>0.5</v>
      </c>
      <c r="D16" s="7" t="e">
        <v>#DIV/0!</v>
      </c>
      <c r="E16" s="7" t="e">
        <v>#DIV/0!</v>
      </c>
      <c r="F16" s="7" t="e">
        <v>#DIV/0!</v>
      </c>
      <c r="G16" s="7">
        <v>0</v>
      </c>
      <c r="H16" s="7">
        <v>0</v>
      </c>
      <c r="I16" s="7" t="e">
        <v>#DIV/0!</v>
      </c>
      <c r="J16" s="7" t="e">
        <v>#DIV/0!</v>
      </c>
      <c r="K16" s="7" t="e">
        <v>#DIV/0!</v>
      </c>
      <c r="L16" s="7" t="e">
        <v>#DIV/0!</v>
      </c>
      <c r="M16" s="7" t="e">
        <v>#DIV/0!</v>
      </c>
    </row>
    <row r="17" spans="1:13" x14ac:dyDescent="0.35">
      <c r="A17" t="s">
        <v>140</v>
      </c>
      <c r="B17" t="s">
        <v>139</v>
      </c>
      <c r="C17" s="7">
        <v>0.13</v>
      </c>
      <c r="D17" s="7" t="e">
        <v>#DIV/0!</v>
      </c>
      <c r="E17" s="7" t="e">
        <v>#DIV/0!</v>
      </c>
      <c r="F17" s="7" t="e">
        <v>#DIV/0!</v>
      </c>
      <c r="G17" s="7" t="e">
        <v>#DIV/0!</v>
      </c>
      <c r="H17" s="7" t="e">
        <v>#DIV/0!</v>
      </c>
      <c r="I17" s="7" t="e">
        <v>#DIV/0!</v>
      </c>
      <c r="J17" s="7" t="e">
        <v>#DIV/0!</v>
      </c>
      <c r="K17" s="7" t="e">
        <v>#DIV/0!</v>
      </c>
      <c r="L17" s="7" t="e">
        <v>#DIV/0!</v>
      </c>
      <c r="M17" s="7" t="e">
        <v>#DIV/0!</v>
      </c>
    </row>
    <row r="18" spans="1:13" x14ac:dyDescent="0.35">
      <c r="A18" t="s">
        <v>142</v>
      </c>
      <c r="B18" t="s">
        <v>141</v>
      </c>
      <c r="C18" s="7">
        <v>0.46153846153846151</v>
      </c>
      <c r="D18" s="7">
        <v>5.2631578947368418E-2</v>
      </c>
      <c r="E18" s="7">
        <v>2.0408163265306124E-2</v>
      </c>
      <c r="F18" s="7">
        <v>4.1666666666666657E-2</v>
      </c>
      <c r="G18" s="7">
        <v>9.0909090909090912E-2</v>
      </c>
      <c r="H18" s="7">
        <v>0</v>
      </c>
      <c r="I18" s="7">
        <v>0.33898305084745767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5">
      <c r="A19" t="s">
        <v>144</v>
      </c>
      <c r="B19" t="s">
        <v>143</v>
      </c>
      <c r="C19" s="7">
        <v>1</v>
      </c>
      <c r="D19" s="7">
        <v>1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1</v>
      </c>
      <c r="K19" s="7">
        <v>0</v>
      </c>
      <c r="L19" s="7">
        <v>0</v>
      </c>
      <c r="M19" s="7">
        <v>0</v>
      </c>
    </row>
    <row r="20" spans="1:13" x14ac:dyDescent="0.35">
      <c r="A20" t="s">
        <v>146</v>
      </c>
      <c r="B20" t="s">
        <v>145</v>
      </c>
      <c r="C20" s="7">
        <v>84.615384615384613</v>
      </c>
      <c r="D20" s="7">
        <v>92.10526315789474</v>
      </c>
      <c r="E20" s="7">
        <v>77.551020408163268</v>
      </c>
      <c r="F20" s="7">
        <v>100</v>
      </c>
      <c r="G20" s="7">
        <v>68.181818181818173</v>
      </c>
      <c r="H20" s="7">
        <v>100</v>
      </c>
      <c r="I20" s="7">
        <v>73.728813559322035</v>
      </c>
      <c r="J20" s="7">
        <v>78.571428571428555</v>
      </c>
      <c r="K20" s="7">
        <v>98.07692307692308</v>
      </c>
      <c r="L20" s="7">
        <v>92.857142857142861</v>
      </c>
      <c r="M20" s="7">
        <v>100</v>
      </c>
    </row>
    <row r="21" spans="1:13" x14ac:dyDescent="0.35">
      <c r="A21" t="s">
        <v>152</v>
      </c>
      <c r="B21" t="s">
        <v>151</v>
      </c>
      <c r="C21" s="7">
        <v>7.6923076923076925</v>
      </c>
      <c r="D21" s="7">
        <v>2.6315789473684208</v>
      </c>
      <c r="E21" s="7">
        <v>85.714285714285694</v>
      </c>
      <c r="F21" s="7">
        <v>41.666666666666664</v>
      </c>
      <c r="G21" s="7">
        <v>59.090909090909101</v>
      </c>
      <c r="H21" s="7">
        <v>90</v>
      </c>
      <c r="I21" s="7">
        <v>41.52542372881355</v>
      </c>
      <c r="J21" s="7">
        <v>57.142857142857146</v>
      </c>
      <c r="K21" s="7">
        <v>59.615384615384613</v>
      </c>
      <c r="L21" s="7">
        <v>85.714285714285722</v>
      </c>
      <c r="M21" s="7">
        <v>81.481481481481481</v>
      </c>
    </row>
    <row r="22" spans="1:13" x14ac:dyDescent="0.35">
      <c r="A22" t="s">
        <v>160</v>
      </c>
      <c r="B22" t="s">
        <v>176</v>
      </c>
      <c r="C22" s="7">
        <v>0.28399999999999997</v>
      </c>
      <c r="D22" s="7">
        <v>0.43209999999999998</v>
      </c>
      <c r="E22" s="7">
        <v>0.252</v>
      </c>
      <c r="F22" s="7">
        <v>0.32290000000000002</v>
      </c>
      <c r="G22" s="7">
        <v>0.18490000000000001</v>
      </c>
      <c r="H22" s="7">
        <v>0.52</v>
      </c>
      <c r="I22" s="7">
        <v>0.2099</v>
      </c>
      <c r="J22" s="7">
        <v>0.24490000000000001</v>
      </c>
      <c r="K22" s="7">
        <v>0.32619999999999999</v>
      </c>
      <c r="L22" s="7">
        <v>0.4592</v>
      </c>
      <c r="M22" s="7">
        <v>0.58850000000000002</v>
      </c>
    </row>
    <row r="23" spans="1:13" x14ac:dyDescent="0.35">
      <c r="A23" t="s">
        <v>161</v>
      </c>
      <c r="B23" t="s">
        <v>177</v>
      </c>
      <c r="C23" s="7">
        <v>0.71599999999999997</v>
      </c>
      <c r="D23" s="7">
        <v>0.56789999999999996</v>
      </c>
      <c r="E23" s="7">
        <v>0.748</v>
      </c>
      <c r="F23" s="7">
        <v>0.67710000000000004</v>
      </c>
      <c r="G23" s="7">
        <v>0.81510000000000005</v>
      </c>
      <c r="H23" s="7">
        <v>0.48</v>
      </c>
      <c r="I23" s="7">
        <v>0.79010000000000002</v>
      </c>
      <c r="J23" s="7">
        <v>0.75509999999999999</v>
      </c>
      <c r="K23" s="7">
        <v>0.67379999999999995</v>
      </c>
      <c r="L23" s="7">
        <v>0.54079999999999995</v>
      </c>
      <c r="M23" s="7">
        <v>0.41149999999999998</v>
      </c>
    </row>
    <row r="24" spans="1:13" x14ac:dyDescent="0.35">
      <c r="A24" t="s">
        <v>162</v>
      </c>
      <c r="B24" t="s">
        <v>149</v>
      </c>
      <c r="C24" s="7">
        <v>1.591</v>
      </c>
      <c r="D24" s="7">
        <v>1.0960000000000001</v>
      </c>
      <c r="E24" s="7">
        <v>1.6970000000000001</v>
      </c>
      <c r="F24" s="7">
        <v>1.395</v>
      </c>
      <c r="G24" s="7">
        <v>1.833</v>
      </c>
      <c r="H24" s="7">
        <v>0.94040000000000001</v>
      </c>
      <c r="I24" s="7">
        <v>1.794</v>
      </c>
      <c r="J24" s="7">
        <v>1.569</v>
      </c>
      <c r="K24" s="7">
        <v>1.165</v>
      </c>
      <c r="L24" s="7">
        <v>1.0289999999999999</v>
      </c>
      <c r="M24" s="7">
        <v>0.72740000000000005</v>
      </c>
    </row>
    <row r="25" spans="1:13" x14ac:dyDescent="0.35">
      <c r="A25" t="s">
        <v>163</v>
      </c>
      <c r="B25" t="s">
        <v>178</v>
      </c>
      <c r="C25" s="7">
        <v>0.61360000000000003</v>
      </c>
      <c r="D25" s="7">
        <v>0.59850000000000003</v>
      </c>
      <c r="E25" s="7">
        <v>0.54590000000000005</v>
      </c>
      <c r="F25" s="7">
        <v>0.57620000000000005</v>
      </c>
      <c r="G25" s="7">
        <v>0.78169999999999995</v>
      </c>
      <c r="H25" s="7">
        <v>0.64029999999999998</v>
      </c>
      <c r="I25" s="7">
        <v>0.54659999999999997</v>
      </c>
      <c r="J25" s="7">
        <v>0.8004</v>
      </c>
      <c r="K25" s="7">
        <v>0.80130000000000001</v>
      </c>
      <c r="L25" s="7">
        <v>0.69920000000000004</v>
      </c>
      <c r="M25" s="7">
        <v>0.68989999999999996</v>
      </c>
    </row>
    <row r="26" spans="1:13" x14ac:dyDescent="0.35">
      <c r="A26" t="s">
        <v>164</v>
      </c>
      <c r="B26" t="s">
        <v>179</v>
      </c>
      <c r="C26" s="7">
        <v>1.2809999999999999</v>
      </c>
      <c r="D26" s="7">
        <v>0.94930000000000003</v>
      </c>
      <c r="E26" s="7">
        <v>1.4630000000000001</v>
      </c>
      <c r="F26" s="7">
        <v>1.1200000000000001</v>
      </c>
      <c r="G26" s="7">
        <v>1.597</v>
      </c>
      <c r="H26" s="7">
        <v>0.65790000000000004</v>
      </c>
      <c r="I26" s="7">
        <v>1.661</v>
      </c>
      <c r="J26" s="7">
        <v>1.181</v>
      </c>
      <c r="K26" s="7">
        <v>1.0660000000000001</v>
      </c>
      <c r="L26" s="7">
        <v>0.78590000000000004</v>
      </c>
      <c r="M26" s="7">
        <v>0.62</v>
      </c>
    </row>
    <row r="27" spans="1:13" x14ac:dyDescent="0.35">
      <c r="A27" t="s">
        <v>165</v>
      </c>
      <c r="B27" t="s">
        <v>180</v>
      </c>
      <c r="C27" s="7">
        <v>1.569</v>
      </c>
      <c r="D27" s="7">
        <v>0.81110000000000004</v>
      </c>
      <c r="E27" s="7">
        <v>1.429</v>
      </c>
      <c r="F27" s="7">
        <v>1.429</v>
      </c>
      <c r="G27" s="7">
        <v>1.206</v>
      </c>
      <c r="H27" s="7">
        <v>1.2649999999999999</v>
      </c>
      <c r="I27" s="7">
        <v>1.0129999999999999</v>
      </c>
      <c r="J27" s="7">
        <v>1.6040000000000001</v>
      </c>
      <c r="K27" s="7">
        <v>0.55469999999999997</v>
      </c>
      <c r="L27" s="7">
        <v>1.069</v>
      </c>
      <c r="M27" s="7">
        <v>0.57740000000000002</v>
      </c>
    </row>
    <row r="28" spans="1:13" x14ac:dyDescent="0.35">
      <c r="A28" t="s">
        <v>166</v>
      </c>
      <c r="B28" t="s">
        <v>181</v>
      </c>
      <c r="C28" s="7">
        <v>2.1480000000000001</v>
      </c>
      <c r="D28" s="7">
        <v>1.1000000000000001</v>
      </c>
      <c r="E28" s="7">
        <v>2.3130000000000002</v>
      </c>
      <c r="F28" s="7">
        <v>1.8879999999999999</v>
      </c>
      <c r="G28" s="7">
        <v>1.85</v>
      </c>
      <c r="H28" s="7">
        <v>1.3029999999999999</v>
      </c>
      <c r="I28" s="7">
        <v>2.0960000000000001</v>
      </c>
      <c r="J28" s="7">
        <v>1.895</v>
      </c>
      <c r="K28" s="7">
        <v>0.75929999999999997</v>
      </c>
      <c r="L28" s="7">
        <v>1.137</v>
      </c>
      <c r="M28" s="7">
        <v>0.60680000000000001</v>
      </c>
    </row>
    <row r="29" spans="1:13" x14ac:dyDescent="0.35">
      <c r="A29" t="s">
        <v>167</v>
      </c>
      <c r="B29" t="s">
        <v>182</v>
      </c>
      <c r="C29" s="7">
        <v>0.76519999999999999</v>
      </c>
      <c r="D29" s="7">
        <v>0.68110000000000004</v>
      </c>
      <c r="E29" s="7">
        <v>0.73709999999999998</v>
      </c>
      <c r="F29" s="7">
        <v>0.7167</v>
      </c>
      <c r="G29" s="7">
        <v>0.88160000000000005</v>
      </c>
      <c r="H29" s="7">
        <v>0.6784</v>
      </c>
      <c r="I29" s="7">
        <v>0.74809999999999999</v>
      </c>
      <c r="J29" s="7">
        <v>0.87580000000000002</v>
      </c>
      <c r="K29" s="7">
        <v>0.84019999999999995</v>
      </c>
      <c r="L29" s="7">
        <v>0.7419</v>
      </c>
      <c r="M29" s="7">
        <v>0.66210000000000002</v>
      </c>
    </row>
    <row r="30" spans="1:13" x14ac:dyDescent="0.35">
      <c r="A30" t="s">
        <v>168</v>
      </c>
      <c r="B30" t="s">
        <v>183</v>
      </c>
      <c r="C30" s="7">
        <v>3.948</v>
      </c>
      <c r="D30" s="7">
        <v>1.5409999999999999</v>
      </c>
      <c r="E30" s="7">
        <v>3.8</v>
      </c>
      <c r="F30" s="7">
        <v>3.3220000000000001</v>
      </c>
      <c r="G30" s="7">
        <v>2.8610000000000002</v>
      </c>
      <c r="H30" s="7">
        <v>2.4710000000000001</v>
      </c>
      <c r="I30" s="7">
        <v>2.9660000000000002</v>
      </c>
      <c r="J30" s="7">
        <v>3.9780000000000002</v>
      </c>
      <c r="K30" s="7">
        <v>1.01</v>
      </c>
      <c r="L30" s="7">
        <v>1.871</v>
      </c>
      <c r="M30" s="7">
        <v>0.86350000000000005</v>
      </c>
    </row>
    <row r="31" spans="1:13" x14ac:dyDescent="0.35">
      <c r="A31" s="9" t="s">
        <v>169</v>
      </c>
      <c r="B31" s="9" t="s">
        <v>184</v>
      </c>
      <c r="C31" s="10">
        <v>0.46150000000000002</v>
      </c>
      <c r="D31" s="10">
        <v>0.60529999999999995</v>
      </c>
      <c r="E31" s="10">
        <v>0.38779999999999998</v>
      </c>
      <c r="F31" s="10">
        <v>0.41670000000000001</v>
      </c>
      <c r="G31" s="10">
        <v>0.2727</v>
      </c>
      <c r="H31" s="10">
        <v>0.7</v>
      </c>
      <c r="I31" s="10">
        <v>0.33050000000000002</v>
      </c>
      <c r="J31" s="10">
        <v>0.35709999999999997</v>
      </c>
      <c r="K31" s="10">
        <v>0.3846</v>
      </c>
      <c r="L31" s="10">
        <v>0.64290000000000003</v>
      </c>
      <c r="M31" s="10">
        <v>0.74070000000000003</v>
      </c>
    </row>
    <row r="34" spans="1:31" x14ac:dyDescent="0.35">
      <c r="A34" s="6" t="s">
        <v>109</v>
      </c>
      <c r="B34" s="11" t="s">
        <v>159</v>
      </c>
      <c r="C34" s="11" t="s">
        <v>113</v>
      </c>
      <c r="D34" s="11" t="s">
        <v>115</v>
      </c>
      <c r="E34" s="11" t="s">
        <v>117</v>
      </c>
      <c r="F34" s="11" t="s">
        <v>119</v>
      </c>
      <c r="G34" s="11" t="s">
        <v>121</v>
      </c>
      <c r="H34" s="11" t="s">
        <v>123</v>
      </c>
      <c r="I34" s="11" t="s">
        <v>192</v>
      </c>
      <c r="J34" s="11" t="s">
        <v>193</v>
      </c>
      <c r="K34" s="11" t="s">
        <v>194</v>
      </c>
      <c r="L34" s="11" t="s">
        <v>131</v>
      </c>
      <c r="M34" s="11" t="s">
        <v>133</v>
      </c>
      <c r="N34" s="11" t="s">
        <v>135</v>
      </c>
      <c r="O34" s="11" t="s">
        <v>137</v>
      </c>
      <c r="P34" s="11" t="s">
        <v>138</v>
      </c>
      <c r="Q34" s="11" t="s">
        <v>140</v>
      </c>
      <c r="R34" s="11" t="s">
        <v>142</v>
      </c>
      <c r="S34" s="11" t="s">
        <v>144</v>
      </c>
      <c r="T34" s="11" t="s">
        <v>146</v>
      </c>
      <c r="U34" s="11" t="s">
        <v>152</v>
      </c>
      <c r="V34" s="11" t="s">
        <v>160</v>
      </c>
      <c r="W34" s="11" t="s">
        <v>161</v>
      </c>
      <c r="X34" s="11" t="s">
        <v>162</v>
      </c>
      <c r="Y34" s="11" t="s">
        <v>163</v>
      </c>
      <c r="Z34" s="11" t="s">
        <v>164</v>
      </c>
      <c r="AA34" s="11" t="s">
        <v>165</v>
      </c>
      <c r="AB34" s="11" t="s">
        <v>166</v>
      </c>
      <c r="AC34" s="11" t="s">
        <v>167</v>
      </c>
      <c r="AD34" s="11" t="s">
        <v>168</v>
      </c>
      <c r="AE34" s="11" t="s">
        <v>169</v>
      </c>
    </row>
    <row r="35" spans="1:31" x14ac:dyDescent="0.35">
      <c r="A35" s="4" t="s">
        <v>108</v>
      </c>
      <c r="B35" t="s">
        <v>196</v>
      </c>
      <c r="C35" t="s">
        <v>112</v>
      </c>
      <c r="D35" t="s">
        <v>114</v>
      </c>
      <c r="E35" t="s">
        <v>116</v>
      </c>
      <c r="F35" t="s">
        <v>118</v>
      </c>
      <c r="G35" t="s">
        <v>120</v>
      </c>
      <c r="H35" t="s">
        <v>122</v>
      </c>
      <c r="I35" t="s">
        <v>124</v>
      </c>
      <c r="J35" t="s">
        <v>126</v>
      </c>
      <c r="K35" t="s">
        <v>195</v>
      </c>
      <c r="L35" t="s">
        <v>130</v>
      </c>
      <c r="M35" t="s">
        <v>132</v>
      </c>
      <c r="N35" t="s">
        <v>134</v>
      </c>
      <c r="O35" t="s">
        <v>136</v>
      </c>
      <c r="P35" t="s">
        <v>130</v>
      </c>
      <c r="Q35" t="s">
        <v>139</v>
      </c>
      <c r="R35" t="s">
        <v>141</v>
      </c>
      <c r="S35" t="s">
        <v>143</v>
      </c>
      <c r="T35" t="s">
        <v>145</v>
      </c>
      <c r="U35" t="s">
        <v>151</v>
      </c>
      <c r="V35" t="s">
        <v>176</v>
      </c>
      <c r="W35" t="s">
        <v>177</v>
      </c>
      <c r="X35" t="s">
        <v>149</v>
      </c>
      <c r="Y35" t="s">
        <v>178</v>
      </c>
      <c r="Z35" t="s">
        <v>179</v>
      </c>
      <c r="AA35" t="s">
        <v>180</v>
      </c>
      <c r="AB35" t="s">
        <v>181</v>
      </c>
      <c r="AC35" t="s">
        <v>182</v>
      </c>
      <c r="AD35" s="5" t="s">
        <v>183</v>
      </c>
      <c r="AE35" t="s">
        <v>184</v>
      </c>
    </row>
    <row r="36" spans="1:31" x14ac:dyDescent="0.35">
      <c r="A36" s="4" t="s">
        <v>8</v>
      </c>
      <c r="B36">
        <v>26</v>
      </c>
      <c r="C36">
        <v>8</v>
      </c>
      <c r="D36" s="7">
        <v>3.8461538461538463</v>
      </c>
      <c r="E36" s="7">
        <v>46.153846153846153</v>
      </c>
      <c r="F36" s="7">
        <v>7.6923076923076925</v>
      </c>
      <c r="G36" s="7">
        <v>30.76923076923077</v>
      </c>
      <c r="H36" s="7">
        <v>46.153846153846153</v>
      </c>
      <c r="I36" s="7">
        <v>15.384615384615385</v>
      </c>
      <c r="J36" s="7">
        <v>3.8461538461538463</v>
      </c>
      <c r="K36" s="7">
        <v>34.615384615384613</v>
      </c>
      <c r="L36" s="7">
        <v>0.5</v>
      </c>
      <c r="M36" s="8">
        <v>46.153846153846153</v>
      </c>
      <c r="N36" s="7">
        <v>7.6923076923076925</v>
      </c>
      <c r="O36" s="7">
        <v>3.8461538461538463</v>
      </c>
      <c r="P36" s="7">
        <v>0.5</v>
      </c>
      <c r="Q36" s="7">
        <v>0.13</v>
      </c>
      <c r="R36" s="7">
        <v>0.46153846153846151</v>
      </c>
      <c r="S36" s="7">
        <v>1</v>
      </c>
      <c r="T36" s="7">
        <v>84.615384615384613</v>
      </c>
      <c r="U36" s="7">
        <v>7.6923076923076925</v>
      </c>
      <c r="V36" s="7">
        <v>0.28399999999999997</v>
      </c>
      <c r="W36" s="7">
        <v>0.71599999999999997</v>
      </c>
      <c r="X36" s="7">
        <v>1.591</v>
      </c>
      <c r="Y36" s="7">
        <v>0.61360000000000003</v>
      </c>
      <c r="Z36" s="7">
        <v>1.2809999999999999</v>
      </c>
      <c r="AA36" s="7">
        <v>1.569</v>
      </c>
      <c r="AB36" s="7">
        <v>2.1480000000000001</v>
      </c>
      <c r="AC36" s="7">
        <v>0.76519999999999999</v>
      </c>
      <c r="AD36" s="7">
        <v>3.948</v>
      </c>
      <c r="AE36" s="7">
        <v>0.46150000000000002</v>
      </c>
    </row>
    <row r="37" spans="1:31" x14ac:dyDescent="0.35">
      <c r="A37" s="4" t="s">
        <v>9</v>
      </c>
      <c r="B37">
        <v>38</v>
      </c>
      <c r="C37">
        <v>5</v>
      </c>
      <c r="D37" s="7">
        <v>0</v>
      </c>
      <c r="E37" s="7">
        <v>23.684210526315788</v>
      </c>
      <c r="F37" s="7">
        <v>5.2631578947368416</v>
      </c>
      <c r="G37" s="7">
        <v>63.157894736842103</v>
      </c>
      <c r="H37" s="7">
        <v>5.2631578947368416</v>
      </c>
      <c r="I37" s="7">
        <v>7.8947368421052628</v>
      </c>
      <c r="J37" s="7">
        <v>5.2631578947368416</v>
      </c>
      <c r="K37" s="7">
        <v>26.315789473684209</v>
      </c>
      <c r="L37" s="7" t="e">
        <v>#DIV/0!</v>
      </c>
      <c r="M37" s="8">
        <v>60.526315789473685</v>
      </c>
      <c r="N37" s="7">
        <v>0</v>
      </c>
      <c r="O37" s="7">
        <v>0</v>
      </c>
      <c r="P37" s="7" t="e">
        <v>#DIV/0!</v>
      </c>
      <c r="Q37" s="7" t="e">
        <v>#DIV/0!</v>
      </c>
      <c r="R37" s="7">
        <v>5.2631578947368418E-2</v>
      </c>
      <c r="S37" s="7">
        <v>1</v>
      </c>
      <c r="T37" s="7">
        <v>92.10526315789474</v>
      </c>
      <c r="U37" s="7">
        <v>2.6315789473684208</v>
      </c>
      <c r="V37" s="7">
        <v>0.43209999999999998</v>
      </c>
      <c r="W37" s="7">
        <v>0.56789999999999996</v>
      </c>
      <c r="X37" s="7">
        <v>1.0960000000000001</v>
      </c>
      <c r="Y37" s="7">
        <v>0.59850000000000003</v>
      </c>
      <c r="Z37" s="7">
        <v>0.94930000000000003</v>
      </c>
      <c r="AA37" s="7">
        <v>0.81110000000000004</v>
      </c>
      <c r="AB37" s="7">
        <v>1.1000000000000001</v>
      </c>
      <c r="AC37" s="7">
        <v>0.68110000000000004</v>
      </c>
      <c r="AD37" s="7">
        <v>1.5409999999999999</v>
      </c>
      <c r="AE37" s="7">
        <v>0.60529999999999995</v>
      </c>
    </row>
    <row r="38" spans="1:31" x14ac:dyDescent="0.35">
      <c r="A38" s="4" t="s">
        <v>10</v>
      </c>
      <c r="B38">
        <v>49</v>
      </c>
      <c r="C38">
        <v>10</v>
      </c>
      <c r="D38" s="7">
        <v>69.387755102040828</v>
      </c>
      <c r="E38" s="7">
        <v>2.0408163265306123</v>
      </c>
      <c r="F38" s="7">
        <v>2.0408163265306123</v>
      </c>
      <c r="G38" s="7">
        <v>18.367346938775512</v>
      </c>
      <c r="H38" s="7">
        <v>2.0408163265306123</v>
      </c>
      <c r="I38" s="7">
        <v>2.0408163265306123</v>
      </c>
      <c r="J38" s="7">
        <v>12.244897959183673</v>
      </c>
      <c r="K38" s="7">
        <v>75.510204081632665</v>
      </c>
      <c r="L38" s="7" t="e">
        <v>#DIV/0!</v>
      </c>
      <c r="M38" s="8">
        <v>38.775510204081634</v>
      </c>
      <c r="N38" s="7">
        <v>0</v>
      </c>
      <c r="O38" s="7">
        <v>16.326530612244898</v>
      </c>
      <c r="P38" s="7" t="e">
        <v>#DIV/0!</v>
      </c>
      <c r="Q38" s="7" t="e">
        <v>#DIV/0!</v>
      </c>
      <c r="R38" s="7">
        <v>2.0408163265306124E-2</v>
      </c>
      <c r="S38" s="7">
        <v>1</v>
      </c>
      <c r="T38" s="7">
        <v>77.551020408163268</v>
      </c>
      <c r="U38" s="7">
        <v>85.714285714285694</v>
      </c>
      <c r="V38" s="7">
        <v>0.252</v>
      </c>
      <c r="W38" s="7">
        <v>0.748</v>
      </c>
      <c r="X38" s="7">
        <v>1.6970000000000001</v>
      </c>
      <c r="Y38" s="7">
        <v>0.54590000000000005</v>
      </c>
      <c r="Z38" s="7">
        <v>1.4630000000000001</v>
      </c>
      <c r="AA38" s="7">
        <v>1.429</v>
      </c>
      <c r="AB38" s="7">
        <v>2.3130000000000002</v>
      </c>
      <c r="AC38" s="7">
        <v>0.73709999999999998</v>
      </c>
      <c r="AD38" s="7">
        <v>3.8</v>
      </c>
      <c r="AE38" s="7">
        <v>0.38779999999999998</v>
      </c>
    </row>
    <row r="39" spans="1:31" x14ac:dyDescent="0.35">
      <c r="A39" s="4" t="s">
        <v>11</v>
      </c>
      <c r="B39">
        <v>24</v>
      </c>
      <c r="C39">
        <v>7</v>
      </c>
      <c r="D39" s="7">
        <v>37.5</v>
      </c>
      <c r="E39" s="7">
        <v>4.1666666666666661</v>
      </c>
      <c r="F39" s="7">
        <v>0</v>
      </c>
      <c r="G39" s="7">
        <v>54.166666666666664</v>
      </c>
      <c r="H39" s="7">
        <v>4.1666666666666661</v>
      </c>
      <c r="I39" s="7">
        <v>4.1666666666666661</v>
      </c>
      <c r="J39" s="7">
        <v>4.1666666666666661</v>
      </c>
      <c r="K39" s="7">
        <v>91.666666666666671</v>
      </c>
      <c r="L39" s="7" t="e">
        <v>#DIV/0!</v>
      </c>
      <c r="M39" s="8">
        <v>41.666666666666671</v>
      </c>
      <c r="N39" s="7">
        <v>0</v>
      </c>
      <c r="O39" s="7">
        <v>4.1666666666666661</v>
      </c>
      <c r="P39" s="7" t="e">
        <v>#DIV/0!</v>
      </c>
      <c r="Q39" s="7" t="e">
        <v>#DIV/0!</v>
      </c>
      <c r="R39" s="7">
        <v>4.1666666666666657E-2</v>
      </c>
      <c r="S39" s="7">
        <v>0</v>
      </c>
      <c r="T39" s="7">
        <v>100</v>
      </c>
      <c r="U39" s="7">
        <v>41.666666666666664</v>
      </c>
      <c r="V39" s="7">
        <v>0.32290000000000002</v>
      </c>
      <c r="W39" s="7">
        <v>0.67710000000000004</v>
      </c>
      <c r="X39" s="7">
        <v>1.395</v>
      </c>
      <c r="Y39" s="7">
        <v>0.57620000000000005</v>
      </c>
      <c r="Z39" s="7">
        <v>1.1200000000000001</v>
      </c>
      <c r="AA39" s="7">
        <v>1.429</v>
      </c>
      <c r="AB39" s="7">
        <v>1.8879999999999999</v>
      </c>
      <c r="AC39" s="7">
        <v>0.7167</v>
      </c>
      <c r="AD39" s="7">
        <v>3.3220000000000001</v>
      </c>
      <c r="AE39" s="7">
        <v>0.41670000000000001</v>
      </c>
    </row>
    <row r="40" spans="1:31" x14ac:dyDescent="0.35">
      <c r="A40" s="4" t="s">
        <v>12</v>
      </c>
      <c r="B40">
        <v>44</v>
      </c>
      <c r="C40">
        <v>8</v>
      </c>
      <c r="D40" s="7">
        <v>2.2727272727272729</v>
      </c>
      <c r="E40" s="7">
        <v>31.81818181818182</v>
      </c>
      <c r="F40" s="7">
        <v>22.727272727272727</v>
      </c>
      <c r="G40" s="7">
        <v>56.818181818181827</v>
      </c>
      <c r="H40" s="7">
        <v>9.0909090909090917</v>
      </c>
      <c r="I40" s="7">
        <v>43.18181818181818</v>
      </c>
      <c r="J40" s="7">
        <v>0</v>
      </c>
      <c r="K40" s="7">
        <v>20.454545454545457</v>
      </c>
      <c r="L40" s="7">
        <v>0</v>
      </c>
      <c r="M40" s="8">
        <v>27.27272727272727</v>
      </c>
      <c r="N40" s="7">
        <v>22.727272727272727</v>
      </c>
      <c r="O40" s="7">
        <v>0</v>
      </c>
      <c r="P40" s="7">
        <v>0</v>
      </c>
      <c r="Q40" s="7" t="e">
        <v>#DIV/0!</v>
      </c>
      <c r="R40" s="7">
        <v>9.0909090909090912E-2</v>
      </c>
      <c r="S40" s="7">
        <v>0</v>
      </c>
      <c r="T40" s="7">
        <v>68.181818181818173</v>
      </c>
      <c r="U40" s="7">
        <v>59.090909090909101</v>
      </c>
      <c r="V40" s="7">
        <v>0.18490000000000001</v>
      </c>
      <c r="W40" s="7">
        <v>0.81510000000000005</v>
      </c>
      <c r="X40" s="7">
        <v>1.833</v>
      </c>
      <c r="Y40" s="7">
        <v>0.78169999999999995</v>
      </c>
      <c r="Z40" s="7">
        <v>1.597</v>
      </c>
      <c r="AA40" s="7">
        <v>1.206</v>
      </c>
      <c r="AB40" s="7">
        <v>1.85</v>
      </c>
      <c r="AC40" s="7">
        <v>0.88160000000000005</v>
      </c>
      <c r="AD40" s="7">
        <v>2.8610000000000002</v>
      </c>
      <c r="AE40" s="7">
        <v>0.2727</v>
      </c>
    </row>
    <row r="41" spans="1:31" x14ac:dyDescent="0.35">
      <c r="A41" s="4" t="s">
        <v>13</v>
      </c>
      <c r="B41">
        <v>10</v>
      </c>
      <c r="C41">
        <v>4</v>
      </c>
      <c r="D41" s="7">
        <v>10</v>
      </c>
      <c r="E41" s="7">
        <v>10</v>
      </c>
      <c r="F41" s="7">
        <v>10</v>
      </c>
      <c r="G41" s="7">
        <v>90</v>
      </c>
      <c r="H41" s="7">
        <v>0</v>
      </c>
      <c r="I41" s="7">
        <v>70</v>
      </c>
      <c r="J41" s="7">
        <v>0</v>
      </c>
      <c r="K41" s="7">
        <v>10</v>
      </c>
      <c r="L41" s="7">
        <v>0</v>
      </c>
      <c r="M41" s="8">
        <v>70</v>
      </c>
      <c r="N41" s="7">
        <v>10</v>
      </c>
      <c r="O41" s="7">
        <v>0</v>
      </c>
      <c r="P41" s="7">
        <v>0</v>
      </c>
      <c r="Q41" s="7" t="e">
        <v>#DIV/0!</v>
      </c>
      <c r="R41" s="7">
        <v>0</v>
      </c>
      <c r="S41" s="7">
        <v>0</v>
      </c>
      <c r="T41" s="7">
        <v>100</v>
      </c>
      <c r="U41" s="7">
        <v>90</v>
      </c>
      <c r="V41" s="7">
        <v>0.52</v>
      </c>
      <c r="W41" s="7">
        <v>0.48</v>
      </c>
      <c r="X41" s="7">
        <v>0.94040000000000001</v>
      </c>
      <c r="Y41" s="7">
        <v>0.64029999999999998</v>
      </c>
      <c r="Z41" s="7">
        <v>0.65790000000000004</v>
      </c>
      <c r="AA41" s="7">
        <v>1.2649999999999999</v>
      </c>
      <c r="AB41" s="7">
        <v>1.3029999999999999</v>
      </c>
      <c r="AC41" s="7">
        <v>0.6784</v>
      </c>
      <c r="AD41" s="7">
        <v>2.4710000000000001</v>
      </c>
      <c r="AE41" s="7">
        <v>0.7</v>
      </c>
    </row>
    <row r="42" spans="1:31" x14ac:dyDescent="0.35">
      <c r="A42" s="4" t="s">
        <v>14</v>
      </c>
      <c r="B42">
        <v>118</v>
      </c>
      <c r="C42">
        <v>11</v>
      </c>
      <c r="D42" s="7">
        <v>22.881355932203391</v>
      </c>
      <c r="E42" s="7">
        <v>33.050847457627121</v>
      </c>
      <c r="F42" s="7">
        <v>0.84745762711864403</v>
      </c>
      <c r="G42" s="7">
        <v>36.440677966101688</v>
      </c>
      <c r="H42" s="7">
        <v>33.898305084745765</v>
      </c>
      <c r="I42" s="7">
        <v>11.864406779661016</v>
      </c>
      <c r="J42" s="7">
        <v>34.745762711864408</v>
      </c>
      <c r="K42" s="7">
        <v>46.610169491525426</v>
      </c>
      <c r="L42" s="7" t="e">
        <v>#DIV/0!</v>
      </c>
      <c r="M42" s="8">
        <v>33.050847457627121</v>
      </c>
      <c r="N42" s="7">
        <v>0</v>
      </c>
      <c r="O42" s="7">
        <v>43.220338983050851</v>
      </c>
      <c r="P42" s="7" t="e">
        <v>#DIV/0!</v>
      </c>
      <c r="Q42" s="7" t="e">
        <v>#DIV/0!</v>
      </c>
      <c r="R42" s="7">
        <v>0.33898305084745767</v>
      </c>
      <c r="S42" s="7">
        <v>1</v>
      </c>
      <c r="T42" s="7">
        <v>73.728813559322035</v>
      </c>
      <c r="U42" s="7">
        <v>41.52542372881355</v>
      </c>
      <c r="V42" s="7">
        <v>0.2099</v>
      </c>
      <c r="W42" s="7">
        <v>0.79010000000000002</v>
      </c>
      <c r="X42" s="7">
        <v>1.794</v>
      </c>
      <c r="Y42" s="7">
        <v>0.54659999999999997</v>
      </c>
      <c r="Z42" s="7">
        <v>1.661</v>
      </c>
      <c r="AA42" s="7">
        <v>1.0129999999999999</v>
      </c>
      <c r="AB42" s="7">
        <v>2.0960000000000001</v>
      </c>
      <c r="AC42" s="7">
        <v>0.74809999999999999</v>
      </c>
      <c r="AD42" s="7">
        <v>2.9660000000000002</v>
      </c>
      <c r="AE42" s="7">
        <v>0.33050000000000002</v>
      </c>
    </row>
    <row r="43" spans="1:31" x14ac:dyDescent="0.35">
      <c r="A43" s="4" t="s">
        <v>15</v>
      </c>
      <c r="B43">
        <v>14</v>
      </c>
      <c r="C43">
        <v>6</v>
      </c>
      <c r="D43" s="7">
        <v>14.285714285714285</v>
      </c>
      <c r="E43" s="7">
        <v>7.1428571428571423</v>
      </c>
      <c r="F43" s="7">
        <v>7.1428571428571423</v>
      </c>
      <c r="G43" s="7">
        <v>35.714285714285708</v>
      </c>
      <c r="H43" s="7">
        <v>0</v>
      </c>
      <c r="I43" s="7">
        <v>42.857142857142861</v>
      </c>
      <c r="J43" s="7">
        <v>7.1428571428571423</v>
      </c>
      <c r="K43" s="7">
        <v>49.999999999999993</v>
      </c>
      <c r="L43" s="7" t="e">
        <v>#DIV/0!</v>
      </c>
      <c r="M43" s="8">
        <v>35.714285714285715</v>
      </c>
      <c r="N43" s="7">
        <v>0</v>
      </c>
      <c r="O43" s="7">
        <v>7.1428571428571423</v>
      </c>
      <c r="P43" s="7" t="e">
        <v>#DIV/0!</v>
      </c>
      <c r="Q43" s="7" t="e">
        <v>#DIV/0!</v>
      </c>
      <c r="R43" s="7">
        <v>0</v>
      </c>
      <c r="S43" s="7">
        <v>1</v>
      </c>
      <c r="T43" s="7">
        <v>78.571428571428555</v>
      </c>
      <c r="U43" s="7">
        <v>57.142857142857146</v>
      </c>
      <c r="V43" s="7">
        <v>0.24490000000000001</v>
      </c>
      <c r="W43" s="7">
        <v>0.75509999999999999</v>
      </c>
      <c r="X43" s="7">
        <v>1.569</v>
      </c>
      <c r="Y43" s="7">
        <v>0.8004</v>
      </c>
      <c r="Z43" s="7">
        <v>1.181</v>
      </c>
      <c r="AA43" s="7">
        <v>1.6040000000000001</v>
      </c>
      <c r="AB43" s="7">
        <v>1.895</v>
      </c>
      <c r="AC43" s="7">
        <v>0.87580000000000002</v>
      </c>
      <c r="AD43" s="7">
        <v>3.9780000000000002</v>
      </c>
      <c r="AE43" s="7">
        <v>0.35709999999999997</v>
      </c>
    </row>
    <row r="44" spans="1:31" x14ac:dyDescent="0.35">
      <c r="A44" s="4" t="s">
        <v>16</v>
      </c>
      <c r="B44">
        <v>52</v>
      </c>
      <c r="C44">
        <v>4</v>
      </c>
      <c r="D44" s="7">
        <v>28.846153846153843</v>
      </c>
      <c r="E44" s="7">
        <v>0</v>
      </c>
      <c r="F44" s="7">
        <v>0</v>
      </c>
      <c r="G44" s="7">
        <v>40.384615384615387</v>
      </c>
      <c r="H44" s="7">
        <v>0</v>
      </c>
      <c r="I44" s="7">
        <v>30.76923076923077</v>
      </c>
      <c r="J44" s="7">
        <v>0</v>
      </c>
      <c r="K44" s="7">
        <v>67.307692307692307</v>
      </c>
      <c r="L44" s="7" t="e">
        <v>#DIV/0!</v>
      </c>
      <c r="M44" s="8">
        <v>38.461538461538467</v>
      </c>
      <c r="N44" s="7">
        <v>0</v>
      </c>
      <c r="O44" s="7">
        <v>0</v>
      </c>
      <c r="P44" s="7" t="e">
        <v>#DIV/0!</v>
      </c>
      <c r="Q44" s="7" t="e">
        <v>#DIV/0!</v>
      </c>
      <c r="R44" s="7">
        <v>0</v>
      </c>
      <c r="S44" s="7">
        <v>0</v>
      </c>
      <c r="T44" s="7">
        <v>98.07692307692308</v>
      </c>
      <c r="U44" s="7">
        <v>59.615384615384613</v>
      </c>
      <c r="V44" s="7">
        <v>0.32619999999999999</v>
      </c>
      <c r="W44" s="7">
        <v>0.67379999999999995</v>
      </c>
      <c r="X44" s="7">
        <v>1.165</v>
      </c>
      <c r="Y44" s="7">
        <v>0.80130000000000001</v>
      </c>
      <c r="Z44" s="7">
        <v>1.0660000000000001</v>
      </c>
      <c r="AA44" s="7">
        <v>0.55469999999999997</v>
      </c>
      <c r="AB44" s="7">
        <v>0.75929999999999997</v>
      </c>
      <c r="AC44" s="7">
        <v>0.84019999999999995</v>
      </c>
      <c r="AD44" s="7">
        <v>1.01</v>
      </c>
      <c r="AE44" s="7">
        <v>0.3846</v>
      </c>
    </row>
    <row r="45" spans="1:31" x14ac:dyDescent="0.35">
      <c r="A45" s="4" t="s">
        <v>17</v>
      </c>
      <c r="B45">
        <v>14</v>
      </c>
      <c r="C45">
        <v>4</v>
      </c>
      <c r="D45" s="7">
        <v>71.428571428571431</v>
      </c>
      <c r="E45" s="7">
        <v>0</v>
      </c>
      <c r="F45" s="7">
        <v>0</v>
      </c>
      <c r="G45" s="7">
        <v>28.571428571428569</v>
      </c>
      <c r="H45" s="7">
        <v>0</v>
      </c>
      <c r="I45" s="7">
        <v>7.1428571428571423</v>
      </c>
      <c r="J45" s="7">
        <v>14.285714285714285</v>
      </c>
      <c r="K45" s="7">
        <v>78.571428571428584</v>
      </c>
      <c r="L45" s="7" t="e">
        <v>#DIV/0!</v>
      </c>
      <c r="M45" s="8">
        <v>64.285714285714292</v>
      </c>
      <c r="N45" s="7">
        <v>0</v>
      </c>
      <c r="O45" s="7">
        <v>14.285714285714285</v>
      </c>
      <c r="P45" s="7" t="e">
        <v>#DIV/0!</v>
      </c>
      <c r="Q45" s="7" t="e">
        <v>#DIV/0!</v>
      </c>
      <c r="R45" s="7">
        <v>0</v>
      </c>
      <c r="S45" s="7">
        <v>0</v>
      </c>
      <c r="T45" s="7">
        <v>92.857142857142861</v>
      </c>
      <c r="U45" s="7">
        <v>85.714285714285722</v>
      </c>
      <c r="V45" s="7">
        <v>0.4592</v>
      </c>
      <c r="W45" s="7">
        <v>0.54079999999999995</v>
      </c>
      <c r="X45" s="7">
        <v>1.0289999999999999</v>
      </c>
      <c r="Y45" s="7">
        <v>0.69920000000000004</v>
      </c>
      <c r="Z45" s="7">
        <v>0.78590000000000004</v>
      </c>
      <c r="AA45" s="7">
        <v>1.069</v>
      </c>
      <c r="AB45" s="7">
        <v>1.137</v>
      </c>
      <c r="AC45" s="7">
        <v>0.7419</v>
      </c>
      <c r="AD45" s="7">
        <v>1.871</v>
      </c>
      <c r="AE45" s="7">
        <v>0.64290000000000003</v>
      </c>
    </row>
    <row r="46" spans="1:31" x14ac:dyDescent="0.35">
      <c r="A46" s="12" t="s">
        <v>18</v>
      </c>
      <c r="B46" s="9">
        <v>27</v>
      </c>
      <c r="C46" s="9">
        <v>3</v>
      </c>
      <c r="D46" s="10">
        <v>81.481481481481481</v>
      </c>
      <c r="E46" s="10">
        <v>0</v>
      </c>
      <c r="F46" s="10">
        <v>0</v>
      </c>
      <c r="G46" s="10">
        <v>18.518518518518519</v>
      </c>
      <c r="H46" s="10">
        <v>0</v>
      </c>
      <c r="I46" s="10">
        <v>0</v>
      </c>
      <c r="J46" s="10">
        <v>0</v>
      </c>
      <c r="K46" s="10">
        <v>100</v>
      </c>
      <c r="L46" s="10" t="e">
        <v>#DIV/0!</v>
      </c>
      <c r="M46" s="13">
        <v>74.074074074074076</v>
      </c>
      <c r="N46" s="10">
        <v>0</v>
      </c>
      <c r="O46" s="10">
        <v>0</v>
      </c>
      <c r="P46" s="10" t="e">
        <v>#DIV/0!</v>
      </c>
      <c r="Q46" s="10" t="e">
        <v>#DIV/0!</v>
      </c>
      <c r="R46" s="10">
        <v>0</v>
      </c>
      <c r="S46" s="10">
        <v>0</v>
      </c>
      <c r="T46" s="10">
        <v>100</v>
      </c>
      <c r="U46" s="10">
        <v>81.481481481481481</v>
      </c>
      <c r="V46" s="10">
        <v>0.58850000000000002</v>
      </c>
      <c r="W46" s="10">
        <v>0.41149999999999998</v>
      </c>
      <c r="X46" s="10">
        <v>0.72740000000000005</v>
      </c>
      <c r="Y46" s="10">
        <v>0.68989999999999996</v>
      </c>
      <c r="Z46" s="10">
        <v>0.62</v>
      </c>
      <c r="AA46" s="10">
        <v>0.57740000000000002</v>
      </c>
      <c r="AB46" s="10">
        <v>0.60680000000000001</v>
      </c>
      <c r="AC46" s="10">
        <v>0.66210000000000002</v>
      </c>
      <c r="AD46" s="10">
        <v>0.86350000000000005</v>
      </c>
      <c r="AE46" s="10">
        <v>0.74070000000000003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71E4-1D13-4D24-955D-121BECF6C82A}">
  <dimension ref="B2:AA34"/>
  <sheetViews>
    <sheetView workbookViewId="0">
      <selection activeCell="C5" sqref="C5"/>
    </sheetView>
  </sheetViews>
  <sheetFormatPr defaultRowHeight="14.5" x14ac:dyDescent="0.35"/>
  <cols>
    <col min="2" max="2" width="25.81640625" customWidth="1"/>
  </cols>
  <sheetData>
    <row r="2" spans="2:27" ht="15" thickBot="1" x14ac:dyDescent="0.4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2:27" ht="15" thickBot="1" x14ac:dyDescent="0.4">
      <c r="B3" s="15" t="s">
        <v>197</v>
      </c>
      <c r="C3" s="16" t="s">
        <v>112</v>
      </c>
      <c r="D3" s="17" t="s">
        <v>114</v>
      </c>
      <c r="E3" s="17" t="s">
        <v>116</v>
      </c>
      <c r="F3" s="17" t="s">
        <v>118</v>
      </c>
      <c r="G3" s="17" t="s">
        <v>120</v>
      </c>
      <c r="H3" s="17" t="s">
        <v>122</v>
      </c>
      <c r="I3" s="16" t="s">
        <v>170</v>
      </c>
      <c r="J3" s="16" t="s">
        <v>172</v>
      </c>
      <c r="K3" s="17" t="s">
        <v>198</v>
      </c>
      <c r="L3" s="16" t="s">
        <v>132</v>
      </c>
      <c r="M3" s="15" t="s">
        <v>145</v>
      </c>
      <c r="N3" s="15" t="s">
        <v>147</v>
      </c>
      <c r="O3" s="15" t="s">
        <v>149</v>
      </c>
      <c r="P3" s="18" t="s">
        <v>199</v>
      </c>
      <c r="V3" s="5"/>
    </row>
    <row r="4" spans="2:27" x14ac:dyDescent="0.35">
      <c r="B4" s="19" t="s">
        <v>8</v>
      </c>
      <c r="C4" s="20">
        <v>8</v>
      </c>
      <c r="D4" s="21">
        <v>3.8461538461538463</v>
      </c>
      <c r="E4" s="21">
        <v>46.153846153846153</v>
      </c>
      <c r="F4" s="21">
        <v>7.6923076923076925</v>
      </c>
      <c r="G4" s="21">
        <v>30.76923076923077</v>
      </c>
      <c r="H4" s="21">
        <v>46.153846153846153</v>
      </c>
      <c r="I4" s="21">
        <v>15.384615384615385</v>
      </c>
      <c r="J4" s="21">
        <v>3.8461538461538463</v>
      </c>
      <c r="K4" s="21">
        <v>34.615384615384613</v>
      </c>
      <c r="L4" s="22">
        <v>46.153846153846153</v>
      </c>
      <c r="M4" s="21">
        <v>84.615384615384613</v>
      </c>
      <c r="N4" s="21">
        <v>0.71599999999999997</v>
      </c>
      <c r="O4" s="21">
        <v>1.591</v>
      </c>
      <c r="P4" s="21">
        <v>3.8461538461538463</v>
      </c>
      <c r="Q4" s="7"/>
      <c r="R4" s="7"/>
      <c r="S4" s="7"/>
      <c r="T4" s="7"/>
      <c r="U4" s="7"/>
      <c r="V4" s="7"/>
      <c r="W4" s="7"/>
      <c r="Z4" s="4" t="s">
        <v>8</v>
      </c>
      <c r="AA4">
        <v>8</v>
      </c>
    </row>
    <row r="5" spans="2:27" x14ac:dyDescent="0.35">
      <c r="B5" s="19" t="s">
        <v>9</v>
      </c>
      <c r="C5" s="20">
        <v>5</v>
      </c>
      <c r="D5" s="21">
        <v>0</v>
      </c>
      <c r="E5" s="21">
        <v>23.684210526315788</v>
      </c>
      <c r="F5" s="21">
        <v>5.2631578947368416</v>
      </c>
      <c r="G5" s="21">
        <v>63.157894736842103</v>
      </c>
      <c r="H5" s="21">
        <v>5.2631578947368416</v>
      </c>
      <c r="I5" s="21">
        <v>7.8947368421052628</v>
      </c>
      <c r="J5" s="21">
        <v>5.2631578947368416</v>
      </c>
      <c r="K5" s="21">
        <v>26.315789473684209</v>
      </c>
      <c r="L5" s="22">
        <v>60.526315789473685</v>
      </c>
      <c r="M5" s="21">
        <v>92.10526315789474</v>
      </c>
      <c r="N5" s="21">
        <v>0.56789999999999996</v>
      </c>
      <c r="O5" s="21">
        <v>1.0960000000000001</v>
      </c>
      <c r="P5" s="21">
        <v>0</v>
      </c>
      <c r="Q5" s="7"/>
      <c r="R5" s="7"/>
      <c r="S5" s="7"/>
      <c r="T5" s="7"/>
      <c r="U5" s="7"/>
      <c r="V5" s="7"/>
      <c r="W5" s="7"/>
      <c r="Z5" s="4" t="s">
        <v>9</v>
      </c>
      <c r="AA5">
        <v>5</v>
      </c>
    </row>
    <row r="6" spans="2:27" x14ac:dyDescent="0.35">
      <c r="B6" s="19" t="s">
        <v>10</v>
      </c>
      <c r="C6" s="20">
        <v>10</v>
      </c>
      <c r="D6" s="21">
        <v>69.387755102040828</v>
      </c>
      <c r="E6" s="21">
        <v>2.0408163265306123</v>
      </c>
      <c r="F6" s="21">
        <v>2.0408163265306123</v>
      </c>
      <c r="G6" s="21">
        <v>18.367346938775512</v>
      </c>
      <c r="H6" s="21">
        <v>2.0408163265306123</v>
      </c>
      <c r="I6" s="21">
        <v>2.0408163265306123</v>
      </c>
      <c r="J6" s="21">
        <v>12.244897959183673</v>
      </c>
      <c r="K6" s="21">
        <v>75.510204081632665</v>
      </c>
      <c r="L6" s="22">
        <v>38.775510204081634</v>
      </c>
      <c r="M6" s="21">
        <v>77.551020408163268</v>
      </c>
      <c r="N6" s="21">
        <v>0.748</v>
      </c>
      <c r="O6" s="21">
        <v>1.6970000000000001</v>
      </c>
      <c r="P6" s="21">
        <v>16.326530612244898</v>
      </c>
      <c r="Q6" s="7"/>
      <c r="R6" s="7"/>
      <c r="S6" s="7"/>
      <c r="T6" s="7"/>
      <c r="U6" s="7"/>
      <c r="V6" s="7"/>
      <c r="W6" s="7"/>
      <c r="Z6" s="4" t="s">
        <v>10</v>
      </c>
      <c r="AA6">
        <v>10</v>
      </c>
    </row>
    <row r="7" spans="2:27" x14ac:dyDescent="0.35">
      <c r="B7" s="19" t="s">
        <v>11</v>
      </c>
      <c r="C7" s="20">
        <v>7</v>
      </c>
      <c r="D7" s="21">
        <v>37.5</v>
      </c>
      <c r="E7" s="21">
        <v>4.1666666666666661</v>
      </c>
      <c r="F7" s="21">
        <v>0</v>
      </c>
      <c r="G7" s="21">
        <v>54.166666666666664</v>
      </c>
      <c r="H7" s="21">
        <v>4.1666666666666661</v>
      </c>
      <c r="I7" s="21">
        <v>4.1666666666666661</v>
      </c>
      <c r="J7" s="21">
        <v>4.1666666666666661</v>
      </c>
      <c r="K7" s="21">
        <v>91.666666666666671</v>
      </c>
      <c r="L7" s="22">
        <v>41.666666666666671</v>
      </c>
      <c r="M7" s="21">
        <v>100</v>
      </c>
      <c r="N7" s="21">
        <v>0.67710000000000004</v>
      </c>
      <c r="O7" s="21">
        <v>1.395</v>
      </c>
      <c r="P7" s="21">
        <v>4.1666666666666661</v>
      </c>
      <c r="Q7" s="7"/>
      <c r="R7" s="7"/>
      <c r="S7" s="7"/>
      <c r="T7" s="7"/>
      <c r="U7" s="7"/>
      <c r="V7" s="7"/>
      <c r="W7" s="7"/>
      <c r="Z7" s="4" t="s">
        <v>11</v>
      </c>
      <c r="AA7">
        <v>7</v>
      </c>
    </row>
    <row r="8" spans="2:27" x14ac:dyDescent="0.35">
      <c r="B8" s="19" t="s">
        <v>12</v>
      </c>
      <c r="C8" s="20">
        <v>8</v>
      </c>
      <c r="D8" s="21">
        <v>2.2727272727272729</v>
      </c>
      <c r="E8" s="21">
        <v>31.81818181818182</v>
      </c>
      <c r="F8" s="21">
        <v>22.727272727272727</v>
      </c>
      <c r="G8" s="21">
        <v>56.818181818181827</v>
      </c>
      <c r="H8" s="21">
        <v>9.0909090909090917</v>
      </c>
      <c r="I8" s="21">
        <v>43.18181818181818</v>
      </c>
      <c r="J8" s="21">
        <v>0</v>
      </c>
      <c r="K8" s="21">
        <v>20.454545454545457</v>
      </c>
      <c r="L8" s="22">
        <v>27.27272727272727</v>
      </c>
      <c r="M8" s="21">
        <v>68.181818181818173</v>
      </c>
      <c r="N8" s="21">
        <v>0.81510000000000005</v>
      </c>
      <c r="O8" s="21">
        <v>1.833</v>
      </c>
      <c r="P8" s="21">
        <v>0</v>
      </c>
      <c r="Q8" s="7"/>
      <c r="R8" s="7"/>
      <c r="S8" s="7"/>
      <c r="T8" s="7"/>
      <c r="U8" s="7"/>
      <c r="V8" s="7"/>
      <c r="W8" s="7"/>
      <c r="Z8" s="4" t="s">
        <v>12</v>
      </c>
      <c r="AA8">
        <v>8</v>
      </c>
    </row>
    <row r="9" spans="2:27" x14ac:dyDescent="0.35">
      <c r="B9" s="19" t="s">
        <v>13</v>
      </c>
      <c r="C9" s="20">
        <v>4</v>
      </c>
      <c r="D9" s="21">
        <v>10</v>
      </c>
      <c r="E9" s="21">
        <v>10</v>
      </c>
      <c r="F9" s="21">
        <v>10</v>
      </c>
      <c r="G9" s="21">
        <v>90</v>
      </c>
      <c r="H9" s="21">
        <v>0</v>
      </c>
      <c r="I9" s="21">
        <v>70</v>
      </c>
      <c r="J9" s="21">
        <v>0</v>
      </c>
      <c r="K9" s="21">
        <v>10</v>
      </c>
      <c r="L9" s="22">
        <v>70</v>
      </c>
      <c r="M9" s="21">
        <v>100</v>
      </c>
      <c r="N9" s="21">
        <v>0.48</v>
      </c>
      <c r="O9" s="21">
        <v>0.94040000000000001</v>
      </c>
      <c r="P9" s="21">
        <v>0</v>
      </c>
      <c r="Q9" s="7"/>
      <c r="R9" s="7"/>
      <c r="S9" s="7"/>
      <c r="T9" s="7"/>
      <c r="U9" s="7"/>
      <c r="V9" s="7"/>
      <c r="W9" s="7"/>
      <c r="Z9" s="4" t="s">
        <v>13</v>
      </c>
      <c r="AA9">
        <v>4</v>
      </c>
    </row>
    <row r="10" spans="2:27" x14ac:dyDescent="0.35">
      <c r="B10" s="19" t="s">
        <v>14</v>
      </c>
      <c r="C10" s="20">
        <v>11</v>
      </c>
      <c r="D10" s="21">
        <v>22.881355932203391</v>
      </c>
      <c r="E10" s="21">
        <v>33.050847457627121</v>
      </c>
      <c r="F10" s="21">
        <v>0.84745762711864403</v>
      </c>
      <c r="G10" s="21">
        <v>36.440677966101688</v>
      </c>
      <c r="H10" s="21">
        <v>33.898305084745765</v>
      </c>
      <c r="I10" s="21">
        <v>11.864406779661016</v>
      </c>
      <c r="J10" s="21">
        <v>34.745762711864408</v>
      </c>
      <c r="K10" s="21">
        <v>46.610169491525426</v>
      </c>
      <c r="L10" s="22">
        <v>33.050847457627121</v>
      </c>
      <c r="M10" s="21">
        <v>73.728813559322035</v>
      </c>
      <c r="N10" s="21">
        <v>0.79010000000000002</v>
      </c>
      <c r="O10" s="21">
        <v>1.794</v>
      </c>
      <c r="P10" s="21">
        <v>43.220338983050851</v>
      </c>
      <c r="Q10" s="7"/>
      <c r="R10" s="7"/>
      <c r="S10" s="7"/>
      <c r="T10" s="7"/>
      <c r="U10" s="7"/>
      <c r="V10" s="7"/>
      <c r="W10" s="7"/>
      <c r="Z10" s="4" t="s">
        <v>14</v>
      </c>
      <c r="AA10">
        <v>11</v>
      </c>
    </row>
    <row r="11" spans="2:27" x14ac:dyDescent="0.35">
      <c r="B11" s="19" t="s">
        <v>15</v>
      </c>
      <c r="C11" s="20">
        <v>6</v>
      </c>
      <c r="D11" s="21">
        <v>14.285714285714285</v>
      </c>
      <c r="E11" s="21">
        <v>7.1428571428571423</v>
      </c>
      <c r="F11" s="21">
        <v>7.1428571428571423</v>
      </c>
      <c r="G11" s="21">
        <v>35.714285714285708</v>
      </c>
      <c r="H11" s="21">
        <v>0</v>
      </c>
      <c r="I11" s="21">
        <v>42.857142857142861</v>
      </c>
      <c r="J11" s="21">
        <v>7.1428571428571423</v>
      </c>
      <c r="K11" s="21">
        <v>49.999999999999993</v>
      </c>
      <c r="L11" s="22">
        <v>35.714285714285715</v>
      </c>
      <c r="M11" s="21">
        <v>78.571428571428555</v>
      </c>
      <c r="N11" s="21">
        <v>0.75509999999999999</v>
      </c>
      <c r="O11" s="21">
        <v>1.569</v>
      </c>
      <c r="P11" s="21">
        <v>7.1428571428571423</v>
      </c>
      <c r="Q11" s="7"/>
      <c r="R11" s="7"/>
      <c r="S11" s="7"/>
      <c r="T11" s="7"/>
      <c r="U11" s="7"/>
      <c r="V11" s="7"/>
      <c r="W11" s="7"/>
      <c r="Z11" s="4" t="s">
        <v>15</v>
      </c>
      <c r="AA11">
        <v>6</v>
      </c>
    </row>
    <row r="12" spans="2:27" x14ac:dyDescent="0.35">
      <c r="B12" s="19" t="s">
        <v>16</v>
      </c>
      <c r="C12" s="20">
        <v>4</v>
      </c>
      <c r="D12" s="21">
        <v>28.846153846153843</v>
      </c>
      <c r="E12" s="21">
        <v>0</v>
      </c>
      <c r="F12" s="21">
        <v>0</v>
      </c>
      <c r="G12" s="21">
        <v>40.384615384615387</v>
      </c>
      <c r="H12" s="21">
        <v>0</v>
      </c>
      <c r="I12" s="21">
        <v>30.76923076923077</v>
      </c>
      <c r="J12" s="21">
        <v>0</v>
      </c>
      <c r="K12" s="21">
        <v>67.307692307692307</v>
      </c>
      <c r="L12" s="22">
        <v>38.461538461538467</v>
      </c>
      <c r="M12" s="21">
        <v>98.07692307692308</v>
      </c>
      <c r="N12" s="21">
        <v>0.67379999999999995</v>
      </c>
      <c r="O12" s="21">
        <v>1.165</v>
      </c>
      <c r="P12" s="21">
        <v>0</v>
      </c>
      <c r="Q12" s="7"/>
      <c r="R12" s="7"/>
      <c r="S12" s="7"/>
      <c r="T12" s="7"/>
      <c r="U12" s="7"/>
      <c r="V12" s="7"/>
      <c r="W12" s="7"/>
      <c r="Z12" s="4" t="s">
        <v>16</v>
      </c>
      <c r="AA12">
        <v>4</v>
      </c>
    </row>
    <row r="13" spans="2:27" x14ac:dyDescent="0.35">
      <c r="B13" s="19" t="s">
        <v>17</v>
      </c>
      <c r="C13" s="20">
        <v>4</v>
      </c>
      <c r="D13" s="21">
        <v>71.428571428571431</v>
      </c>
      <c r="E13" s="21">
        <v>0</v>
      </c>
      <c r="F13" s="21">
        <v>0</v>
      </c>
      <c r="G13" s="21">
        <v>28.571428571428569</v>
      </c>
      <c r="H13" s="21">
        <v>0</v>
      </c>
      <c r="I13" s="21">
        <v>7.1428571428571423</v>
      </c>
      <c r="J13" s="21">
        <v>14.285714285714285</v>
      </c>
      <c r="K13" s="21">
        <v>78.571428571428584</v>
      </c>
      <c r="L13" s="22">
        <v>64.285714285714292</v>
      </c>
      <c r="M13" s="21">
        <v>92.857142857142861</v>
      </c>
      <c r="N13" s="21">
        <v>0.54079999999999995</v>
      </c>
      <c r="O13" s="21">
        <v>1.0289999999999999</v>
      </c>
      <c r="P13" s="21">
        <v>14.285714285714285</v>
      </c>
      <c r="Q13" s="7"/>
      <c r="R13" s="7"/>
      <c r="S13" s="7"/>
      <c r="T13" s="7"/>
      <c r="U13" s="7"/>
      <c r="V13" s="7"/>
      <c r="W13" s="7"/>
      <c r="Z13" s="4" t="s">
        <v>17</v>
      </c>
      <c r="AA13">
        <v>4</v>
      </c>
    </row>
    <row r="14" spans="2:27" ht="15" thickBot="1" x14ac:dyDescent="0.4">
      <c r="B14" s="23" t="s">
        <v>18</v>
      </c>
      <c r="C14" s="24">
        <v>3</v>
      </c>
      <c r="D14" s="25">
        <v>81.481481481481481</v>
      </c>
      <c r="E14" s="25">
        <v>0</v>
      </c>
      <c r="F14" s="25">
        <v>0</v>
      </c>
      <c r="G14" s="25">
        <v>18.518518518518519</v>
      </c>
      <c r="H14" s="25">
        <v>0</v>
      </c>
      <c r="I14" s="25">
        <v>0</v>
      </c>
      <c r="J14" s="25">
        <v>0</v>
      </c>
      <c r="K14" s="25">
        <v>100</v>
      </c>
      <c r="L14" s="26">
        <v>74.074074074074076</v>
      </c>
      <c r="M14" s="25">
        <v>100</v>
      </c>
      <c r="N14" s="25">
        <v>0.41149999999999998</v>
      </c>
      <c r="O14" s="25">
        <v>0.72740000000000005</v>
      </c>
      <c r="P14" s="25">
        <v>0</v>
      </c>
      <c r="Q14" s="7"/>
      <c r="R14" s="7"/>
      <c r="S14" s="7"/>
      <c r="T14" s="10"/>
      <c r="U14" s="10"/>
      <c r="V14" s="10"/>
      <c r="W14" s="10"/>
      <c r="Z14" s="12" t="s">
        <v>18</v>
      </c>
      <c r="AA14" s="9">
        <v>3</v>
      </c>
    </row>
    <row r="18" spans="2:14" ht="15" thickBot="1" x14ac:dyDescent="0.4"/>
    <row r="19" spans="2:14" ht="15" thickBot="1" x14ac:dyDescent="0.4">
      <c r="B19" s="27" t="s">
        <v>197</v>
      </c>
      <c r="C19" s="27"/>
      <c r="D19" s="16" t="s">
        <v>112</v>
      </c>
      <c r="E19" s="16" t="s">
        <v>120</v>
      </c>
      <c r="F19" s="16" t="s">
        <v>170</v>
      </c>
      <c r="G19" s="16" t="s">
        <v>172</v>
      </c>
      <c r="H19" s="16" t="s">
        <v>132</v>
      </c>
      <c r="I19" s="16" t="s">
        <v>145</v>
      </c>
      <c r="J19" s="16" t="s">
        <v>147</v>
      </c>
      <c r="K19" s="16" t="s">
        <v>149</v>
      </c>
      <c r="L19" s="16" t="s">
        <v>200</v>
      </c>
      <c r="M19" s="28" t="s">
        <v>199</v>
      </c>
      <c r="N19" s="28" t="s">
        <v>201</v>
      </c>
    </row>
    <row r="20" spans="2:14" x14ac:dyDescent="0.35">
      <c r="B20" s="29" t="s">
        <v>202</v>
      </c>
      <c r="C20" s="29" t="s">
        <v>203</v>
      </c>
      <c r="D20" s="30">
        <v>14</v>
      </c>
      <c r="E20" s="30">
        <v>37</v>
      </c>
      <c r="F20" s="30">
        <v>12</v>
      </c>
      <c r="G20" s="30">
        <v>7.33</v>
      </c>
      <c r="H20" s="30">
        <v>46</v>
      </c>
      <c r="I20" s="30">
        <v>73</v>
      </c>
      <c r="J20" s="30">
        <v>0.75</v>
      </c>
      <c r="K20" s="30">
        <v>2</v>
      </c>
      <c r="L20" s="30">
        <v>0</v>
      </c>
      <c r="M20" s="31">
        <v>1.33</v>
      </c>
      <c r="N20" s="31">
        <v>6.03</v>
      </c>
    </row>
    <row r="21" spans="2:14" x14ac:dyDescent="0.35">
      <c r="C21" s="29" t="s">
        <v>204</v>
      </c>
      <c r="D21" s="30">
        <v>3</v>
      </c>
      <c r="E21" s="30">
        <v>21.33</v>
      </c>
      <c r="F21" s="30">
        <v>0</v>
      </c>
      <c r="G21" s="30">
        <v>0</v>
      </c>
      <c r="H21" s="30">
        <v>79</v>
      </c>
      <c r="I21" s="30">
        <v>100</v>
      </c>
      <c r="J21" s="30">
        <v>0.35</v>
      </c>
      <c r="K21" s="30">
        <v>1</v>
      </c>
      <c r="L21" s="30">
        <v>0</v>
      </c>
      <c r="M21" s="31">
        <v>0</v>
      </c>
      <c r="N21" s="31">
        <v>6.02</v>
      </c>
    </row>
    <row r="22" spans="2:14" x14ac:dyDescent="0.35">
      <c r="C22" s="29" t="s">
        <v>205</v>
      </c>
      <c r="D22" s="30">
        <v>3</v>
      </c>
      <c r="E22" s="30">
        <v>16</v>
      </c>
      <c r="F22" s="30">
        <v>0</v>
      </c>
      <c r="G22" s="30">
        <v>0</v>
      </c>
      <c r="H22" s="30">
        <v>84</v>
      </c>
      <c r="I22" s="30">
        <v>100</v>
      </c>
      <c r="J22" s="30">
        <v>0.28000000000000003</v>
      </c>
      <c r="K22" s="30">
        <v>1</v>
      </c>
      <c r="M22" s="31">
        <v>0</v>
      </c>
      <c r="N22" s="31">
        <v>6</v>
      </c>
    </row>
    <row r="23" spans="2:14" x14ac:dyDescent="0.35">
      <c r="B23" s="29" t="s">
        <v>206</v>
      </c>
      <c r="C23" s="29" t="s">
        <v>203</v>
      </c>
      <c r="D23" s="30">
        <v>5</v>
      </c>
      <c r="E23" s="30">
        <v>51.33</v>
      </c>
      <c r="F23" s="30">
        <v>48.33</v>
      </c>
      <c r="G23" s="30">
        <v>0</v>
      </c>
      <c r="H23" s="30">
        <v>48.33</v>
      </c>
      <c r="I23" s="30">
        <v>94.33</v>
      </c>
      <c r="J23" s="30">
        <v>0.65</v>
      </c>
      <c r="K23" s="30">
        <v>0.1</v>
      </c>
      <c r="L23" s="30">
        <v>0.2</v>
      </c>
      <c r="M23" s="31">
        <v>0</v>
      </c>
      <c r="N23" s="31">
        <v>7.54</v>
      </c>
    </row>
    <row r="24" spans="2:14" x14ac:dyDescent="0.35">
      <c r="C24" s="29" t="s">
        <v>204</v>
      </c>
      <c r="D24" s="30">
        <v>4</v>
      </c>
      <c r="E24" s="30">
        <v>58</v>
      </c>
      <c r="F24" s="30">
        <v>33</v>
      </c>
      <c r="G24" s="30">
        <v>0</v>
      </c>
      <c r="H24" s="30">
        <v>33</v>
      </c>
      <c r="I24" s="30">
        <v>83</v>
      </c>
      <c r="J24" s="30">
        <v>0.75</v>
      </c>
      <c r="K24" s="30">
        <v>0.1</v>
      </c>
      <c r="L24" s="30">
        <v>0.25</v>
      </c>
      <c r="M24" s="31">
        <v>0</v>
      </c>
      <c r="N24" s="31">
        <v>7.71</v>
      </c>
    </row>
    <row r="25" spans="2:14" x14ac:dyDescent="0.35">
      <c r="C25" s="29" t="s">
        <v>205</v>
      </c>
      <c r="D25" s="30">
        <v>3</v>
      </c>
      <c r="E25" s="30">
        <v>83</v>
      </c>
      <c r="F25" s="30">
        <v>33</v>
      </c>
      <c r="G25" s="30">
        <v>0</v>
      </c>
      <c r="H25" s="30">
        <v>50</v>
      </c>
      <c r="I25" s="30">
        <v>100</v>
      </c>
      <c r="J25" s="30">
        <v>0.62</v>
      </c>
      <c r="K25" s="30">
        <v>1</v>
      </c>
      <c r="M25" s="31">
        <v>0</v>
      </c>
      <c r="N25" s="31">
        <v>6.99</v>
      </c>
    </row>
    <row r="26" spans="2:14" x14ac:dyDescent="0.35">
      <c r="B26" s="29" t="s">
        <v>207</v>
      </c>
      <c r="C26" s="29" t="s">
        <v>203</v>
      </c>
      <c r="D26" s="30">
        <v>7</v>
      </c>
      <c r="E26" s="30">
        <v>21</v>
      </c>
      <c r="F26" s="30">
        <v>21</v>
      </c>
      <c r="G26" s="30">
        <v>13.5</v>
      </c>
      <c r="H26" s="30">
        <v>35.5</v>
      </c>
      <c r="I26" s="30">
        <v>68.5</v>
      </c>
      <c r="J26" s="30">
        <v>0.8</v>
      </c>
      <c r="K26" s="30">
        <v>2</v>
      </c>
      <c r="M26" s="31">
        <v>0</v>
      </c>
      <c r="N26" s="31">
        <v>5.82</v>
      </c>
    </row>
    <row r="27" spans="2:14" x14ac:dyDescent="0.35">
      <c r="B27" s="29" t="s">
        <v>208</v>
      </c>
      <c r="C27" s="32" t="s">
        <v>203</v>
      </c>
      <c r="D27" s="30">
        <v>7</v>
      </c>
      <c r="E27" s="30">
        <v>55</v>
      </c>
      <c r="F27" s="30">
        <v>33.5</v>
      </c>
      <c r="G27" s="30">
        <v>24</v>
      </c>
      <c r="H27" s="30">
        <v>26.5</v>
      </c>
      <c r="I27" s="30">
        <v>72</v>
      </c>
      <c r="J27" s="30">
        <v>0.81</v>
      </c>
      <c r="K27" s="30">
        <v>2</v>
      </c>
      <c r="L27" s="30">
        <v>0.14000000000000001</v>
      </c>
      <c r="M27" s="31">
        <v>3.5</v>
      </c>
      <c r="N27" s="31">
        <v>6.17</v>
      </c>
    </row>
    <row r="28" spans="2:14" x14ac:dyDescent="0.35">
      <c r="C28" s="29" t="s">
        <v>204</v>
      </c>
      <c r="D28" s="30">
        <v>10</v>
      </c>
      <c r="E28" s="30">
        <v>17.670000000000002</v>
      </c>
      <c r="F28" s="30">
        <v>11</v>
      </c>
      <c r="G28" s="30">
        <v>0</v>
      </c>
      <c r="H28" s="30">
        <v>67</v>
      </c>
      <c r="I28" s="30">
        <v>85.67</v>
      </c>
      <c r="J28" s="30">
        <v>0.53</v>
      </c>
      <c r="K28" s="30">
        <v>1</v>
      </c>
      <c r="L28" s="30">
        <v>0</v>
      </c>
      <c r="M28" s="31">
        <v>4.33</v>
      </c>
      <c r="N28" s="31">
        <v>6.13</v>
      </c>
    </row>
    <row r="29" spans="2:14" x14ac:dyDescent="0.35">
      <c r="C29" s="29" t="s">
        <v>205</v>
      </c>
      <c r="D29" s="30">
        <v>4</v>
      </c>
      <c r="E29" s="30">
        <v>62.5</v>
      </c>
      <c r="F29" s="30">
        <v>55.5</v>
      </c>
      <c r="G29" s="30">
        <v>7</v>
      </c>
      <c r="H29" s="30">
        <v>55.5</v>
      </c>
      <c r="I29" s="30">
        <v>92.5</v>
      </c>
      <c r="J29" s="30">
        <v>0.61</v>
      </c>
      <c r="K29" s="30">
        <v>1</v>
      </c>
      <c r="M29" s="31">
        <v>7</v>
      </c>
      <c r="N29" s="31">
        <v>7.28</v>
      </c>
    </row>
    <row r="30" spans="2:14" x14ac:dyDescent="0.35">
      <c r="B30" s="29" t="s">
        <v>209</v>
      </c>
      <c r="C30" s="29" t="s">
        <v>203</v>
      </c>
      <c r="D30" s="30">
        <v>14</v>
      </c>
      <c r="E30" s="30">
        <v>54</v>
      </c>
      <c r="F30" s="30">
        <v>11</v>
      </c>
      <c r="G30" s="30">
        <v>9.67</v>
      </c>
      <c r="H30" s="30">
        <v>25</v>
      </c>
      <c r="I30" s="30">
        <v>53.67</v>
      </c>
      <c r="J30" s="30">
        <v>0.87</v>
      </c>
      <c r="K30" s="30">
        <v>2</v>
      </c>
      <c r="M30" s="31">
        <v>3.67</v>
      </c>
      <c r="N30" s="31">
        <v>5.65</v>
      </c>
    </row>
    <row r="31" spans="2:14" x14ac:dyDescent="0.35">
      <c r="C31" s="29" t="s">
        <v>204</v>
      </c>
      <c r="D31" s="30">
        <v>3</v>
      </c>
      <c r="E31" s="30">
        <v>82.67</v>
      </c>
      <c r="F31" s="30">
        <v>81</v>
      </c>
      <c r="G31" s="30">
        <v>0</v>
      </c>
      <c r="H31" s="30">
        <v>81</v>
      </c>
      <c r="I31" s="30">
        <v>100</v>
      </c>
      <c r="J31" s="30">
        <v>0.32</v>
      </c>
      <c r="K31" s="30">
        <v>1</v>
      </c>
      <c r="M31" s="31">
        <v>0</v>
      </c>
      <c r="N31" s="31">
        <v>8.48</v>
      </c>
    </row>
    <row r="32" spans="2:14" x14ac:dyDescent="0.35">
      <c r="B32" s="29" t="s">
        <v>154</v>
      </c>
      <c r="C32" s="29" t="s">
        <v>203</v>
      </c>
      <c r="D32" s="30">
        <v>5</v>
      </c>
      <c r="E32" s="30">
        <v>12.67</v>
      </c>
      <c r="F32" s="30">
        <v>11.33</v>
      </c>
      <c r="G32" s="30">
        <v>0</v>
      </c>
      <c r="H32" s="30">
        <v>80</v>
      </c>
      <c r="I32" s="30">
        <v>98.67</v>
      </c>
      <c r="J32" s="30">
        <v>0.35</v>
      </c>
      <c r="K32" s="30">
        <v>1</v>
      </c>
      <c r="L32" s="30">
        <v>0.2</v>
      </c>
      <c r="M32" s="31">
        <v>0</v>
      </c>
      <c r="N32" s="31">
        <v>6.34</v>
      </c>
    </row>
    <row r="33" spans="2:14" x14ac:dyDescent="0.35">
      <c r="C33" s="29" t="s">
        <v>204</v>
      </c>
      <c r="D33" s="30">
        <v>5</v>
      </c>
      <c r="E33" s="30">
        <v>52.67</v>
      </c>
      <c r="F33" s="30">
        <v>52.67</v>
      </c>
      <c r="G33" s="30">
        <v>0</v>
      </c>
      <c r="H33" s="30">
        <v>52.67</v>
      </c>
      <c r="I33" s="30">
        <v>92.33</v>
      </c>
      <c r="J33" s="30">
        <v>0.62</v>
      </c>
      <c r="K33" s="30">
        <v>1</v>
      </c>
      <c r="L33" s="30">
        <v>0</v>
      </c>
      <c r="M33" s="31">
        <v>0</v>
      </c>
      <c r="N33" s="31">
        <v>7.44</v>
      </c>
    </row>
    <row r="34" spans="2:14" ht="15" thickBot="1" x14ac:dyDescent="0.4">
      <c r="B34" s="14"/>
      <c r="C34" s="33" t="s">
        <v>205</v>
      </c>
      <c r="D34" s="34">
        <v>4</v>
      </c>
      <c r="E34" s="34">
        <v>86</v>
      </c>
      <c r="F34" s="34">
        <v>86</v>
      </c>
      <c r="G34" s="34">
        <v>0</v>
      </c>
      <c r="H34" s="34">
        <v>86</v>
      </c>
      <c r="I34" s="34">
        <v>97</v>
      </c>
      <c r="J34" s="34">
        <v>0.25</v>
      </c>
      <c r="K34" s="34">
        <v>0.56999999999999995</v>
      </c>
      <c r="L34" s="14"/>
      <c r="M34" s="35">
        <v>0</v>
      </c>
      <c r="N34" s="35">
        <v>8.64</v>
      </c>
    </row>
  </sheetData>
  <mergeCells count="1"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F687-0874-4758-814B-00E80F71E59C}">
  <dimension ref="A1:P25"/>
  <sheetViews>
    <sheetView tabSelected="1" workbookViewId="0">
      <selection activeCell="C5" sqref="C5"/>
    </sheetView>
  </sheetViews>
  <sheetFormatPr defaultRowHeight="14.5" x14ac:dyDescent="0.35"/>
  <cols>
    <col min="3" max="3" width="13.36328125" customWidth="1"/>
    <col min="4" max="4" width="22.7265625" customWidth="1"/>
    <col min="6" max="16" width="12.08984375" customWidth="1"/>
  </cols>
  <sheetData>
    <row r="1" spans="1:16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x14ac:dyDescent="0.35">
      <c r="A2">
        <v>1</v>
      </c>
      <c r="B2" t="s">
        <v>23</v>
      </c>
      <c r="C2" t="s">
        <v>24</v>
      </c>
      <c r="D2" t="s">
        <v>25</v>
      </c>
      <c r="E2" t="s">
        <v>26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>
        <v>2</v>
      </c>
      <c r="B3" t="s">
        <v>28</v>
      </c>
      <c r="C3" t="s">
        <v>29</v>
      </c>
      <c r="D3" t="s">
        <v>30</v>
      </c>
      <c r="E3" t="s">
        <v>31</v>
      </c>
      <c r="F3">
        <v>0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>
        <v>3</v>
      </c>
      <c r="B4" t="s">
        <v>28</v>
      </c>
      <c r="C4" t="s">
        <v>29</v>
      </c>
      <c r="D4" t="s">
        <v>33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35">
      <c r="A5">
        <v>4</v>
      </c>
      <c r="B5" t="s">
        <v>34</v>
      </c>
      <c r="C5" t="s">
        <v>35</v>
      </c>
      <c r="D5" t="s">
        <v>36</v>
      </c>
      <c r="E5" t="s">
        <v>37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>
        <v>5</v>
      </c>
      <c r="B6" t="s">
        <v>34</v>
      </c>
      <c r="C6" t="s">
        <v>38</v>
      </c>
      <c r="D6" t="s">
        <v>39</v>
      </c>
      <c r="E6" t="s">
        <v>40</v>
      </c>
      <c r="F6">
        <v>0</v>
      </c>
      <c r="G6">
        <v>0</v>
      </c>
      <c r="H6">
        <v>0</v>
      </c>
      <c r="I6">
        <v>0</v>
      </c>
      <c r="J6">
        <v>10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>
        <v>6</v>
      </c>
      <c r="B7" t="s">
        <v>43</v>
      </c>
      <c r="C7" t="s">
        <v>44</v>
      </c>
      <c r="D7" t="s">
        <v>45</v>
      </c>
      <c r="E7" t="s">
        <v>46</v>
      </c>
      <c r="F7">
        <v>1</v>
      </c>
      <c r="G7">
        <v>0</v>
      </c>
      <c r="H7">
        <v>5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2</v>
      </c>
      <c r="P7">
        <v>0</v>
      </c>
    </row>
    <row r="8" spans="1:16" x14ac:dyDescent="0.35">
      <c r="A8">
        <v>7</v>
      </c>
      <c r="B8" t="s">
        <v>43</v>
      </c>
      <c r="C8" t="s">
        <v>48</v>
      </c>
      <c r="D8" t="s">
        <v>49</v>
      </c>
      <c r="E8" t="s">
        <v>46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7</v>
      </c>
      <c r="M8">
        <v>0</v>
      </c>
      <c r="N8">
        <v>0</v>
      </c>
      <c r="O8">
        <v>0</v>
      </c>
      <c r="P8">
        <v>0</v>
      </c>
    </row>
    <row r="9" spans="1:16" x14ac:dyDescent="0.35">
      <c r="A9">
        <v>8</v>
      </c>
      <c r="B9" t="s">
        <v>51</v>
      </c>
      <c r="C9" t="s">
        <v>52</v>
      </c>
      <c r="D9" t="s">
        <v>53</v>
      </c>
      <c r="F9">
        <v>0</v>
      </c>
      <c r="G9">
        <v>0</v>
      </c>
      <c r="H9">
        <v>0</v>
      </c>
      <c r="I9">
        <v>0</v>
      </c>
      <c r="J9">
        <v>5</v>
      </c>
      <c r="K9">
        <v>7</v>
      </c>
      <c r="L9">
        <v>13</v>
      </c>
      <c r="M9">
        <v>0</v>
      </c>
      <c r="N9">
        <v>0</v>
      </c>
      <c r="O9">
        <v>0</v>
      </c>
      <c r="P9">
        <v>0</v>
      </c>
    </row>
    <row r="10" spans="1:16" x14ac:dyDescent="0.35">
      <c r="A10">
        <v>9</v>
      </c>
      <c r="B10" t="s">
        <v>54</v>
      </c>
      <c r="C10" t="s">
        <v>55</v>
      </c>
      <c r="D10" t="s">
        <v>56</v>
      </c>
      <c r="E10" t="s">
        <v>57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5">
      <c r="A11">
        <v>11</v>
      </c>
      <c r="B11" t="s">
        <v>54</v>
      </c>
      <c r="C11" t="s">
        <v>55</v>
      </c>
      <c r="D11" t="s">
        <v>56</v>
      </c>
      <c r="E11" t="s">
        <v>57</v>
      </c>
      <c r="F11">
        <v>12</v>
      </c>
      <c r="G11">
        <v>0</v>
      </c>
      <c r="H11">
        <v>0</v>
      </c>
      <c r="I11">
        <v>0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>
        <v>10</v>
      </c>
      <c r="B12" t="s">
        <v>54</v>
      </c>
      <c r="C12" t="s">
        <v>61</v>
      </c>
      <c r="D12" t="s">
        <v>62</v>
      </c>
      <c r="E12" t="s">
        <v>63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35">
      <c r="A13">
        <v>13</v>
      </c>
      <c r="B13" t="s">
        <v>65</v>
      </c>
      <c r="C13" t="s">
        <v>66</v>
      </c>
      <c r="D13" t="s">
        <v>67</v>
      </c>
      <c r="E13" t="s">
        <v>68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35">
      <c r="A14">
        <v>14</v>
      </c>
      <c r="B14" t="s">
        <v>70</v>
      </c>
      <c r="C14" t="s">
        <v>71</v>
      </c>
      <c r="D14" t="s">
        <v>72</v>
      </c>
      <c r="E14" t="s">
        <v>73</v>
      </c>
      <c r="F14">
        <v>0</v>
      </c>
      <c r="G14">
        <v>1</v>
      </c>
      <c r="H14">
        <v>0</v>
      </c>
      <c r="I14">
        <v>1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5">
      <c r="A15">
        <v>15</v>
      </c>
      <c r="B15" t="s">
        <v>74</v>
      </c>
      <c r="C15" t="s">
        <v>75</v>
      </c>
      <c r="D15" t="s">
        <v>76</v>
      </c>
      <c r="E15" t="s">
        <v>77</v>
      </c>
      <c r="F15">
        <v>1</v>
      </c>
      <c r="G15">
        <v>0</v>
      </c>
      <c r="H15">
        <v>3</v>
      </c>
      <c r="I15">
        <v>11</v>
      </c>
      <c r="J15">
        <v>0</v>
      </c>
      <c r="K15">
        <v>0</v>
      </c>
      <c r="L15">
        <v>3</v>
      </c>
      <c r="M15">
        <v>4</v>
      </c>
      <c r="N15">
        <v>20</v>
      </c>
      <c r="O15">
        <v>2</v>
      </c>
      <c r="P15">
        <v>5</v>
      </c>
    </row>
    <row r="16" spans="1:16" x14ac:dyDescent="0.35">
      <c r="A16">
        <v>17</v>
      </c>
      <c r="B16" t="s">
        <v>74</v>
      </c>
      <c r="C16" t="s">
        <v>78</v>
      </c>
      <c r="D16" t="s">
        <v>79</v>
      </c>
      <c r="E16" t="s">
        <v>80</v>
      </c>
      <c r="F16">
        <v>1</v>
      </c>
      <c r="G16">
        <v>23</v>
      </c>
      <c r="H16">
        <v>1</v>
      </c>
      <c r="I16">
        <v>0</v>
      </c>
      <c r="J16">
        <v>2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</row>
    <row r="17" spans="1:16" x14ac:dyDescent="0.35">
      <c r="A17">
        <v>18</v>
      </c>
      <c r="B17" t="s">
        <v>74</v>
      </c>
      <c r="C17" t="s">
        <v>81</v>
      </c>
      <c r="D17" t="s">
        <v>82</v>
      </c>
      <c r="E17" t="s">
        <v>83</v>
      </c>
      <c r="F17">
        <v>0</v>
      </c>
      <c r="G17">
        <v>3</v>
      </c>
      <c r="H17">
        <v>1</v>
      </c>
      <c r="I17">
        <v>1</v>
      </c>
      <c r="J17">
        <v>12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>
        <v>20</v>
      </c>
      <c r="B18" t="s">
        <v>74</v>
      </c>
      <c r="C18" t="s">
        <v>81</v>
      </c>
      <c r="D18" t="s">
        <v>85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1</v>
      </c>
      <c r="M18">
        <v>5</v>
      </c>
      <c r="N18">
        <v>16</v>
      </c>
      <c r="O18">
        <v>0</v>
      </c>
      <c r="P18">
        <v>0</v>
      </c>
    </row>
    <row r="19" spans="1:16" x14ac:dyDescent="0.35">
      <c r="A19">
        <v>21</v>
      </c>
      <c r="B19" t="s">
        <v>86</v>
      </c>
      <c r="C19" t="s">
        <v>87</v>
      </c>
      <c r="D19" t="s">
        <v>88</v>
      </c>
      <c r="E19" t="s">
        <v>89</v>
      </c>
      <c r="F19">
        <v>0</v>
      </c>
      <c r="G19">
        <v>0</v>
      </c>
      <c r="H19">
        <v>19</v>
      </c>
      <c r="I19">
        <v>9</v>
      </c>
      <c r="J19">
        <v>0</v>
      </c>
      <c r="K19">
        <v>1</v>
      </c>
      <c r="L19">
        <v>23</v>
      </c>
      <c r="M19">
        <v>2</v>
      </c>
      <c r="N19">
        <v>15</v>
      </c>
      <c r="O19">
        <v>9</v>
      </c>
      <c r="P19">
        <v>20</v>
      </c>
    </row>
    <row r="20" spans="1:16" x14ac:dyDescent="0.35">
      <c r="A20">
        <v>22</v>
      </c>
      <c r="B20" t="s">
        <v>91</v>
      </c>
      <c r="C20" t="s">
        <v>92</v>
      </c>
      <c r="D20" t="s">
        <v>93</v>
      </c>
      <c r="F20">
        <v>0</v>
      </c>
      <c r="G20">
        <v>0</v>
      </c>
      <c r="H20">
        <v>14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35">
      <c r="A21">
        <v>25</v>
      </c>
      <c r="B21" t="s">
        <v>86</v>
      </c>
      <c r="C21" t="s">
        <v>92</v>
      </c>
      <c r="D21" t="s">
        <v>98</v>
      </c>
      <c r="E21" t="s">
        <v>99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5">
      <c r="A22">
        <v>24</v>
      </c>
      <c r="B22" t="s">
        <v>86</v>
      </c>
      <c r="C22" t="s">
        <v>96</v>
      </c>
      <c r="D22" t="s">
        <v>97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6" x14ac:dyDescent="0.35">
      <c r="A23">
        <v>26</v>
      </c>
      <c r="B23" t="s">
        <v>100</v>
      </c>
      <c r="C23" t="s">
        <v>101</v>
      </c>
      <c r="D23" t="s">
        <v>102</v>
      </c>
      <c r="E23" t="s">
        <v>77</v>
      </c>
      <c r="F23">
        <v>6</v>
      </c>
      <c r="G23">
        <v>0</v>
      </c>
      <c r="H23">
        <v>0</v>
      </c>
      <c r="I23">
        <v>1</v>
      </c>
      <c r="J23">
        <v>0</v>
      </c>
      <c r="K23">
        <v>0</v>
      </c>
      <c r="L23">
        <v>25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>
        <v>27</v>
      </c>
      <c r="B24" t="s">
        <v>103</v>
      </c>
      <c r="C24" t="s">
        <v>104</v>
      </c>
      <c r="D24" t="s">
        <v>105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39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>
        <v>28</v>
      </c>
      <c r="B25" t="s">
        <v>103</v>
      </c>
      <c r="C25" t="s">
        <v>106</v>
      </c>
      <c r="D25" t="s">
        <v>107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  <c r="O25">
        <v>0</v>
      </c>
      <c r="P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updated</vt:lpstr>
      <vt:lpstr>final tabulation</vt:lpstr>
      <vt:lpstr>Table</vt:lpstr>
      <vt:lpstr>Abundance for 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2023-08-21T09:21:54Z</dcterms:created>
  <dcterms:modified xsi:type="dcterms:W3CDTF">2023-08-21T09:22:48Z</dcterms:modified>
</cp:coreProperties>
</file>