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620" yWindow="0" windowWidth="29660" windowHeight="19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E2" i="1"/>
  <c r="B10" i="1"/>
  <c r="B14" i="1"/>
  <c r="C14" i="1"/>
  <c r="D14" i="1"/>
  <c r="E14" i="1"/>
  <c r="B6" i="1"/>
  <c r="B9" i="1"/>
  <c r="K21" i="1"/>
  <c r="H17" i="1"/>
  <c r="I17" i="1"/>
  <c r="G17" i="1"/>
  <c r="J17" i="1"/>
  <c r="H18" i="1"/>
  <c r="I18" i="1"/>
  <c r="G18" i="1"/>
  <c r="J18" i="1"/>
  <c r="K19" i="1"/>
  <c r="K18" i="1"/>
  <c r="K17" i="1"/>
  <c r="L21" i="1"/>
  <c r="K23" i="1"/>
  <c r="L23" i="1"/>
  <c r="K24" i="1"/>
  <c r="L24" i="1"/>
  <c r="K25" i="1"/>
  <c r="L25" i="1"/>
  <c r="K22" i="1"/>
  <c r="L22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K20" i="1"/>
  <c r="K26" i="1"/>
  <c r="K27" i="1"/>
  <c r="K28" i="1"/>
  <c r="K29" i="1"/>
  <c r="K30" i="1"/>
  <c r="K31" i="1"/>
  <c r="K32" i="1"/>
  <c r="K33" i="1"/>
  <c r="K34" i="1"/>
  <c r="K35" i="1"/>
  <c r="K36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C17" i="1"/>
  <c r="D17" i="1"/>
  <c r="B17" i="1"/>
</calcChain>
</file>

<file path=xl/sharedStrings.xml><?xml version="1.0" encoding="utf-8"?>
<sst xmlns="http://schemas.openxmlformats.org/spreadsheetml/2006/main" count="26" uniqueCount="24">
  <si>
    <t>Fisher 1</t>
  </si>
  <si>
    <t>Fisher 2</t>
  </si>
  <si>
    <t>Fisher 3</t>
  </si>
  <si>
    <t>f</t>
  </si>
  <si>
    <t>c</t>
  </si>
  <si>
    <t>Effort</t>
  </si>
  <si>
    <t>Cost 1</t>
  </si>
  <si>
    <t>Cost 2</t>
  </si>
  <si>
    <t>Cost 3</t>
  </si>
  <si>
    <t>Total</t>
  </si>
  <si>
    <t>Cost</t>
  </si>
  <si>
    <t>Effort 1</t>
  </si>
  <si>
    <t>Effort 2</t>
  </si>
  <si>
    <t>Effort 3</t>
  </si>
  <si>
    <t>Effort 4</t>
  </si>
  <si>
    <t>q</t>
  </si>
  <si>
    <t>b</t>
  </si>
  <si>
    <t>Price</t>
  </si>
  <si>
    <t>Non ITQ Price</t>
  </si>
  <si>
    <t>Quotq1</t>
  </si>
  <si>
    <t>Quotq2</t>
  </si>
  <si>
    <t>Quotq3</t>
  </si>
  <si>
    <t>Quota</t>
  </si>
  <si>
    <t>Max EQ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</si>
</sst>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1"/>
          <c:tx>
            <c:strRef>
              <c:f>Sheet1!$G$16</c:f>
              <c:strCache>
                <c:ptCount val="1"/>
                <c:pt idx="0">
                  <c:v>Effort 1</c:v>
                </c:pt>
              </c:strCache>
            </c:strRef>
          </c:tx>
          <c:marker>
            <c:symbol val="none"/>
          </c:marker>
          <c:xVal>
            <c:numRef>
              <c:f>Sheet1!$G$17:$G$61</c:f>
              <c:numCache>
                <c:formatCode>General</c:formatCode>
                <c:ptCount val="45"/>
                <c:pt idx="0">
                  <c:v>0.0</c:v>
                </c:pt>
                <c:pt idx="1">
                  <c:v>15.625</c:v>
                </c:pt>
                <c:pt idx="2">
                  <c:v>31.25</c:v>
                </c:pt>
                <c:pt idx="3">
                  <c:v>46.875</c:v>
                </c:pt>
                <c:pt idx="4">
                  <c:v>62.5</c:v>
                </c:pt>
                <c:pt idx="5">
                  <c:v>78.125</c:v>
                </c:pt>
                <c:pt idx="6">
                  <c:v>93.74999999999998</c:v>
                </c:pt>
                <c:pt idx="7">
                  <c:v>109.375</c:v>
                </c:pt>
                <c:pt idx="8">
                  <c:v>125.0</c:v>
                </c:pt>
                <c:pt idx="9">
                  <c:v>140.625</c:v>
                </c:pt>
                <c:pt idx="10">
                  <c:v>156.25</c:v>
                </c:pt>
                <c:pt idx="11">
                  <c:v>171.875</c:v>
                </c:pt>
                <c:pt idx="12">
                  <c:v>187.5</c:v>
                </c:pt>
                <c:pt idx="13">
                  <c:v>203.125</c:v>
                </c:pt>
                <c:pt idx="14">
                  <c:v>218.75</c:v>
                </c:pt>
                <c:pt idx="15">
                  <c:v>234.375</c:v>
                </c:pt>
                <c:pt idx="16">
                  <c:v>250.0</c:v>
                </c:pt>
                <c:pt idx="17">
                  <c:v>265.625</c:v>
                </c:pt>
                <c:pt idx="18">
                  <c:v>281.25</c:v>
                </c:pt>
                <c:pt idx="19">
                  <c:v>296.875</c:v>
                </c:pt>
              </c:numCache>
            </c:numRef>
          </c:xVal>
          <c:yVal>
            <c:numRef>
              <c:f>Sheet1!$F$17:$F$61</c:f>
              <c:numCache>
                <c:formatCode>General</c:formatCode>
                <c:ptCount val="45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Sheet1!$H$16</c:f>
              <c:strCache>
                <c:ptCount val="1"/>
                <c:pt idx="0">
                  <c:v>Effort 2</c:v>
                </c:pt>
              </c:strCache>
            </c:strRef>
          </c:tx>
          <c:marker>
            <c:symbol val="none"/>
          </c:marker>
          <c:xVal>
            <c:numRef>
              <c:f>Sheet1!$H$17:$H$61</c:f>
              <c:numCache>
                <c:formatCode>General</c:formatCode>
                <c:ptCount val="45"/>
                <c:pt idx="0">
                  <c:v>0.0</c:v>
                </c:pt>
                <c:pt idx="1">
                  <c:v>13.88888888888889</c:v>
                </c:pt>
                <c:pt idx="2">
                  <c:v>27.77777777777778</c:v>
                </c:pt>
                <c:pt idx="3">
                  <c:v>41.66666666666666</c:v>
                </c:pt>
                <c:pt idx="4">
                  <c:v>55.55555555555556</c:v>
                </c:pt>
                <c:pt idx="5">
                  <c:v>69.44444444444444</c:v>
                </c:pt>
                <c:pt idx="6">
                  <c:v>83.33333333333333</c:v>
                </c:pt>
                <c:pt idx="7">
                  <c:v>97.22222222222221</c:v>
                </c:pt>
                <c:pt idx="8">
                  <c:v>111.1111111111111</c:v>
                </c:pt>
                <c:pt idx="9">
                  <c:v>125.0</c:v>
                </c:pt>
                <c:pt idx="10">
                  <c:v>138.8888888888889</c:v>
                </c:pt>
                <c:pt idx="11">
                  <c:v>152.7777777777778</c:v>
                </c:pt>
                <c:pt idx="12">
                  <c:v>166.6666666666667</c:v>
                </c:pt>
                <c:pt idx="13">
                  <c:v>180.5555555555556</c:v>
                </c:pt>
                <c:pt idx="14">
                  <c:v>194.4444444444444</c:v>
                </c:pt>
                <c:pt idx="15">
                  <c:v>208.3333333333333</c:v>
                </c:pt>
                <c:pt idx="16">
                  <c:v>222.2222222222222</c:v>
                </c:pt>
                <c:pt idx="17">
                  <c:v>236.1111111111111</c:v>
                </c:pt>
                <c:pt idx="18">
                  <c:v>250.0</c:v>
                </c:pt>
                <c:pt idx="19">
                  <c:v>263.8888888888889</c:v>
                </c:pt>
              </c:numCache>
            </c:numRef>
          </c:xVal>
          <c:yVal>
            <c:numRef>
              <c:f>Sheet1!$F$17:$F$61</c:f>
              <c:numCache>
                <c:formatCode>General</c:formatCode>
                <c:ptCount val="45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Sheet1!$I$16</c:f>
              <c:strCache>
                <c:ptCount val="1"/>
                <c:pt idx="0">
                  <c:v>Effort 3</c:v>
                </c:pt>
              </c:strCache>
            </c:strRef>
          </c:tx>
          <c:marker>
            <c:symbol val="none"/>
          </c:marker>
          <c:xVal>
            <c:numRef>
              <c:f>Sheet1!$I$17:$I$61</c:f>
              <c:numCache>
                <c:formatCode>General</c:formatCode>
                <c:ptCount val="45"/>
                <c:pt idx="0">
                  <c:v>0.0</c:v>
                </c:pt>
                <c:pt idx="1">
                  <c:v>14.92537313432836</c:v>
                </c:pt>
                <c:pt idx="2">
                  <c:v>29.85074626865672</c:v>
                </c:pt>
                <c:pt idx="3">
                  <c:v>44.77611940298507</c:v>
                </c:pt>
                <c:pt idx="4">
                  <c:v>59.70149253731343</c:v>
                </c:pt>
                <c:pt idx="5">
                  <c:v>74.62686567164179</c:v>
                </c:pt>
                <c:pt idx="6">
                  <c:v>89.55223880597015</c:v>
                </c:pt>
                <c:pt idx="7">
                  <c:v>104.4776119402985</c:v>
                </c:pt>
                <c:pt idx="8">
                  <c:v>119.4029850746269</c:v>
                </c:pt>
                <c:pt idx="9">
                  <c:v>134.3283582089552</c:v>
                </c:pt>
                <c:pt idx="10">
                  <c:v>149.2537313432836</c:v>
                </c:pt>
                <c:pt idx="11">
                  <c:v>164.179104477612</c:v>
                </c:pt>
                <c:pt idx="12">
                  <c:v>179.1044776119403</c:v>
                </c:pt>
                <c:pt idx="13">
                  <c:v>194.0298507462687</c:v>
                </c:pt>
                <c:pt idx="14">
                  <c:v>208.955223880597</c:v>
                </c:pt>
                <c:pt idx="15">
                  <c:v>223.8805970149254</c:v>
                </c:pt>
                <c:pt idx="16">
                  <c:v>238.8059701492537</c:v>
                </c:pt>
                <c:pt idx="17">
                  <c:v>253.7313432835821</c:v>
                </c:pt>
                <c:pt idx="18">
                  <c:v>268.6567164179104</c:v>
                </c:pt>
                <c:pt idx="19">
                  <c:v>283.5820895522388</c:v>
                </c:pt>
              </c:numCache>
            </c:numRef>
          </c:xVal>
          <c:yVal>
            <c:numRef>
              <c:f>Sheet1!$F$17:$F$61</c:f>
              <c:numCache>
                <c:formatCode>General</c:formatCode>
                <c:ptCount val="45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yVal>
          <c:smooth val="1"/>
        </c:ser>
        <c:ser>
          <c:idx val="2"/>
          <c:order val="0"/>
          <c:tx>
            <c:strRef>
              <c:f>Sheet1!$J$16</c:f>
              <c:strCache>
                <c:ptCount val="1"/>
                <c:pt idx="0">
                  <c:v>Effort 4</c:v>
                </c:pt>
              </c:strCache>
            </c:strRef>
          </c:tx>
          <c:marker>
            <c:symbol val="none"/>
          </c:marker>
          <c:xVal>
            <c:numRef>
              <c:f>Sheet1!$J$17:$J$61</c:f>
              <c:numCache>
                <c:formatCode>General</c:formatCode>
                <c:ptCount val="45"/>
                <c:pt idx="0">
                  <c:v>0.0</c:v>
                </c:pt>
                <c:pt idx="1">
                  <c:v>44.43926202321725</c:v>
                </c:pt>
                <c:pt idx="2">
                  <c:v>88.87852404643449</c:v>
                </c:pt>
                <c:pt idx="3">
                  <c:v>133.3177860696517</c:v>
                </c:pt>
                <c:pt idx="4">
                  <c:v>177.757048092869</c:v>
                </c:pt>
                <c:pt idx="5">
                  <c:v>222.1963101160862</c:v>
                </c:pt>
                <c:pt idx="6">
                  <c:v>266.6355721393034</c:v>
                </c:pt>
                <c:pt idx="7">
                  <c:v>311.0748341625207</c:v>
                </c:pt>
                <c:pt idx="8">
                  <c:v>355.514096185738</c:v>
                </c:pt>
                <c:pt idx="9">
                  <c:v>399.9533582089553</c:v>
                </c:pt>
                <c:pt idx="10">
                  <c:v>444.3926202321725</c:v>
                </c:pt>
                <c:pt idx="11">
                  <c:v>488.8318822553898</c:v>
                </c:pt>
                <c:pt idx="12">
                  <c:v>533.271144278607</c:v>
                </c:pt>
                <c:pt idx="13">
                  <c:v>577.7104063018241</c:v>
                </c:pt>
                <c:pt idx="14">
                  <c:v>622.1496683250414</c:v>
                </c:pt>
                <c:pt idx="15">
                  <c:v>666.5889303482587</c:v>
                </c:pt>
                <c:pt idx="16">
                  <c:v>711.028192371476</c:v>
                </c:pt>
                <c:pt idx="17">
                  <c:v>755.4674543946932</c:v>
                </c:pt>
                <c:pt idx="18">
                  <c:v>799.9067164179105</c:v>
                </c:pt>
                <c:pt idx="19">
                  <c:v>844.3459784411277</c:v>
                </c:pt>
              </c:numCache>
            </c:numRef>
          </c:xVal>
          <c:yVal>
            <c:numRef>
              <c:f>Sheet1!$F$17:$F$61</c:f>
              <c:numCache>
                <c:formatCode>General</c:formatCode>
                <c:ptCount val="45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6440"/>
        <c:axId val="613389576"/>
      </c:scatterChart>
      <c:valAx>
        <c:axId val="6133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3389576"/>
        <c:crosses val="autoZero"/>
        <c:crossBetween val="midCat"/>
      </c:valAx>
      <c:valAx>
        <c:axId val="61338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386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20</xdr:row>
      <xdr:rowOff>101600</xdr:rowOff>
    </xdr:from>
    <xdr:to>
      <xdr:col>20</xdr:col>
      <xdr:colOff>469900</xdr:colOff>
      <xdr:row>44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B11" sqref="B11"/>
    </sheetView>
  </sheetViews>
  <sheetFormatPr baseColWidth="10" defaultRowHeight="15" x14ac:dyDescent="0"/>
  <cols>
    <col min="1" max="1" width="12.33203125" bestFit="1" customWidth="1"/>
  </cols>
  <sheetData>
    <row r="1" spans="1:10">
      <c r="B1" t="s">
        <v>0</v>
      </c>
      <c r="C1" t="s">
        <v>1</v>
      </c>
      <c r="D1" t="s">
        <v>2</v>
      </c>
      <c r="E1" t="s">
        <v>9</v>
      </c>
    </row>
    <row r="2" spans="1:10">
      <c r="A2" t="s">
        <v>4</v>
      </c>
      <c r="B2">
        <v>6.4000000000000003E-3</v>
      </c>
      <c r="C2">
        <v>7.1999999999999998E-3</v>
      </c>
      <c r="D2">
        <v>6.7000000000000002E-3</v>
      </c>
      <c r="E2">
        <f>SUM(B2:D2)</f>
        <v>2.0300000000000002E-2</v>
      </c>
    </row>
    <row r="3" spans="1:10">
      <c r="A3" t="s">
        <v>3</v>
      </c>
      <c r="B3">
        <v>0</v>
      </c>
      <c r="C3">
        <v>0</v>
      </c>
      <c r="D3">
        <v>0</v>
      </c>
      <c r="E3">
        <f>SUM(B3:D3)</f>
        <v>0</v>
      </c>
    </row>
    <row r="5" spans="1:10">
      <c r="A5" t="s">
        <v>15</v>
      </c>
      <c r="B5">
        <v>0.01</v>
      </c>
    </row>
    <row r="6" spans="1:10">
      <c r="A6" t="s">
        <v>16</v>
      </c>
      <c r="B6">
        <f>100</f>
        <v>100</v>
      </c>
    </row>
    <row r="7" spans="1:10">
      <c r="A7" t="s">
        <v>5</v>
      </c>
      <c r="B7">
        <v>1000</v>
      </c>
    </row>
    <row r="8" spans="1:10">
      <c r="A8" t="s">
        <v>17</v>
      </c>
      <c r="B8">
        <v>1</v>
      </c>
    </row>
    <row r="9" spans="1:10">
      <c r="A9" t="s">
        <v>22</v>
      </c>
      <c r="B9">
        <f>B5*B6*B7</f>
        <v>1000</v>
      </c>
    </row>
    <row r="10" spans="1:10">
      <c r="A10" t="s">
        <v>23</v>
      </c>
      <c r="B10">
        <f>B8*(E2/E2)*(1/B2+1/C2+1/D2)</f>
        <v>444.39262023217248</v>
      </c>
    </row>
    <row r="11" spans="1:10">
      <c r="A11" t="s">
        <v>18</v>
      </c>
      <c r="B11">
        <f>B7/(1/B2+1/C2+1/D2)</f>
        <v>2.2502623906705539</v>
      </c>
    </row>
    <row r="13" spans="1:10">
      <c r="B13" t="s">
        <v>19</v>
      </c>
      <c r="C13" t="s">
        <v>20</v>
      </c>
      <c r="D13" t="s">
        <v>21</v>
      </c>
      <c r="E13" t="s">
        <v>9</v>
      </c>
    </row>
    <row r="14" spans="1:10">
      <c r="B14">
        <f>$B$11/B2</f>
        <v>351.60349854227405</v>
      </c>
      <c r="C14">
        <f t="shared" ref="C14:D14" si="0">$B$11/C2</f>
        <v>312.53644314868802</v>
      </c>
      <c r="D14">
        <f t="shared" si="0"/>
        <v>335.86005830903787</v>
      </c>
      <c r="E14">
        <f>SUM(B14:D14)</f>
        <v>1000</v>
      </c>
    </row>
    <row r="16" spans="1:10">
      <c r="A16" t="s">
        <v>5</v>
      </c>
      <c r="B16" t="s">
        <v>6</v>
      </c>
      <c r="C16" t="s">
        <v>7</v>
      </c>
      <c r="D16" t="s">
        <v>8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</row>
    <row r="17" spans="1:12">
      <c r="A17">
        <v>0</v>
      </c>
      <c r="B17">
        <f>$A17*B$2+B$3</f>
        <v>0</v>
      </c>
      <c r="C17">
        <f t="shared" ref="C17:D32" si="1">$A17*C$2+C$3</f>
        <v>0</v>
      </c>
      <c r="D17">
        <f t="shared" si="1"/>
        <v>0</v>
      </c>
      <c r="E17">
        <f>($A17*E$2+E$3)/3</f>
        <v>0</v>
      </c>
      <c r="F17">
        <v>0</v>
      </c>
      <c r="G17">
        <f>($F17-B$3)/B$2</f>
        <v>0</v>
      </c>
      <c r="H17">
        <f t="shared" ref="H17:I17" si="2">($F17-C$3)/C$2</f>
        <v>0</v>
      </c>
      <c r="I17">
        <f t="shared" si="2"/>
        <v>0</v>
      </c>
      <c r="J17">
        <f t="shared" ref="J17:J36" si="3">SUM(G17:I17)</f>
        <v>0</v>
      </c>
      <c r="K17">
        <f>SUM($B$2:$D$2)/SUM($B$2:$D$2)*((F17-$B$3)/$B$2+(F17-$C$3)/$C$2+MAX(0,(F17-$D$3)/$D$2))</f>
        <v>0</v>
      </c>
    </row>
    <row r="18" spans="1:12">
      <c r="A18">
        <v>0.1</v>
      </c>
      <c r="B18">
        <f t="shared" ref="B18:D36" si="4">$A18*B$2+B$3</f>
        <v>6.4000000000000005E-4</v>
      </c>
      <c r="C18">
        <f t="shared" si="1"/>
        <v>7.2000000000000005E-4</v>
      </c>
      <c r="D18">
        <f t="shared" si="1"/>
        <v>6.7000000000000002E-4</v>
      </c>
      <c r="E18">
        <f t="shared" ref="E18:E36" si="5">($A18*E$2+E$3)/3</f>
        <v>6.7666666666666667E-4</v>
      </c>
      <c r="F18">
        <v>0.1</v>
      </c>
      <c r="G18">
        <f t="shared" ref="G18:G36" si="6">($F18-B$3)/B$2</f>
        <v>15.625</v>
      </c>
      <c r="H18">
        <f t="shared" ref="H18:H36" si="7">($F18-C$3)/C$2</f>
        <v>13.888888888888889</v>
      </c>
      <c r="I18">
        <f t="shared" ref="I18:I36" si="8">($F18-D$3)/D$2</f>
        <v>14.925373134328359</v>
      </c>
      <c r="J18">
        <f t="shared" si="3"/>
        <v>44.439262023217246</v>
      </c>
      <c r="K18">
        <f>SUM($B$2:$D$2)/SUM($B$2:$D$2)*((F18-$B$3)/$B$2+(F18-$C$3)/$C$2+MAX(0,(F18-$D$3)/$D$2))</f>
        <v>44.439262023217246</v>
      </c>
    </row>
    <row r="19" spans="1:12">
      <c r="A19">
        <v>0.2</v>
      </c>
      <c r="B19">
        <f t="shared" si="4"/>
        <v>1.2800000000000001E-3</v>
      </c>
      <c r="C19">
        <f t="shared" si="1"/>
        <v>1.4400000000000001E-3</v>
      </c>
      <c r="D19">
        <f t="shared" si="1"/>
        <v>1.34E-3</v>
      </c>
      <c r="E19">
        <f t="shared" si="5"/>
        <v>1.3533333333333333E-3</v>
      </c>
      <c r="F19">
        <v>0.2</v>
      </c>
      <c r="G19">
        <f t="shared" si="6"/>
        <v>31.25</v>
      </c>
      <c r="H19">
        <f t="shared" si="7"/>
        <v>27.777777777777779</v>
      </c>
      <c r="I19">
        <f t="shared" si="8"/>
        <v>29.850746268656717</v>
      </c>
      <c r="J19">
        <f t="shared" si="3"/>
        <v>88.878524046434492</v>
      </c>
      <c r="K19">
        <f>SUM($B$2:$D$2)/SUM($B$2:$D$2)*((F19-$B$3)/$B$2+(F19-$C$3)/$C$2+MAX(0,(F19-$D$3)/$D$2))</f>
        <v>88.878524046434492</v>
      </c>
    </row>
    <row r="20" spans="1:12">
      <c r="A20">
        <v>0.3</v>
      </c>
      <c r="B20">
        <f t="shared" si="4"/>
        <v>1.92E-3</v>
      </c>
      <c r="C20">
        <f t="shared" si="1"/>
        <v>2.16E-3</v>
      </c>
      <c r="D20">
        <f t="shared" si="1"/>
        <v>2.0100000000000001E-3</v>
      </c>
      <c r="E20">
        <f t="shared" si="5"/>
        <v>2.0300000000000001E-3</v>
      </c>
      <c r="F20">
        <v>0.3</v>
      </c>
      <c r="G20">
        <f t="shared" si="6"/>
        <v>46.874999999999993</v>
      </c>
      <c r="H20">
        <f t="shared" si="7"/>
        <v>41.666666666666664</v>
      </c>
      <c r="I20">
        <f t="shared" si="8"/>
        <v>44.776119402985074</v>
      </c>
      <c r="J20">
        <f t="shared" si="3"/>
        <v>133.31778606965173</v>
      </c>
      <c r="K20">
        <f t="shared" ref="K20:K36" si="9">SUM($B$2:$D$2)/SUM($B$2:$D$2)*(($F20-$B$3)/$B$2+(F20-$C$3)/$C$2+(F20-$D$3)/$D$2)</f>
        <v>133.31778606965173</v>
      </c>
    </row>
    <row r="21" spans="1:12">
      <c r="A21">
        <v>0.4</v>
      </c>
      <c r="B21">
        <f t="shared" si="4"/>
        <v>2.5600000000000002E-3</v>
      </c>
      <c r="C21">
        <f t="shared" si="1"/>
        <v>2.8800000000000002E-3</v>
      </c>
      <c r="D21">
        <f t="shared" si="1"/>
        <v>2.6800000000000001E-3</v>
      </c>
      <c r="E21">
        <f t="shared" si="5"/>
        <v>2.7066666666666667E-3</v>
      </c>
      <c r="F21">
        <v>0.4</v>
      </c>
      <c r="G21">
        <f t="shared" si="6"/>
        <v>62.5</v>
      </c>
      <c r="H21">
        <f t="shared" si="7"/>
        <v>55.555555555555557</v>
      </c>
      <c r="I21">
        <f t="shared" si="8"/>
        <v>59.701492537313435</v>
      </c>
      <c r="J21">
        <f t="shared" si="3"/>
        <v>177.75704809286898</v>
      </c>
      <c r="K21">
        <f t="shared" si="9"/>
        <v>177.75704809286898</v>
      </c>
      <c r="L21">
        <f>K21/(SUM($B$2:$D$2)/SUM($B$2:$D$2)*((1-$B$3)/$B$2+(1-$C$3)/$C$2+(1-$D$3)/$D$2))</f>
        <v>0.39999999999999997</v>
      </c>
    </row>
    <row r="22" spans="1:12">
      <c r="A22">
        <v>0.5</v>
      </c>
      <c r="B22">
        <f t="shared" si="4"/>
        <v>3.2000000000000002E-3</v>
      </c>
      <c r="C22">
        <f t="shared" si="1"/>
        <v>3.5999999999999999E-3</v>
      </c>
      <c r="D22">
        <f t="shared" si="1"/>
        <v>3.3500000000000001E-3</v>
      </c>
      <c r="E22">
        <f t="shared" si="5"/>
        <v>3.3833333333333337E-3</v>
      </c>
      <c r="F22">
        <v>0.5</v>
      </c>
      <c r="G22">
        <f t="shared" si="6"/>
        <v>78.125</v>
      </c>
      <c r="H22">
        <f t="shared" si="7"/>
        <v>69.444444444444443</v>
      </c>
      <c r="I22">
        <f t="shared" si="8"/>
        <v>74.626865671641795</v>
      </c>
      <c r="J22">
        <f t="shared" si="3"/>
        <v>222.19631011608624</v>
      </c>
      <c r="K22">
        <f t="shared" si="9"/>
        <v>222.19631011608624</v>
      </c>
      <c r="L22">
        <f>K22/(SUM($B$2:$E$2)/SUM($B$2:$E$2)*((1-$B$3)/$B$2+(1-$C$3)/$C$2+(1-$D$3)/$D$2))</f>
        <v>0.5</v>
      </c>
    </row>
    <row r="23" spans="1:12">
      <c r="A23">
        <v>0.6</v>
      </c>
      <c r="B23">
        <f t="shared" si="4"/>
        <v>3.8400000000000001E-3</v>
      </c>
      <c r="C23">
        <f t="shared" si="1"/>
        <v>4.3200000000000001E-3</v>
      </c>
      <c r="D23">
        <f t="shared" si="1"/>
        <v>4.0200000000000001E-3</v>
      </c>
      <c r="E23">
        <f t="shared" si="5"/>
        <v>4.0600000000000002E-3</v>
      </c>
      <c r="F23">
        <v>0.6</v>
      </c>
      <c r="G23">
        <f t="shared" si="6"/>
        <v>93.749999999999986</v>
      </c>
      <c r="H23">
        <f t="shared" si="7"/>
        <v>83.333333333333329</v>
      </c>
      <c r="I23">
        <f t="shared" si="8"/>
        <v>89.552238805970148</v>
      </c>
      <c r="J23">
        <f t="shared" si="3"/>
        <v>266.63557213930346</v>
      </c>
      <c r="K23">
        <f t="shared" si="9"/>
        <v>266.63557213930346</v>
      </c>
      <c r="L23">
        <f t="shared" ref="L23:L25" si="10">K23/(SUM($B$2:$E$2)/SUM($B$2:$E$2)*((1-$B$3)/$B$2+(1-$C$3)/$C$2+(1-$D$3)/$D$2))</f>
        <v>0.6</v>
      </c>
    </row>
    <row r="24" spans="1:12">
      <c r="A24">
        <v>0.7</v>
      </c>
      <c r="B24">
        <f t="shared" si="4"/>
        <v>4.4799999999999996E-3</v>
      </c>
      <c r="C24">
        <f t="shared" si="1"/>
        <v>5.0399999999999993E-3</v>
      </c>
      <c r="D24">
        <f t="shared" si="1"/>
        <v>4.6899999999999997E-3</v>
      </c>
      <c r="E24">
        <f t="shared" si="5"/>
        <v>4.7366666666666668E-3</v>
      </c>
      <c r="F24">
        <v>0.7</v>
      </c>
      <c r="G24">
        <f t="shared" si="6"/>
        <v>109.37499999999999</v>
      </c>
      <c r="H24">
        <f t="shared" si="7"/>
        <v>97.222222222222214</v>
      </c>
      <c r="I24">
        <f t="shared" si="8"/>
        <v>104.4776119402985</v>
      </c>
      <c r="J24">
        <f t="shared" si="3"/>
        <v>311.07483416252069</v>
      </c>
      <c r="K24">
        <f t="shared" si="9"/>
        <v>311.07483416252069</v>
      </c>
      <c r="L24">
        <f t="shared" si="10"/>
        <v>0.69999999999999984</v>
      </c>
    </row>
    <row r="25" spans="1:12">
      <c r="A25">
        <v>0.8</v>
      </c>
      <c r="B25">
        <f t="shared" si="4"/>
        <v>5.1200000000000004E-3</v>
      </c>
      <c r="C25">
        <f t="shared" si="1"/>
        <v>5.7600000000000004E-3</v>
      </c>
      <c r="D25">
        <f t="shared" si="1"/>
        <v>5.3600000000000002E-3</v>
      </c>
      <c r="E25">
        <f t="shared" si="5"/>
        <v>5.4133333333333334E-3</v>
      </c>
      <c r="F25">
        <v>0.8</v>
      </c>
      <c r="G25">
        <f t="shared" si="6"/>
        <v>125</v>
      </c>
      <c r="H25">
        <f t="shared" si="7"/>
        <v>111.11111111111111</v>
      </c>
      <c r="I25">
        <f t="shared" si="8"/>
        <v>119.40298507462687</v>
      </c>
      <c r="J25">
        <f t="shared" si="3"/>
        <v>355.51409618573797</v>
      </c>
      <c r="K25">
        <f t="shared" si="9"/>
        <v>355.51409618573797</v>
      </c>
      <c r="L25">
        <f t="shared" si="10"/>
        <v>0.79999999999999993</v>
      </c>
    </row>
    <row r="26" spans="1:12">
      <c r="A26">
        <v>0.9</v>
      </c>
      <c r="B26">
        <f t="shared" si="4"/>
        <v>5.7600000000000004E-3</v>
      </c>
      <c r="C26">
        <f t="shared" si="1"/>
        <v>6.4799999999999996E-3</v>
      </c>
      <c r="D26">
        <f t="shared" si="1"/>
        <v>6.0300000000000006E-3</v>
      </c>
      <c r="E26">
        <f t="shared" si="5"/>
        <v>6.0900000000000008E-3</v>
      </c>
      <c r="F26">
        <v>0.9</v>
      </c>
      <c r="G26">
        <f t="shared" si="6"/>
        <v>140.625</v>
      </c>
      <c r="H26">
        <f t="shared" si="7"/>
        <v>125</v>
      </c>
      <c r="I26">
        <f t="shared" si="8"/>
        <v>134.32835820895522</v>
      </c>
      <c r="J26">
        <f t="shared" si="3"/>
        <v>399.95335820895525</v>
      </c>
      <c r="K26">
        <f t="shared" si="9"/>
        <v>399.95335820895525</v>
      </c>
    </row>
    <row r="27" spans="1:12">
      <c r="A27">
        <v>1</v>
      </c>
      <c r="B27">
        <f t="shared" si="4"/>
        <v>6.4000000000000003E-3</v>
      </c>
      <c r="C27">
        <f t="shared" si="1"/>
        <v>7.1999999999999998E-3</v>
      </c>
      <c r="D27">
        <f t="shared" si="1"/>
        <v>6.7000000000000002E-3</v>
      </c>
      <c r="E27">
        <f t="shared" si="5"/>
        <v>6.7666666666666674E-3</v>
      </c>
      <c r="F27">
        <v>1</v>
      </c>
      <c r="G27">
        <f t="shared" si="6"/>
        <v>156.25</v>
      </c>
      <c r="H27">
        <f t="shared" si="7"/>
        <v>138.88888888888889</v>
      </c>
      <c r="I27">
        <f t="shared" si="8"/>
        <v>149.25373134328359</v>
      </c>
      <c r="J27">
        <f t="shared" si="3"/>
        <v>444.39262023217248</v>
      </c>
      <c r="K27">
        <f t="shared" si="9"/>
        <v>444.39262023217248</v>
      </c>
    </row>
    <row r="28" spans="1:12">
      <c r="A28">
        <v>1.1000000000000001</v>
      </c>
      <c r="B28">
        <f t="shared" si="4"/>
        <v>7.0400000000000011E-3</v>
      </c>
      <c r="C28">
        <f t="shared" si="1"/>
        <v>7.92E-3</v>
      </c>
      <c r="D28">
        <f t="shared" si="1"/>
        <v>7.3700000000000007E-3</v>
      </c>
      <c r="E28">
        <f t="shared" si="5"/>
        <v>7.4433333333333339E-3</v>
      </c>
      <c r="F28">
        <v>1.1000000000000001</v>
      </c>
      <c r="G28">
        <f t="shared" si="6"/>
        <v>171.875</v>
      </c>
      <c r="H28">
        <f t="shared" si="7"/>
        <v>152.7777777777778</v>
      </c>
      <c r="I28">
        <f t="shared" si="8"/>
        <v>164.17910447761196</v>
      </c>
      <c r="J28">
        <f t="shared" si="3"/>
        <v>488.83188225538981</v>
      </c>
      <c r="K28">
        <f t="shared" si="9"/>
        <v>488.83188225538981</v>
      </c>
    </row>
    <row r="29" spans="1:12">
      <c r="A29">
        <v>1.2</v>
      </c>
      <c r="B29">
        <f t="shared" si="4"/>
        <v>7.6800000000000002E-3</v>
      </c>
      <c r="C29">
        <f t="shared" si="1"/>
        <v>8.6400000000000001E-3</v>
      </c>
      <c r="D29">
        <f t="shared" si="1"/>
        <v>8.0400000000000003E-3</v>
      </c>
      <c r="E29">
        <f t="shared" si="5"/>
        <v>8.1200000000000005E-3</v>
      </c>
      <c r="F29">
        <v>1.2</v>
      </c>
      <c r="G29">
        <f t="shared" si="6"/>
        <v>187.49999999999997</v>
      </c>
      <c r="H29">
        <f t="shared" si="7"/>
        <v>166.66666666666666</v>
      </c>
      <c r="I29">
        <f t="shared" si="8"/>
        <v>179.1044776119403</v>
      </c>
      <c r="J29">
        <f t="shared" si="3"/>
        <v>533.27114427860693</v>
      </c>
      <c r="K29">
        <f t="shared" si="9"/>
        <v>533.27114427860693</v>
      </c>
    </row>
    <row r="30" spans="1:12">
      <c r="A30">
        <v>1.3</v>
      </c>
      <c r="B30">
        <f t="shared" si="4"/>
        <v>8.320000000000001E-3</v>
      </c>
      <c r="C30">
        <f t="shared" si="1"/>
        <v>9.3600000000000003E-3</v>
      </c>
      <c r="D30">
        <f t="shared" si="1"/>
        <v>8.7100000000000007E-3</v>
      </c>
      <c r="E30">
        <f t="shared" si="5"/>
        <v>8.7966666666666679E-3</v>
      </c>
      <c r="F30">
        <v>1.3</v>
      </c>
      <c r="G30">
        <f t="shared" si="6"/>
        <v>203.125</v>
      </c>
      <c r="H30">
        <f t="shared" si="7"/>
        <v>180.55555555555557</v>
      </c>
      <c r="I30">
        <f t="shared" si="8"/>
        <v>194.02985074626866</v>
      </c>
      <c r="J30">
        <f t="shared" si="3"/>
        <v>577.71040630182415</v>
      </c>
      <c r="K30">
        <f t="shared" si="9"/>
        <v>577.71040630182415</v>
      </c>
    </row>
    <row r="31" spans="1:12">
      <c r="A31">
        <v>1.4</v>
      </c>
      <c r="B31">
        <f t="shared" si="4"/>
        <v>8.9599999999999992E-3</v>
      </c>
      <c r="C31">
        <f t="shared" si="1"/>
        <v>1.0079999999999999E-2</v>
      </c>
      <c r="D31">
        <f t="shared" si="1"/>
        <v>9.3799999999999994E-3</v>
      </c>
      <c r="E31">
        <f t="shared" si="5"/>
        <v>9.4733333333333336E-3</v>
      </c>
      <c r="F31">
        <v>1.4</v>
      </c>
      <c r="G31">
        <f t="shared" si="6"/>
        <v>218.74999999999997</v>
      </c>
      <c r="H31">
        <f t="shared" si="7"/>
        <v>194.44444444444443</v>
      </c>
      <c r="I31">
        <f t="shared" si="8"/>
        <v>208.955223880597</v>
      </c>
      <c r="J31">
        <f t="shared" si="3"/>
        <v>622.14966832504138</v>
      </c>
      <c r="K31">
        <f t="shared" si="9"/>
        <v>622.14966832504138</v>
      </c>
    </row>
    <row r="32" spans="1:12">
      <c r="A32">
        <v>1.5</v>
      </c>
      <c r="B32">
        <f t="shared" si="4"/>
        <v>9.6000000000000009E-3</v>
      </c>
      <c r="C32">
        <f t="shared" si="1"/>
        <v>1.0800000000000001E-2</v>
      </c>
      <c r="D32">
        <f t="shared" si="1"/>
        <v>1.005E-2</v>
      </c>
      <c r="E32">
        <f t="shared" si="5"/>
        <v>1.0150000000000001E-2</v>
      </c>
      <c r="F32">
        <v>1.5</v>
      </c>
      <c r="G32">
        <f t="shared" si="6"/>
        <v>234.375</v>
      </c>
      <c r="H32">
        <f t="shared" si="7"/>
        <v>208.33333333333334</v>
      </c>
      <c r="I32">
        <f t="shared" si="8"/>
        <v>223.88059701492537</v>
      </c>
      <c r="J32">
        <f t="shared" si="3"/>
        <v>666.58893034825871</v>
      </c>
      <c r="K32">
        <f t="shared" si="9"/>
        <v>666.58893034825871</v>
      </c>
    </row>
    <row r="33" spans="1:11">
      <c r="A33">
        <v>1.6</v>
      </c>
      <c r="B33">
        <f t="shared" si="4"/>
        <v>1.0240000000000001E-2</v>
      </c>
      <c r="C33">
        <f t="shared" si="4"/>
        <v>1.1520000000000001E-2</v>
      </c>
      <c r="D33">
        <f t="shared" si="4"/>
        <v>1.072E-2</v>
      </c>
      <c r="E33">
        <f t="shared" si="5"/>
        <v>1.0826666666666667E-2</v>
      </c>
      <c r="F33">
        <v>1.6</v>
      </c>
      <c r="G33">
        <f t="shared" si="6"/>
        <v>250</v>
      </c>
      <c r="H33">
        <f t="shared" si="7"/>
        <v>222.22222222222223</v>
      </c>
      <c r="I33">
        <f t="shared" si="8"/>
        <v>238.80597014925374</v>
      </c>
      <c r="J33">
        <f t="shared" si="3"/>
        <v>711.02819237147594</v>
      </c>
      <c r="K33">
        <f t="shared" si="9"/>
        <v>711.02819237147594</v>
      </c>
    </row>
    <row r="34" spans="1:11">
      <c r="A34">
        <v>1.7</v>
      </c>
      <c r="B34">
        <f t="shared" si="4"/>
        <v>1.0880000000000001E-2</v>
      </c>
      <c r="C34">
        <f t="shared" si="4"/>
        <v>1.2239999999999999E-2</v>
      </c>
      <c r="D34">
        <f t="shared" si="4"/>
        <v>1.1390000000000001E-2</v>
      </c>
      <c r="E34">
        <f t="shared" si="5"/>
        <v>1.1503333333333336E-2</v>
      </c>
      <c r="F34">
        <v>1.7</v>
      </c>
      <c r="G34">
        <f t="shared" si="6"/>
        <v>265.625</v>
      </c>
      <c r="H34">
        <f t="shared" si="7"/>
        <v>236.11111111111111</v>
      </c>
      <c r="I34">
        <f t="shared" si="8"/>
        <v>253.73134328358208</v>
      </c>
      <c r="J34">
        <f t="shared" si="3"/>
        <v>755.46745439469316</v>
      </c>
      <c r="K34">
        <f t="shared" si="9"/>
        <v>755.46745439469316</v>
      </c>
    </row>
    <row r="35" spans="1:11">
      <c r="A35">
        <v>1.8</v>
      </c>
      <c r="B35">
        <f t="shared" si="4"/>
        <v>1.1520000000000001E-2</v>
      </c>
      <c r="C35">
        <f t="shared" si="4"/>
        <v>1.2959999999999999E-2</v>
      </c>
      <c r="D35">
        <f t="shared" si="4"/>
        <v>1.2060000000000001E-2</v>
      </c>
      <c r="E35">
        <f t="shared" si="5"/>
        <v>1.2180000000000002E-2</v>
      </c>
      <c r="F35">
        <v>1.8</v>
      </c>
      <c r="G35">
        <f t="shared" si="6"/>
        <v>281.25</v>
      </c>
      <c r="H35">
        <f t="shared" si="7"/>
        <v>250</v>
      </c>
      <c r="I35">
        <f t="shared" si="8"/>
        <v>268.65671641791045</v>
      </c>
      <c r="J35">
        <f t="shared" si="3"/>
        <v>799.9067164179105</v>
      </c>
      <c r="K35">
        <f t="shared" si="9"/>
        <v>799.9067164179105</v>
      </c>
    </row>
    <row r="36" spans="1:11">
      <c r="A36">
        <v>15</v>
      </c>
      <c r="B36">
        <f t="shared" si="4"/>
        <v>9.6000000000000002E-2</v>
      </c>
      <c r="C36">
        <f t="shared" si="4"/>
        <v>0.108</v>
      </c>
      <c r="D36">
        <f t="shared" si="4"/>
        <v>0.10050000000000001</v>
      </c>
      <c r="E36">
        <f t="shared" si="5"/>
        <v>0.10150000000000002</v>
      </c>
      <c r="F36">
        <v>1.9</v>
      </c>
      <c r="G36">
        <f t="shared" si="6"/>
        <v>296.875</v>
      </c>
      <c r="H36">
        <f t="shared" si="7"/>
        <v>263.88888888888886</v>
      </c>
      <c r="I36">
        <f t="shared" si="8"/>
        <v>283.58208955223876</v>
      </c>
      <c r="J36">
        <f t="shared" si="3"/>
        <v>844.34597844112773</v>
      </c>
      <c r="K36">
        <f t="shared" si="9"/>
        <v>844.34597844112773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Bren School of Environmental Science and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Ovando</dc:creator>
  <cp:lastModifiedBy>Dan Ovando</cp:lastModifiedBy>
  <dcterms:created xsi:type="dcterms:W3CDTF">2013-09-10T18:34:04Z</dcterms:created>
  <dcterms:modified xsi:type="dcterms:W3CDTF">2013-09-12T07:15:43Z</dcterms:modified>
</cp:coreProperties>
</file>