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icky/Documents/Dropbox/Bangkok/ExcelFile/"/>
    </mc:Choice>
  </mc:AlternateContent>
  <xr:revisionPtr revIDLastSave="0" documentId="8_{5A3B34D9-D19F-F84D-A4EB-3CF889647119}" xr6:coauthVersionLast="47" xr6:coauthVersionMax="47" xr10:uidLastSave="{00000000-0000-0000-0000-000000000000}"/>
  <bookViews>
    <workbookView xWindow="0" yWindow="500" windowWidth="23880" windowHeight="13500" activeTab="3" xr2:uid="{00000000-000D-0000-FFFF-FFFF00000000}"/>
  </bookViews>
  <sheets>
    <sheet name="High r" sheetId="6" r:id="rId1"/>
    <sheet name="Low r" sheetId="5" r:id="rId2"/>
    <sheet name="Best Fit" sheetId="4" r:id="rId3"/>
    <sheet name="Table" sheetId="3" r:id="rId4"/>
  </sheets>
  <definedNames>
    <definedName name="fulltable" localSheetId="2">'Best Fit'!$D$44:$AO$97</definedName>
    <definedName name="fulltable" localSheetId="0">'High r'!$D$44:$AO$97</definedName>
    <definedName name="fulltable" localSheetId="1">'Low r'!$D$44:$AO$97</definedName>
    <definedName name="fulltable">Table!$D$44:$AO$97</definedName>
    <definedName name="Initial" localSheetId="2">'Best Fit'!$B$3</definedName>
    <definedName name="Initial" localSheetId="0">'High r'!$B$3</definedName>
    <definedName name="Initial" localSheetId="1">'Low r'!$B$3</definedName>
    <definedName name="Initial" localSheetId="3">Table!$B$3</definedName>
    <definedName name="Initial">#REF!</definedName>
    <definedName name="k" localSheetId="2">'Best Fit'!$B$2</definedName>
    <definedName name="k" localSheetId="0">'High r'!$B$2</definedName>
    <definedName name="k" localSheetId="1">'Low r'!$B$2</definedName>
    <definedName name="k" localSheetId="3">Table!$B$2</definedName>
    <definedName name="k">#REF!</definedName>
    <definedName name="kstart" localSheetId="2">'Best Fit'!$I$1</definedName>
    <definedName name="kstart" localSheetId="0">'High r'!$I$1</definedName>
    <definedName name="kstart" localSheetId="1">'Low r'!$I$1</definedName>
    <definedName name="kstart">Table!$I$1</definedName>
    <definedName name="kstep" localSheetId="2">'Best Fit'!$I$2</definedName>
    <definedName name="kstep" localSheetId="0">'High r'!$I$2</definedName>
    <definedName name="kstep" localSheetId="1">'Low r'!$I$2</definedName>
    <definedName name="kstep">Table!$I$2</definedName>
    <definedName name="Min_SSQ" localSheetId="2">'Best Fit'!$E$2</definedName>
    <definedName name="Min_SSQ" localSheetId="0">'High r'!$E$2</definedName>
    <definedName name="Min_SSQ" localSheetId="1">'Low r'!$E$2</definedName>
    <definedName name="Min_SSQ">Table!$E$2</definedName>
    <definedName name="ProcErr" localSheetId="2">#REF!</definedName>
    <definedName name="ProcErr" localSheetId="0">#REF!</definedName>
    <definedName name="ProcErr" localSheetId="1">#REF!</definedName>
    <definedName name="ProcErr">#REF!</definedName>
    <definedName name="r_" localSheetId="2">'Best Fit'!$B$1</definedName>
    <definedName name="r_" localSheetId="0">'High r'!$B$1</definedName>
    <definedName name="r_" localSheetId="1">'Low r'!$B$1</definedName>
    <definedName name="r_" localSheetId="3">Table!$B$1</definedName>
    <definedName name="r_">#REF!</definedName>
    <definedName name="RandSeq" localSheetId="2">#REF!</definedName>
    <definedName name="RandSeq" localSheetId="0">#REF!</definedName>
    <definedName name="RandSeq" localSheetId="1">#REF!</definedName>
    <definedName name="RandSeq">#REF!</definedName>
    <definedName name="rstart" localSheetId="2">'Best Fit'!$I$3</definedName>
    <definedName name="rstart" localSheetId="0">'High r'!$I$3</definedName>
    <definedName name="rstart" localSheetId="1">'Low r'!$I$3</definedName>
    <definedName name="rstart">Table!$I$3</definedName>
    <definedName name="rstep" localSheetId="2">'Best Fit'!$I$4</definedName>
    <definedName name="rstep" localSheetId="0">'High r'!$I$4</definedName>
    <definedName name="rstep" localSheetId="1">'Low r'!$I$4</definedName>
    <definedName name="rstep">Table!$I$4</definedName>
    <definedName name="Scaled_SSQ" localSheetId="2">'Best Fit'!$E$3</definedName>
    <definedName name="Scaled_SSQ" localSheetId="0">'High r'!$E$3</definedName>
    <definedName name="Scaled_SSQ" localSheetId="1">'Low r'!$E$3</definedName>
    <definedName name="Scaled_SSQ">Table!$E$3</definedName>
    <definedName name="solver_adj" localSheetId="2" hidden="1">'Best Fit'!$B$1:$B$2</definedName>
    <definedName name="solver_adj" localSheetId="0" hidden="1">'High r'!$B$2</definedName>
    <definedName name="solver_adj" localSheetId="1" hidden="1">'Low r'!$B$2</definedName>
    <definedName name="solver_adj" localSheetId="3" hidden="1">Table!$B$1:$B$2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cvg" localSheetId="3" hidden="1">0.0001</definedName>
    <definedName name="solver_drv" localSheetId="2" hidden="1">1</definedName>
    <definedName name="solver_drv" localSheetId="0" hidden="1">1</definedName>
    <definedName name="solver_drv" localSheetId="1" hidden="1">1</definedName>
    <definedName name="solver_drv" localSheetId="3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est" localSheetId="3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itr" localSheetId="3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eg" localSheetId="3" hidden="1">1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od" localSheetId="3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um" localSheetId="3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nwt" localSheetId="3" hidden="1">1</definedName>
    <definedName name="solver_opt" localSheetId="2" hidden="1">'Best Fit'!$E$1</definedName>
    <definedName name="solver_opt" localSheetId="0" hidden="1">'High r'!$E$1</definedName>
    <definedName name="solver_opt" localSheetId="1" hidden="1">'Low r'!$E$1</definedName>
    <definedName name="solver_opt" localSheetId="3" hidden="1">Table!$E$1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pre" localSheetId="3" hidden="1">0.000001</definedName>
    <definedName name="solver_rbv" localSheetId="2" hidden="1">1</definedName>
    <definedName name="solver_rbv" localSheetId="0" hidden="1">1</definedName>
    <definedName name="solver_rbv" localSheetId="1" hidden="1">1</definedName>
    <definedName name="solver_rbv" localSheetId="3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rsd" localSheetId="3" hidden="1">0</definedName>
    <definedName name="solver_scl" localSheetId="2" hidden="1">1</definedName>
    <definedName name="solver_scl" localSheetId="0" hidden="1">1</definedName>
    <definedName name="solver_scl" localSheetId="1" hidden="1">1</definedName>
    <definedName name="solver_scl" localSheetId="3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ho" localSheetId="3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ssz" localSheetId="3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im" localSheetId="3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ol" localSheetId="3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typ" localSheetId="3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al" localSheetId="3" hidden="1">0</definedName>
    <definedName name="solver_ver" localSheetId="2" hidden="1">3</definedName>
    <definedName name="solver_ver" localSheetId="0" hidden="1">3</definedName>
    <definedName name="solver_ver" localSheetId="1" hidden="1">3</definedName>
    <definedName name="solver_ver" localSheetId="3" hidden="1">3</definedName>
    <definedName name="Total_SSQ" localSheetId="2">'Best Fit'!$E$1</definedName>
    <definedName name="Total_SSQ" localSheetId="0">'High r'!$E$1</definedName>
    <definedName name="Total_SSQ" localSheetId="1">'Low r'!$E$1</definedName>
    <definedName name="Total_SSQ">Table!$E$1</definedName>
    <definedName name="Uchange" localSheetId="2">#REF!</definedName>
    <definedName name="Uchange" localSheetId="0">#REF!</definedName>
    <definedName name="Uchange" localSheetId="1">#REF!</definedName>
    <definedName name="Uchange">#REF!</definedName>
    <definedName name="Usecond" localSheetId="2">#REF!</definedName>
    <definedName name="Usecond" localSheetId="0">#REF!</definedName>
    <definedName name="Usecond" localSheetId="1">#REF!</definedName>
    <definedName name="Usecond">#REF!</definedName>
    <definedName name="Ushift" localSheetId="2">#REF!</definedName>
    <definedName name="Ushift" localSheetId="0">#REF!</definedName>
    <definedName name="Ushift" localSheetId="1">#REF!</definedName>
    <definedName name="Ushift">#REF!</definedName>
    <definedName name="Ustart" localSheetId="2">#REF!</definedName>
    <definedName name="Ustart" localSheetId="0">#REF!</definedName>
    <definedName name="Ustart" localSheetId="1">#REF!</definedName>
    <definedName name="Ustart">#REF!</definedName>
    <definedName name="Ustep" localSheetId="2">#REF!</definedName>
    <definedName name="Ustep" localSheetId="0">#REF!</definedName>
    <definedName name="Ustep" localSheetId="1">#REF!</definedName>
    <definedName name="Ustep">#REF!</definedName>
    <definedName name="WhichPars" localSheetId="2">#REF!</definedName>
    <definedName name="WhichPars" localSheetId="0">#REF!</definedName>
    <definedName name="WhichPars" localSheetId="1">#REF!</definedName>
    <definedName name="WhichPa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" i="3" l="1"/>
  <c r="F8" i="3"/>
  <c r="B8" i="6"/>
  <c r="D8" i="6" s="1"/>
  <c r="B9" i="6" s="1"/>
  <c r="B3" i="6"/>
  <c r="E2" i="6"/>
  <c r="B8" i="5"/>
  <c r="D8" i="5" s="1"/>
  <c r="B9" i="5" s="1"/>
  <c r="B3" i="5"/>
  <c r="E2" i="5"/>
  <c r="B8" i="4"/>
  <c r="B3" i="4"/>
  <c r="E2" i="4"/>
  <c r="E2" i="3"/>
  <c r="I34" i="3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K33" i="3"/>
  <c r="L33" i="3" s="1"/>
  <c r="M33" i="3" s="1"/>
  <c r="N33" i="3" s="1"/>
  <c r="O33" i="3" s="1"/>
  <c r="P33" i="3" s="1"/>
  <c r="Q33" i="3" s="1"/>
  <c r="R33" i="3" s="1"/>
  <c r="S33" i="3" s="1"/>
  <c r="T33" i="3" s="1"/>
  <c r="U33" i="3" s="1"/>
  <c r="V33" i="3" s="1"/>
  <c r="W33" i="3" s="1"/>
  <c r="X33" i="3" s="1"/>
  <c r="Y33" i="3" s="1"/>
  <c r="Z33" i="3" s="1"/>
  <c r="AA33" i="3" s="1"/>
  <c r="AB33" i="3" s="1"/>
  <c r="AC33" i="3" s="1"/>
  <c r="F8" i="6" l="1"/>
  <c r="G8" i="6" s="1"/>
  <c r="F9" i="6"/>
  <c r="G9" i="6" s="1"/>
  <c r="D9" i="6"/>
  <c r="B10" i="6" s="1"/>
  <c r="F9" i="5"/>
  <c r="G9" i="5" s="1"/>
  <c r="D9" i="5"/>
  <c r="B10" i="5" s="1"/>
  <c r="F8" i="5"/>
  <c r="G8" i="5" s="1"/>
  <c r="F8" i="4"/>
  <c r="G8" i="4" s="1"/>
  <c r="D8" i="4"/>
  <c r="B9" i="4" s="1"/>
  <c r="B3" i="3"/>
  <c r="F10" i="6" l="1"/>
  <c r="G10" i="6" s="1"/>
  <c r="D10" i="6"/>
  <c r="B11" i="6" s="1"/>
  <c r="D10" i="5"/>
  <c r="B11" i="5" s="1"/>
  <c r="F10" i="5"/>
  <c r="G10" i="5" s="1"/>
  <c r="F9" i="4"/>
  <c r="G9" i="4" s="1"/>
  <c r="D9" i="4"/>
  <c r="B10" i="4" s="1"/>
  <c r="B8" i="3"/>
  <c r="F11" i="6" l="1"/>
  <c r="G11" i="6" s="1"/>
  <c r="D11" i="6"/>
  <c r="B12" i="6" s="1"/>
  <c r="D11" i="5"/>
  <c r="B12" i="5" s="1"/>
  <c r="F11" i="5"/>
  <c r="G11" i="5" s="1"/>
  <c r="D10" i="4"/>
  <c r="B11" i="4" s="1"/>
  <c r="F10" i="4"/>
  <c r="G10" i="4" s="1"/>
  <c r="D8" i="3"/>
  <c r="F12" i="6" l="1"/>
  <c r="G12" i="6" s="1"/>
  <c r="D12" i="6"/>
  <c r="B13" i="6" s="1"/>
  <c r="F12" i="5"/>
  <c r="G12" i="5" s="1"/>
  <c r="D12" i="5"/>
  <c r="B13" i="5" s="1"/>
  <c r="F11" i="4"/>
  <c r="G11" i="4" s="1"/>
  <c r="D11" i="4"/>
  <c r="B12" i="4" s="1"/>
  <c r="B9" i="3"/>
  <c r="F9" i="3" s="1"/>
  <c r="G9" i="3" s="1"/>
  <c r="F13" i="6" l="1"/>
  <c r="G13" i="6" s="1"/>
  <c r="D13" i="6"/>
  <c r="B14" i="6" s="1"/>
  <c r="D13" i="5"/>
  <c r="B14" i="5" s="1"/>
  <c r="F13" i="5"/>
  <c r="G13" i="5" s="1"/>
  <c r="F12" i="4"/>
  <c r="G12" i="4" s="1"/>
  <c r="D12" i="4"/>
  <c r="B13" i="4" s="1"/>
  <c r="D9" i="3"/>
  <c r="F14" i="6" l="1"/>
  <c r="G14" i="6" s="1"/>
  <c r="D14" i="6"/>
  <c r="B15" i="6" s="1"/>
  <c r="D14" i="5"/>
  <c r="B15" i="5" s="1"/>
  <c r="F14" i="5"/>
  <c r="G14" i="5" s="1"/>
  <c r="F13" i="4"/>
  <c r="G13" i="4" s="1"/>
  <c r="D13" i="4"/>
  <c r="B14" i="4" s="1"/>
  <c r="B10" i="3"/>
  <c r="F10" i="3" s="1"/>
  <c r="G10" i="3" s="1"/>
  <c r="F15" i="6" l="1"/>
  <c r="G15" i="6" s="1"/>
  <c r="D15" i="6"/>
  <c r="B16" i="6" s="1"/>
  <c r="F15" i="5"/>
  <c r="G15" i="5" s="1"/>
  <c r="D15" i="5"/>
  <c r="B16" i="5" s="1"/>
  <c r="D14" i="4"/>
  <c r="B15" i="4" s="1"/>
  <c r="F14" i="4"/>
  <c r="G14" i="4" s="1"/>
  <c r="D10" i="3"/>
  <c r="F16" i="6" l="1"/>
  <c r="G16" i="6" s="1"/>
  <c r="D16" i="6"/>
  <c r="B17" i="6" s="1"/>
  <c r="F16" i="5"/>
  <c r="G16" i="5" s="1"/>
  <c r="D16" i="5"/>
  <c r="B17" i="5" s="1"/>
  <c r="F15" i="4"/>
  <c r="G15" i="4" s="1"/>
  <c r="D15" i="4"/>
  <c r="B16" i="4" s="1"/>
  <c r="B11" i="3"/>
  <c r="F17" i="6" l="1"/>
  <c r="G17" i="6" s="1"/>
  <c r="D17" i="6"/>
  <c r="B18" i="6" s="1"/>
  <c r="D17" i="5"/>
  <c r="B18" i="5" s="1"/>
  <c r="F17" i="5"/>
  <c r="G17" i="5" s="1"/>
  <c r="D16" i="4"/>
  <c r="B17" i="4" s="1"/>
  <c r="F16" i="4"/>
  <c r="G16" i="4" s="1"/>
  <c r="D11" i="3"/>
  <c r="B12" i="3" s="1"/>
  <c r="F12" i="3" s="1"/>
  <c r="G12" i="3" s="1"/>
  <c r="F11" i="3"/>
  <c r="G11" i="3" s="1"/>
  <c r="F18" i="6" l="1"/>
  <c r="G18" i="6" s="1"/>
  <c r="D18" i="6"/>
  <c r="B19" i="6" s="1"/>
  <c r="D18" i="5"/>
  <c r="B19" i="5" s="1"/>
  <c r="F18" i="5"/>
  <c r="G18" i="5" s="1"/>
  <c r="F17" i="4"/>
  <c r="G17" i="4" s="1"/>
  <c r="D17" i="4"/>
  <c r="B18" i="4" s="1"/>
  <c r="D12" i="3"/>
  <c r="F19" i="6" l="1"/>
  <c r="G19" i="6" s="1"/>
  <c r="D19" i="6"/>
  <c r="B20" i="6" s="1"/>
  <c r="F19" i="5"/>
  <c r="G19" i="5" s="1"/>
  <c r="D19" i="5"/>
  <c r="B20" i="5" s="1"/>
  <c r="D18" i="4"/>
  <c r="B19" i="4" s="1"/>
  <c r="F18" i="4"/>
  <c r="G18" i="4" s="1"/>
  <c r="B13" i="3"/>
  <c r="F20" i="6" l="1"/>
  <c r="G20" i="6" s="1"/>
  <c r="D20" i="6"/>
  <c r="B21" i="6" s="1"/>
  <c r="F20" i="5"/>
  <c r="G20" i="5" s="1"/>
  <c r="D20" i="5"/>
  <c r="B21" i="5" s="1"/>
  <c r="F19" i="4"/>
  <c r="G19" i="4" s="1"/>
  <c r="D19" i="4"/>
  <c r="B20" i="4" s="1"/>
  <c r="D13" i="3"/>
  <c r="B14" i="3" s="1"/>
  <c r="F14" i="3" s="1"/>
  <c r="G14" i="3" s="1"/>
  <c r="F13" i="3"/>
  <c r="G13" i="3" s="1"/>
  <c r="F21" i="6" l="1"/>
  <c r="G21" i="6" s="1"/>
  <c r="D21" i="6"/>
  <c r="B22" i="6" s="1"/>
  <c r="D21" i="5"/>
  <c r="B22" i="5" s="1"/>
  <c r="F21" i="5"/>
  <c r="G21" i="5" s="1"/>
  <c r="F20" i="4"/>
  <c r="G20" i="4" s="1"/>
  <c r="D20" i="4"/>
  <c r="B21" i="4" s="1"/>
  <c r="D14" i="3"/>
  <c r="B15" i="3" s="1"/>
  <c r="F15" i="3" s="1"/>
  <c r="G15" i="3" s="1"/>
  <c r="F22" i="6" l="1"/>
  <c r="G22" i="6" s="1"/>
  <c r="D22" i="6"/>
  <c r="B23" i="6" s="1"/>
  <c r="D22" i="5"/>
  <c r="B23" i="5" s="1"/>
  <c r="F22" i="5"/>
  <c r="G22" i="5" s="1"/>
  <c r="F21" i="4"/>
  <c r="G21" i="4" s="1"/>
  <c r="D21" i="4"/>
  <c r="B22" i="4" s="1"/>
  <c r="D15" i="3"/>
  <c r="F23" i="6" l="1"/>
  <c r="G23" i="6" s="1"/>
  <c r="D23" i="6"/>
  <c r="B24" i="6" s="1"/>
  <c r="F23" i="5"/>
  <c r="G23" i="5" s="1"/>
  <c r="D23" i="5"/>
  <c r="B24" i="5" s="1"/>
  <c r="D22" i="4"/>
  <c r="B23" i="4" s="1"/>
  <c r="F22" i="4"/>
  <c r="G22" i="4" s="1"/>
  <c r="B16" i="3"/>
  <c r="F24" i="6" l="1"/>
  <c r="G24" i="6" s="1"/>
  <c r="D24" i="6"/>
  <c r="B25" i="6" s="1"/>
  <c r="F24" i="5"/>
  <c r="G24" i="5" s="1"/>
  <c r="D24" i="5"/>
  <c r="B25" i="5" s="1"/>
  <c r="F23" i="4"/>
  <c r="G23" i="4" s="1"/>
  <c r="D23" i="4"/>
  <c r="B24" i="4" s="1"/>
  <c r="D16" i="3"/>
  <c r="B17" i="3" s="1"/>
  <c r="F17" i="3" s="1"/>
  <c r="G17" i="3" s="1"/>
  <c r="F16" i="3"/>
  <c r="G16" i="3" s="1"/>
  <c r="F25" i="6" l="1"/>
  <c r="G25" i="6" s="1"/>
  <c r="D25" i="6"/>
  <c r="B26" i="6" s="1"/>
  <c r="D25" i="5"/>
  <c r="B26" i="5" s="1"/>
  <c r="F25" i="5"/>
  <c r="G25" i="5" s="1"/>
  <c r="D24" i="4"/>
  <c r="B25" i="4" s="1"/>
  <c r="F24" i="4"/>
  <c r="G24" i="4" s="1"/>
  <c r="D17" i="3"/>
  <c r="F26" i="6" l="1"/>
  <c r="G26" i="6" s="1"/>
  <c r="D26" i="6"/>
  <c r="B27" i="6" s="1"/>
  <c r="D26" i="5"/>
  <c r="B27" i="5" s="1"/>
  <c r="F26" i="5"/>
  <c r="G26" i="5" s="1"/>
  <c r="F25" i="4"/>
  <c r="G25" i="4" s="1"/>
  <c r="D25" i="4"/>
  <c r="B26" i="4" s="1"/>
  <c r="B18" i="3"/>
  <c r="F27" i="6" l="1"/>
  <c r="G27" i="6" s="1"/>
  <c r="D27" i="6"/>
  <c r="B28" i="6" s="1"/>
  <c r="F27" i="5"/>
  <c r="G27" i="5" s="1"/>
  <c r="D27" i="5"/>
  <c r="B28" i="5" s="1"/>
  <c r="F26" i="4"/>
  <c r="G26" i="4" s="1"/>
  <c r="D26" i="4"/>
  <c r="B27" i="4" s="1"/>
  <c r="D18" i="3"/>
  <c r="B19" i="3" s="1"/>
  <c r="F18" i="3"/>
  <c r="G18" i="3" s="1"/>
  <c r="F28" i="6" l="1"/>
  <c r="G28" i="6" s="1"/>
  <c r="D28" i="6"/>
  <c r="B29" i="6" s="1"/>
  <c r="F28" i="5"/>
  <c r="G28" i="5" s="1"/>
  <c r="D28" i="5"/>
  <c r="B29" i="5" s="1"/>
  <c r="F27" i="4"/>
  <c r="G27" i="4" s="1"/>
  <c r="D27" i="4"/>
  <c r="B28" i="4" s="1"/>
  <c r="D19" i="3"/>
  <c r="B20" i="3" s="1"/>
  <c r="F19" i="3"/>
  <c r="G19" i="3" s="1"/>
  <c r="F29" i="6" l="1"/>
  <c r="G29" i="6" s="1"/>
  <c r="D29" i="6"/>
  <c r="B30" i="6" s="1"/>
  <c r="D29" i="5"/>
  <c r="B30" i="5" s="1"/>
  <c r="F29" i="5"/>
  <c r="G29" i="5" s="1"/>
  <c r="D28" i="4"/>
  <c r="B29" i="4" s="1"/>
  <c r="F28" i="4"/>
  <c r="G28" i="4" s="1"/>
  <c r="D20" i="3"/>
  <c r="B21" i="3" s="1"/>
  <c r="F21" i="3" s="1"/>
  <c r="G21" i="3" s="1"/>
  <c r="F20" i="3"/>
  <c r="G20" i="3" s="1"/>
  <c r="F30" i="6" l="1"/>
  <c r="G30" i="6" s="1"/>
  <c r="D30" i="6"/>
  <c r="B31" i="6" s="1"/>
  <c r="F30" i="5"/>
  <c r="G30" i="5" s="1"/>
  <c r="D30" i="5"/>
  <c r="B31" i="5" s="1"/>
  <c r="F29" i="4"/>
  <c r="G29" i="4" s="1"/>
  <c r="D29" i="4"/>
  <c r="B30" i="4" s="1"/>
  <c r="D21" i="3"/>
  <c r="B22" i="3" s="1"/>
  <c r="F22" i="3" s="1"/>
  <c r="G22" i="3" s="1"/>
  <c r="F31" i="6" l="1"/>
  <c r="G31" i="6" s="1"/>
  <c r="D31" i="6"/>
  <c r="B32" i="6" s="1"/>
  <c r="F31" i="5"/>
  <c r="G31" i="5" s="1"/>
  <c r="D31" i="5"/>
  <c r="B32" i="5" s="1"/>
  <c r="D30" i="4"/>
  <c r="B31" i="4" s="1"/>
  <c r="F30" i="4"/>
  <c r="G30" i="4" s="1"/>
  <c r="D22" i="3"/>
  <c r="F32" i="6" l="1"/>
  <c r="G32" i="6" s="1"/>
  <c r="D32" i="6"/>
  <c r="B33" i="6" s="1"/>
  <c r="D32" i="5"/>
  <c r="B33" i="5" s="1"/>
  <c r="F32" i="5"/>
  <c r="G32" i="5" s="1"/>
  <c r="F31" i="4"/>
  <c r="G31" i="4" s="1"/>
  <c r="D31" i="4"/>
  <c r="B32" i="4" s="1"/>
  <c r="B23" i="3"/>
  <c r="F33" i="6" l="1"/>
  <c r="G33" i="6" s="1"/>
  <c r="D33" i="6"/>
  <c r="B34" i="6" s="1"/>
  <c r="F33" i="5"/>
  <c r="G33" i="5" s="1"/>
  <c r="D33" i="5"/>
  <c r="B34" i="5" s="1"/>
  <c r="F32" i="4"/>
  <c r="G32" i="4" s="1"/>
  <c r="D32" i="4"/>
  <c r="B33" i="4" s="1"/>
  <c r="D23" i="3"/>
  <c r="B24" i="3" s="1"/>
  <c r="F23" i="3"/>
  <c r="G23" i="3" s="1"/>
  <c r="F34" i="6" l="1"/>
  <c r="G34" i="6" s="1"/>
  <c r="D34" i="6"/>
  <c r="B35" i="6" s="1"/>
  <c r="D34" i="5"/>
  <c r="B35" i="5" s="1"/>
  <c r="F34" i="5"/>
  <c r="G34" i="5" s="1"/>
  <c r="F33" i="4"/>
  <c r="G33" i="4" s="1"/>
  <c r="D33" i="4"/>
  <c r="B34" i="4" s="1"/>
  <c r="D24" i="3"/>
  <c r="B25" i="3" s="1"/>
  <c r="F24" i="3"/>
  <c r="G24" i="3" s="1"/>
  <c r="F35" i="6" l="1"/>
  <c r="G35" i="6" s="1"/>
  <c r="D35" i="6"/>
  <c r="B36" i="6" s="1"/>
  <c r="D35" i="5"/>
  <c r="B36" i="5" s="1"/>
  <c r="F35" i="5"/>
  <c r="G35" i="5" s="1"/>
  <c r="F34" i="4"/>
  <c r="G34" i="4" s="1"/>
  <c r="D34" i="4"/>
  <c r="B35" i="4" s="1"/>
  <c r="D25" i="3"/>
  <c r="B26" i="3" s="1"/>
  <c r="F25" i="3"/>
  <c r="G25" i="3" s="1"/>
  <c r="F36" i="6" l="1"/>
  <c r="G36" i="6" s="1"/>
  <c r="D36" i="6"/>
  <c r="B37" i="6" s="1"/>
  <c r="F36" i="5"/>
  <c r="G36" i="5" s="1"/>
  <c r="D36" i="5"/>
  <c r="B37" i="5" s="1"/>
  <c r="F35" i="4"/>
  <c r="G35" i="4" s="1"/>
  <c r="D35" i="4"/>
  <c r="B36" i="4" s="1"/>
  <c r="D26" i="3"/>
  <c r="B27" i="3" s="1"/>
  <c r="F27" i="3" s="1"/>
  <c r="G27" i="3" s="1"/>
  <c r="F26" i="3"/>
  <c r="G26" i="3" s="1"/>
  <c r="F37" i="6" l="1"/>
  <c r="G37" i="6" s="1"/>
  <c r="E1" i="6" s="1"/>
  <c r="E3" i="6" s="1"/>
  <c r="D37" i="6"/>
  <c r="F37" i="5"/>
  <c r="G37" i="5" s="1"/>
  <c r="E1" i="5" s="1"/>
  <c r="E3" i="5" s="1"/>
  <c r="D37" i="5"/>
  <c r="D36" i="4"/>
  <c r="F36" i="4"/>
  <c r="G36" i="4" s="1"/>
  <c r="B37" i="4"/>
  <c r="D27" i="3"/>
  <c r="F37" i="4" l="1"/>
  <c r="G37" i="4" s="1"/>
  <c r="E1" i="4" s="1"/>
  <c r="E3" i="4" s="1"/>
  <c r="D37" i="4"/>
  <c r="B28" i="3"/>
  <c r="D28" i="3" l="1"/>
  <c r="B29" i="3" s="1"/>
  <c r="F28" i="3"/>
  <c r="G28" i="3" s="1"/>
  <c r="D29" i="3" l="1"/>
  <c r="B30" i="3" s="1"/>
  <c r="F29" i="3"/>
  <c r="G29" i="3" s="1"/>
  <c r="D30" i="3" l="1"/>
  <c r="B31" i="3" s="1"/>
  <c r="F30" i="3"/>
  <c r="G30" i="3" s="1"/>
  <c r="D31" i="3" l="1"/>
  <c r="B32" i="3" s="1"/>
  <c r="F31" i="3"/>
  <c r="G31" i="3" s="1"/>
  <c r="D32" i="3" l="1"/>
  <c r="B33" i="3" s="1"/>
  <c r="F32" i="3"/>
  <c r="G32" i="3" s="1"/>
  <c r="D33" i="3" l="1"/>
  <c r="B34" i="3" s="1"/>
  <c r="F33" i="3"/>
  <c r="G33" i="3" s="1"/>
  <c r="D34" i="3" l="1"/>
  <c r="B35" i="3" s="1"/>
  <c r="F34" i="3"/>
  <c r="G34" i="3" s="1"/>
  <c r="D35" i="3" l="1"/>
  <c r="B36" i="3" s="1"/>
  <c r="F36" i="3" s="1"/>
  <c r="G36" i="3" s="1"/>
  <c r="F35" i="3"/>
  <c r="G35" i="3" s="1"/>
  <c r="D36" i="3" l="1"/>
  <c r="B37" i="3" l="1"/>
  <c r="D37" i="3" l="1"/>
  <c r="F37" i="3"/>
  <c r="G37" i="3" s="1"/>
  <c r="E1" i="3"/>
  <c r="E3" i="3" s="1"/>
  <c r="I33" i="3" s="1"/>
</calcChain>
</file>

<file path=xl/sharedStrings.xml><?xml version="1.0" encoding="utf-8"?>
<sst xmlns="http://schemas.openxmlformats.org/spreadsheetml/2006/main" count="69" uniqueCount="18">
  <si>
    <t>r</t>
  </si>
  <si>
    <t>k</t>
  </si>
  <si>
    <t>Time</t>
  </si>
  <si>
    <t>Catch</t>
  </si>
  <si>
    <t>Surplus Production</t>
  </si>
  <si>
    <t>Initial</t>
  </si>
  <si>
    <t>Survey</t>
  </si>
  <si>
    <t>SSQ</t>
  </si>
  <si>
    <t>Total SSQ</t>
  </si>
  <si>
    <t>Predicted Biomass</t>
  </si>
  <si>
    <t>Random Error</t>
  </si>
  <si>
    <t>kstart</t>
  </si>
  <si>
    <t>kstep</t>
  </si>
  <si>
    <t>rstart</t>
  </si>
  <si>
    <t>rstep</t>
  </si>
  <si>
    <t>Min SSQ</t>
  </si>
  <si>
    <t>Scaled SSQ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</si>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</sst>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" fontId="0" fillId="2" borderId="0" xfId="0" applyNumberFormat="1" applyFill="1"/>
    <xf numFmtId="0" fontId="2" fillId="0" borderId="0" xfId="0" applyFont="1" applyAlignment="1">
      <alignment horizontal="center" vertical="center" wrapText="1"/>
    </xf>
    <xf numFmtId="43" fontId="0" fillId="0" borderId="0" xfId="1" applyFont="1"/>
    <xf numFmtId="0" fontId="0" fillId="3" borderId="0" xfId="0" applyFill="1"/>
    <xf numFmtId="0" fontId="0" fillId="4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r</a:t>
            </a:r>
            <a:r>
              <a:rPr lang="en-US" baseline="0"/>
              <a:t>    </a:t>
            </a:r>
            <a:r>
              <a:rPr lang="en-US"/>
              <a:t>r=0.6</a:t>
            </a:r>
            <a:r>
              <a:rPr lang="en-US" baseline="0"/>
              <a:t>   </a:t>
            </a:r>
            <a:r>
              <a:rPr lang="en-US"/>
              <a:t> k=916 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'High r'!$A$8:$A$37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'High r'!$B$8:$B$37</c:f>
              <c:numCache>
                <c:formatCode>_(* #,##0_);_(* \(#,##0\);_(* "-"??_);_(@_)</c:formatCode>
                <c:ptCount val="30"/>
                <c:pt idx="0" formatCode="0">
                  <c:v>915.79947124202465</c:v>
                </c:pt>
                <c:pt idx="1">
                  <c:v>915.79947124202465</c:v>
                </c:pt>
                <c:pt idx="2">
                  <c:v>884.95500070738751</c:v>
                </c:pt>
                <c:pt idx="3">
                  <c:v>841.53370405512294</c:v>
                </c:pt>
                <c:pt idx="4">
                  <c:v>797.05298758372214</c:v>
                </c:pt>
                <c:pt idx="5">
                  <c:v>810.0710398720887</c:v>
                </c:pt>
                <c:pt idx="6">
                  <c:v>734.44625902325515</c:v>
                </c:pt>
                <c:pt idx="7">
                  <c:v>545.88882822453525</c:v>
                </c:pt>
                <c:pt idx="8">
                  <c:v>436.307941138937</c:v>
                </c:pt>
                <c:pt idx="9">
                  <c:v>368.33257390506645</c:v>
                </c:pt>
                <c:pt idx="10">
                  <c:v>402.16631895637448</c:v>
                </c:pt>
                <c:pt idx="11">
                  <c:v>347.94999769032006</c:v>
                </c:pt>
                <c:pt idx="12">
                  <c:v>200.38889440782742</c:v>
                </c:pt>
                <c:pt idx="13">
                  <c:v>155.81187383056218</c:v>
                </c:pt>
                <c:pt idx="14">
                  <c:v>175.77479184935922</c:v>
                </c:pt>
                <c:pt idx="15">
                  <c:v>200.84416795799279</c:v>
                </c:pt>
                <c:pt idx="16">
                  <c:v>142.97982791100549</c:v>
                </c:pt>
                <c:pt idx="17">
                  <c:v>127.83231839391581</c:v>
                </c:pt>
                <c:pt idx="18">
                  <c:v>103.01045379211706</c:v>
                </c:pt>
                <c:pt idx="19">
                  <c:v>68.862205653685407</c:v>
                </c:pt>
                <c:pt idx="20">
                  <c:v>107.07273316990039</c:v>
                </c:pt>
                <c:pt idx="21">
                  <c:v>163.80518494704893</c:v>
                </c:pt>
                <c:pt idx="22">
                  <c:v>244.50881080432055</c:v>
                </c:pt>
                <c:pt idx="23">
                  <c:v>352.04533134744662</c:v>
                </c:pt>
                <c:pt idx="24">
                  <c:v>482.07402379155781</c:v>
                </c:pt>
                <c:pt idx="25">
                  <c:v>619.06106838310245</c:v>
                </c:pt>
                <c:pt idx="26">
                  <c:v>739.41439799684645</c:v>
                </c:pt>
                <c:pt idx="27">
                  <c:v>824.86214076896192</c:v>
                </c:pt>
                <c:pt idx="28">
                  <c:v>874.00658566895345</c:v>
                </c:pt>
                <c:pt idx="29">
                  <c:v>897.93797569832373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C6-470C-929D-AAF8416E4895}"/>
            </c:ext>
          </c:extLst>
        </c:ser>
        <c:ser>
          <c:idx val="1"/>
          <c:order val="1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'High r'!$A$8:$A$37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'High r'!$E$8:$E$37</c:f>
              <c:numCache>
                <c:formatCode>0</c:formatCode>
                <c:ptCount val="30"/>
                <c:pt idx="0">
                  <c:v>1000</c:v>
                </c:pt>
                <c:pt idx="1">
                  <c:v>1028.1490178212377</c:v>
                </c:pt>
                <c:pt idx="2">
                  <c:v>1021.7444492319613</c:v>
                </c:pt>
                <c:pt idx="3">
                  <c:v>949.18528405261361</c:v>
                </c:pt>
                <c:pt idx="4">
                  <c:v>408.26275971211652</c:v>
                </c:pt>
                <c:pt idx="5">
                  <c:v>878.25382673106378</c:v>
                </c:pt>
                <c:pt idx="6">
                  <c:v>1532.3424221243572</c:v>
                </c:pt>
                <c:pt idx="7">
                  <c:v>1151.8022172919416</c:v>
                </c:pt>
                <c:pt idx="8">
                  <c:v>854.33269255667722</c:v>
                </c:pt>
                <c:pt idx="9">
                  <c:v>364.00095845247955</c:v>
                </c:pt>
                <c:pt idx="10">
                  <c:v>631.83719539941217</c:v>
                </c:pt>
                <c:pt idx="11">
                  <c:v>839.4265673996174</c:v>
                </c:pt>
                <c:pt idx="12">
                  <c:v>384.72703232080642</c:v>
                </c:pt>
                <c:pt idx="13">
                  <c:v>147.73983706160948</c:v>
                </c:pt>
                <c:pt idx="14">
                  <c:v>143.22143744191152</c:v>
                </c:pt>
                <c:pt idx="15">
                  <c:v>337.65007927196291</c:v>
                </c:pt>
                <c:pt idx="16">
                  <c:v>182.37856532674195</c:v>
                </c:pt>
                <c:pt idx="17">
                  <c:v>178.06888925334874</c:v>
                </c:pt>
                <c:pt idx="18">
                  <c:v>164.81937258789455</c:v>
                </c:pt>
                <c:pt idx="19">
                  <c:v>105.55730145735127</c:v>
                </c:pt>
                <c:pt idx="20">
                  <c:v>186.08894408575517</c:v>
                </c:pt>
                <c:pt idx="21">
                  <c:v>114.29612383763622</c:v>
                </c:pt>
                <c:pt idx="22">
                  <c:v>258.63658423813968</c:v>
                </c:pt>
                <c:pt idx="23">
                  <c:v>273.94696451709228</c:v>
                </c:pt>
                <c:pt idx="24">
                  <c:v>407.84460846403107</c:v>
                </c:pt>
                <c:pt idx="25">
                  <c:v>417.85189700846774</c:v>
                </c:pt>
                <c:pt idx="26">
                  <c:v>1288.2153296982347</c:v>
                </c:pt>
                <c:pt idx="27">
                  <c:v>774.78271572009771</c:v>
                </c:pt>
                <c:pt idx="28">
                  <c:v>476.43869529121878</c:v>
                </c:pt>
                <c:pt idx="29">
                  <c:v>593.7490958850301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C6-470C-929D-AAF8416E48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97625120803567"/>
          <c:y val="0.18576334208223969"/>
          <c:w val="0.28271486897471149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 r</a:t>
            </a:r>
            <a:r>
              <a:rPr lang="en-US" baseline="0"/>
              <a:t>    </a:t>
            </a:r>
            <a:r>
              <a:rPr lang="en-US"/>
              <a:t>r=0.25 k=1,458 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'Low r'!$A$8:$A$37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'Low r'!$B$8:$B$37</c:f>
              <c:numCache>
                <c:formatCode>_(* #,##0_);_(* \(#,##0\);_(* "-"??_);_(@_)</c:formatCode>
                <c:ptCount val="30"/>
                <c:pt idx="0" formatCode="0">
                  <c:v>1458.2117526927432</c:v>
                </c:pt>
                <c:pt idx="1">
                  <c:v>1458.2117526927432</c:v>
                </c:pt>
                <c:pt idx="2">
                  <c:v>1427.367282158106</c:v>
                </c:pt>
                <c:pt idx="3">
                  <c:v>1373.6106252917721</c:v>
                </c:pt>
                <c:pt idx="4">
                  <c:v>1308.1071548608325</c:v>
                </c:pt>
                <c:pt idx="5">
                  <c:v>1292.7789270597293</c:v>
                </c:pt>
                <c:pt idx="6">
                  <c:v>1197.7070077473174</c:v>
                </c:pt>
                <c:pt idx="7">
                  <c:v>975.37697852170345</c:v>
                </c:pt>
                <c:pt idx="8">
                  <c:v>814.23883100374678</c:v>
                </c:pt>
                <c:pt idx="9">
                  <c:v>699.0946666048485</c:v>
                </c:pt>
                <c:pt idx="10">
                  <c:v>691.79822845652666</c:v>
                </c:pt>
                <c:pt idx="11">
                  <c:v>593.14667981321372</c:v>
                </c:pt>
                <c:pt idx="12">
                  <c:v>404.10504237250831</c:v>
                </c:pt>
                <c:pt idx="13">
                  <c:v>338.63279977599075</c:v>
                </c:pt>
                <c:pt idx="14">
                  <c:v>346.01273742841141</c:v>
                </c:pt>
                <c:pt idx="15">
                  <c:v>351.83695291088247</c:v>
                </c:pt>
                <c:pt idx="16">
                  <c:v>266.63087331454926</c:v>
                </c:pt>
                <c:pt idx="17">
                  <c:v>233.5586602844885</c:v>
                </c:pt>
                <c:pt idx="18">
                  <c:v>191.78104395850477</c:v>
                </c:pt>
                <c:pt idx="19">
                  <c:v>144.41818053784985</c:v>
                </c:pt>
                <c:pt idx="20">
                  <c:v>176.94700856000867</c:v>
                </c:pt>
                <c:pt idx="21">
                  <c:v>215.81584280665308</c:v>
                </c:pt>
                <c:pt idx="22">
                  <c:v>261.78459869832602</c:v>
                </c:pt>
                <c:pt idx="23">
                  <c:v>315.4815672287607</c:v>
                </c:pt>
                <c:pt idx="24">
                  <c:v>377.28848744526368</c:v>
                </c:pt>
                <c:pt idx="25">
                  <c:v>447.20629997086814</c:v>
                </c:pt>
                <c:pt idx="26">
                  <c:v>524.72042076423372</c:v>
                </c:pt>
                <c:pt idx="27">
                  <c:v>608.69690147164545</c:v>
                </c:pt>
                <c:pt idx="28">
                  <c:v>697.34950229206015</c:v>
                </c:pt>
                <c:pt idx="29">
                  <c:v>788.31484231382785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B6-479F-B3A3-373C7AE93E41}"/>
            </c:ext>
          </c:extLst>
        </c:ser>
        <c:ser>
          <c:idx val="1"/>
          <c:order val="1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'Low r'!$A$8:$A$37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'Low r'!$E$8:$E$37</c:f>
              <c:numCache>
                <c:formatCode>0</c:formatCode>
                <c:ptCount val="30"/>
                <c:pt idx="0">
                  <c:v>1000</c:v>
                </c:pt>
                <c:pt idx="1">
                  <c:v>1028.1490178212377</c:v>
                </c:pt>
                <c:pt idx="2">
                  <c:v>1021.7444492319613</c:v>
                </c:pt>
                <c:pt idx="3">
                  <c:v>949.18528405261361</c:v>
                </c:pt>
                <c:pt idx="4">
                  <c:v>408.26275971211652</c:v>
                </c:pt>
                <c:pt idx="5">
                  <c:v>878.25382673106378</c:v>
                </c:pt>
                <c:pt idx="6">
                  <c:v>1532.3424221243572</c:v>
                </c:pt>
                <c:pt idx="7">
                  <c:v>1151.8022172919416</c:v>
                </c:pt>
                <c:pt idx="8">
                  <c:v>854.33269255667722</c:v>
                </c:pt>
                <c:pt idx="9">
                  <c:v>364.00095845247955</c:v>
                </c:pt>
                <c:pt idx="10">
                  <c:v>631.83719539941217</c:v>
                </c:pt>
                <c:pt idx="11">
                  <c:v>839.4265673996174</c:v>
                </c:pt>
                <c:pt idx="12">
                  <c:v>384.72703232080642</c:v>
                </c:pt>
                <c:pt idx="13">
                  <c:v>147.73983706160948</c:v>
                </c:pt>
                <c:pt idx="14">
                  <c:v>143.22143744191152</c:v>
                </c:pt>
                <c:pt idx="15">
                  <c:v>337.65007927196291</c:v>
                </c:pt>
                <c:pt idx="16">
                  <c:v>182.37856532674195</c:v>
                </c:pt>
                <c:pt idx="17">
                  <c:v>178.06888925334874</c:v>
                </c:pt>
                <c:pt idx="18">
                  <c:v>164.81937258789455</c:v>
                </c:pt>
                <c:pt idx="19">
                  <c:v>105.55730145735127</c:v>
                </c:pt>
                <c:pt idx="20">
                  <c:v>186.08894408575517</c:v>
                </c:pt>
                <c:pt idx="21">
                  <c:v>114.29612383763622</c:v>
                </c:pt>
                <c:pt idx="22">
                  <c:v>258.63658423813968</c:v>
                </c:pt>
                <c:pt idx="23">
                  <c:v>273.94696451709228</c:v>
                </c:pt>
                <c:pt idx="24">
                  <c:v>407.84460846403107</c:v>
                </c:pt>
                <c:pt idx="25">
                  <c:v>417.85189700846774</c:v>
                </c:pt>
                <c:pt idx="26">
                  <c:v>1288.2153296982347</c:v>
                </c:pt>
                <c:pt idx="27">
                  <c:v>774.78271572009771</c:v>
                </c:pt>
                <c:pt idx="28">
                  <c:v>476.43869529121878</c:v>
                </c:pt>
                <c:pt idx="29">
                  <c:v>593.7490958850301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B6-479F-B3A3-373C7AE93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97625120803567"/>
          <c:y val="0.18576334208223969"/>
          <c:w val="0.28271486897471149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 r=0.41 k=1,149 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'Best Fit'!$A$8:$A$37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'Best Fit'!$B$8:$B$37</c:f>
              <c:numCache>
                <c:formatCode>_(* #,##0_);_(* \(#,##0\);_(* "-"??_);_(@_)</c:formatCode>
                <c:ptCount val="30"/>
                <c:pt idx="0" formatCode="0">
                  <c:v>1148.5489397687861</c:v>
                </c:pt>
                <c:pt idx="1">
                  <c:v>1148.5489397687861</c:v>
                </c:pt>
                <c:pt idx="2">
                  <c:v>1117.704469234149</c:v>
                </c:pt>
                <c:pt idx="3">
                  <c:v>1068.5850332832551</c:v>
                </c:pt>
                <c:pt idx="4">
                  <c:v>1013.3601383874002</c:v>
                </c:pt>
                <c:pt idx="5">
                  <c:v>1012.7896339365911</c:v>
                </c:pt>
                <c:pt idx="6">
                  <c:v>929.64955088475699</c:v>
                </c:pt>
                <c:pt idx="7">
                  <c:v>725.75513448396327</c:v>
                </c:pt>
                <c:pt idx="8">
                  <c:v>592.33132257646344</c:v>
                </c:pt>
                <c:pt idx="9">
                  <c:v>503.74131703068412</c:v>
                </c:pt>
                <c:pt idx="10">
                  <c:v>520.26774821693471</c:v>
                </c:pt>
                <c:pt idx="11">
                  <c:v>446.25075270593038</c:v>
                </c:pt>
                <c:pt idx="12">
                  <c:v>280.01197820892475</c:v>
                </c:pt>
                <c:pt idx="13">
                  <c:v>227.4698443020919</c:v>
                </c:pt>
                <c:pt idx="14">
                  <c:v>243.90559670128187</c:v>
                </c:pt>
                <c:pt idx="15">
                  <c:v>261.74074276480303</c:v>
                </c:pt>
                <c:pt idx="16">
                  <c:v>191.83912085939545</c:v>
                </c:pt>
                <c:pt idx="17">
                  <c:v>169.16785289363719</c:v>
                </c:pt>
                <c:pt idx="18">
                  <c:v>136.9124418381262</c:v>
                </c:pt>
                <c:pt idx="19">
                  <c:v>96.864959263288284</c:v>
                </c:pt>
                <c:pt idx="20">
                  <c:v>132.87150158614813</c:v>
                </c:pt>
                <c:pt idx="21">
                  <c:v>180.57136197692387</c:v>
                </c:pt>
                <c:pt idx="22">
                  <c:v>242.35075410615028</c:v>
                </c:pt>
                <c:pt idx="23">
                  <c:v>319.97493373106869</c:v>
                </c:pt>
                <c:pt idx="24">
                  <c:v>413.68294517417445</c:v>
                </c:pt>
                <c:pt idx="25">
                  <c:v>521.13265016777098</c:v>
                </c:pt>
                <c:pt idx="26">
                  <c:v>636.69956865338679</c:v>
                </c:pt>
                <c:pt idx="27">
                  <c:v>751.88729057078513</c:v>
                </c:pt>
                <c:pt idx="28">
                  <c:v>857.30229143516101</c:v>
                </c:pt>
                <c:pt idx="29">
                  <c:v>945.55425567286136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F-4C57-A6B0-DCE3D41A01D6}"/>
            </c:ext>
          </c:extLst>
        </c:ser>
        <c:ser>
          <c:idx val="1"/>
          <c:order val="1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'Best Fit'!$A$8:$A$37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'Best Fit'!$E$8:$E$37</c:f>
              <c:numCache>
                <c:formatCode>0</c:formatCode>
                <c:ptCount val="30"/>
                <c:pt idx="0">
                  <c:v>1000</c:v>
                </c:pt>
                <c:pt idx="1">
                  <c:v>1028.1490178212377</c:v>
                </c:pt>
                <c:pt idx="2">
                  <c:v>1021.7444492319613</c:v>
                </c:pt>
                <c:pt idx="3">
                  <c:v>949.18528405261361</c:v>
                </c:pt>
                <c:pt idx="4">
                  <c:v>408.26275971211652</c:v>
                </c:pt>
                <c:pt idx="5">
                  <c:v>878.25382673106378</c:v>
                </c:pt>
                <c:pt idx="6">
                  <c:v>1532.3424221243572</c:v>
                </c:pt>
                <c:pt idx="7">
                  <c:v>1151.8022172919416</c:v>
                </c:pt>
                <c:pt idx="8">
                  <c:v>854.33269255667722</c:v>
                </c:pt>
                <c:pt idx="9">
                  <c:v>364.00095845247955</c:v>
                </c:pt>
                <c:pt idx="10">
                  <c:v>631.83719539941217</c:v>
                </c:pt>
                <c:pt idx="11">
                  <c:v>839.4265673996174</c:v>
                </c:pt>
                <c:pt idx="12">
                  <c:v>384.72703232080642</c:v>
                </c:pt>
                <c:pt idx="13">
                  <c:v>147.73983706160948</c:v>
                </c:pt>
                <c:pt idx="14">
                  <c:v>143.22143744191152</c:v>
                </c:pt>
                <c:pt idx="15">
                  <c:v>337.65007927196291</c:v>
                </c:pt>
                <c:pt idx="16">
                  <c:v>182.37856532674195</c:v>
                </c:pt>
                <c:pt idx="17">
                  <c:v>178.06888925334874</c:v>
                </c:pt>
                <c:pt idx="18">
                  <c:v>164.81937258789455</c:v>
                </c:pt>
                <c:pt idx="19">
                  <c:v>105.55730145735127</c:v>
                </c:pt>
                <c:pt idx="20">
                  <c:v>186.08894408575517</c:v>
                </c:pt>
                <c:pt idx="21">
                  <c:v>114.29612383763622</c:v>
                </c:pt>
                <c:pt idx="22">
                  <c:v>258.63658423813968</c:v>
                </c:pt>
                <c:pt idx="23">
                  <c:v>273.94696451709228</c:v>
                </c:pt>
                <c:pt idx="24">
                  <c:v>407.84460846403107</c:v>
                </c:pt>
                <c:pt idx="25">
                  <c:v>417.85189700846774</c:v>
                </c:pt>
                <c:pt idx="26">
                  <c:v>1288.2153296982347</c:v>
                </c:pt>
                <c:pt idx="27">
                  <c:v>774.78271572009771</c:v>
                </c:pt>
                <c:pt idx="28">
                  <c:v>476.43869529121878</c:v>
                </c:pt>
                <c:pt idx="29">
                  <c:v>593.7490958850301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F-4C57-A6B0-DCE3D41A0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97625120803567"/>
          <c:y val="0.18576334208223969"/>
          <c:w val="0.28271486897471149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Fit r=0.41 k=1,149 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925320954598985"/>
          <c:y val="5.0925925925925923E-2"/>
          <c:w val="0.78900299434401688"/>
          <c:h val="0.74408136482939635"/>
        </c:manualLayout>
      </c:layout>
      <c:scatterChart>
        <c:scatterStyle val="lineMarker"/>
        <c:varyColors val="0"/>
        <c:ser>
          <c:idx val="0"/>
          <c:order val="0"/>
          <c:tx>
            <c:v>Fit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Table!$A$8:$A$37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Table!$B$8:$B$37</c:f>
              <c:numCache>
                <c:formatCode>_(* #,##0_);_(* \(#,##0\);_(* "-"??_);_(@_)</c:formatCode>
                <c:ptCount val="30"/>
                <c:pt idx="0" formatCode="0">
                  <c:v>1148.5489397687861</c:v>
                </c:pt>
                <c:pt idx="1">
                  <c:v>1148.5489397687861</c:v>
                </c:pt>
                <c:pt idx="2">
                  <c:v>1117.704469234149</c:v>
                </c:pt>
                <c:pt idx="3">
                  <c:v>1068.5850332832551</c:v>
                </c:pt>
                <c:pt idx="4">
                  <c:v>1013.3601383874002</c:v>
                </c:pt>
                <c:pt idx="5">
                  <c:v>1012.7896339365911</c:v>
                </c:pt>
                <c:pt idx="6">
                  <c:v>929.64955088475699</c:v>
                </c:pt>
                <c:pt idx="7">
                  <c:v>725.75513448396327</c:v>
                </c:pt>
                <c:pt idx="8">
                  <c:v>592.33132257646344</c:v>
                </c:pt>
                <c:pt idx="9">
                  <c:v>503.74131703068412</c:v>
                </c:pt>
                <c:pt idx="10">
                  <c:v>520.26774821693471</c:v>
                </c:pt>
                <c:pt idx="11">
                  <c:v>446.25075270593038</c:v>
                </c:pt>
                <c:pt idx="12">
                  <c:v>280.01197820892475</c:v>
                </c:pt>
                <c:pt idx="13">
                  <c:v>227.4698443020919</c:v>
                </c:pt>
                <c:pt idx="14">
                  <c:v>243.90559670128187</c:v>
                </c:pt>
                <c:pt idx="15">
                  <c:v>261.74074276480303</c:v>
                </c:pt>
                <c:pt idx="16">
                  <c:v>191.83912085939545</c:v>
                </c:pt>
                <c:pt idx="17">
                  <c:v>169.16785289363719</c:v>
                </c:pt>
                <c:pt idx="18">
                  <c:v>136.9124418381262</c:v>
                </c:pt>
                <c:pt idx="19">
                  <c:v>96.864959263288284</c:v>
                </c:pt>
                <c:pt idx="20">
                  <c:v>132.87150158614813</c:v>
                </c:pt>
                <c:pt idx="21">
                  <c:v>180.57136197692387</c:v>
                </c:pt>
                <c:pt idx="22">
                  <c:v>242.35075410615028</c:v>
                </c:pt>
                <c:pt idx="23">
                  <c:v>319.97493373106869</c:v>
                </c:pt>
                <c:pt idx="24">
                  <c:v>413.68294517417445</c:v>
                </c:pt>
                <c:pt idx="25">
                  <c:v>521.13265016777098</c:v>
                </c:pt>
                <c:pt idx="26">
                  <c:v>636.69956865338679</c:v>
                </c:pt>
                <c:pt idx="27">
                  <c:v>751.88729057078513</c:v>
                </c:pt>
                <c:pt idx="28">
                  <c:v>857.30229143516101</c:v>
                </c:pt>
                <c:pt idx="29">
                  <c:v>945.55425567286136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7-49D9-9FBB-474F03F5CE0D}"/>
            </c:ext>
          </c:extLst>
        </c:ser>
        <c:ser>
          <c:idx val="1"/>
          <c:order val="1"/>
          <c:tx>
            <c:v>Data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Table!$A$8:$A$37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Table!$E$8:$E$37</c:f>
              <c:numCache>
                <c:formatCode>0</c:formatCode>
                <c:ptCount val="30"/>
                <c:pt idx="0">
                  <c:v>1000</c:v>
                </c:pt>
                <c:pt idx="1">
                  <c:v>1028.1490178212377</c:v>
                </c:pt>
                <c:pt idx="2">
                  <c:v>1021.7444492319613</c:v>
                </c:pt>
                <c:pt idx="3">
                  <c:v>949.18528405261361</c:v>
                </c:pt>
                <c:pt idx="4">
                  <c:v>408.26275971211652</c:v>
                </c:pt>
                <c:pt idx="5">
                  <c:v>878.25382673106378</c:v>
                </c:pt>
                <c:pt idx="6">
                  <c:v>1532.3424221243572</c:v>
                </c:pt>
                <c:pt idx="7">
                  <c:v>1151.8022172919416</c:v>
                </c:pt>
                <c:pt idx="8">
                  <c:v>854.33269255667722</c:v>
                </c:pt>
                <c:pt idx="9">
                  <c:v>364.00095845247955</c:v>
                </c:pt>
                <c:pt idx="10">
                  <c:v>631.83719539941217</c:v>
                </c:pt>
                <c:pt idx="11">
                  <c:v>839.4265673996174</c:v>
                </c:pt>
                <c:pt idx="12">
                  <c:v>384.72703232080642</c:v>
                </c:pt>
                <c:pt idx="13">
                  <c:v>147.73983706160948</c:v>
                </c:pt>
                <c:pt idx="14">
                  <c:v>143.22143744191152</c:v>
                </c:pt>
                <c:pt idx="15">
                  <c:v>337.65007927196291</c:v>
                </c:pt>
                <c:pt idx="16">
                  <c:v>182.37856532674195</c:v>
                </c:pt>
                <c:pt idx="17">
                  <c:v>178.06888925334874</c:v>
                </c:pt>
                <c:pt idx="18">
                  <c:v>164.81937258789455</c:v>
                </c:pt>
                <c:pt idx="19">
                  <c:v>105.55730145735127</c:v>
                </c:pt>
                <c:pt idx="20">
                  <c:v>186.08894408575517</c:v>
                </c:pt>
                <c:pt idx="21">
                  <c:v>114.29612383763622</c:v>
                </c:pt>
                <c:pt idx="22">
                  <c:v>258.63658423813968</c:v>
                </c:pt>
                <c:pt idx="23">
                  <c:v>273.94696451709228</c:v>
                </c:pt>
                <c:pt idx="24">
                  <c:v>407.84460846403107</c:v>
                </c:pt>
                <c:pt idx="25">
                  <c:v>417.85189700846774</c:v>
                </c:pt>
                <c:pt idx="26">
                  <c:v>1288.2153296982347</c:v>
                </c:pt>
                <c:pt idx="27">
                  <c:v>774.78271572009771</c:v>
                </c:pt>
                <c:pt idx="28">
                  <c:v>476.43869529121878</c:v>
                </c:pt>
                <c:pt idx="29">
                  <c:v>593.7490958850301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17-49D9-9FBB-474F03F5C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68488"/>
        <c:axId val="401965536"/>
      </c:scatterChart>
      <c:valAx>
        <c:axId val="40196848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5536"/>
        <c:crosses val="autoZero"/>
        <c:crossBetween val="midCat"/>
      </c:valAx>
      <c:valAx>
        <c:axId val="40196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6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097625120803567"/>
          <c:y val="0.18576334208223969"/>
          <c:w val="0.28271486897471149"/>
          <c:h val="0.1061063721201516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8</xdr:row>
      <xdr:rowOff>123825</xdr:rowOff>
    </xdr:from>
    <xdr:to>
      <xdr:col>17</xdr:col>
      <xdr:colOff>200025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8</xdr:row>
      <xdr:rowOff>123825</xdr:rowOff>
    </xdr:from>
    <xdr:to>
      <xdr:col>17</xdr:col>
      <xdr:colOff>200025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8</xdr:row>
      <xdr:rowOff>123825</xdr:rowOff>
    </xdr:from>
    <xdr:to>
      <xdr:col>17</xdr:col>
      <xdr:colOff>200025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452437</xdr:colOff>
      <xdr:row>8</xdr:row>
      <xdr:rowOff>123825</xdr:rowOff>
    </xdr:from>
    <xdr:to>
      <xdr:col>17</xdr:col>
      <xdr:colOff>200025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zoomScaleNormal="100" workbookViewId="0">
      <selection activeCell="G8" sqref="G8"/>
    </sheetView>
  </sheetViews>
  <sheetFormatPr baseColWidth="10" defaultColWidth="8.83203125" defaultRowHeight="15" x14ac:dyDescent="0.2"/>
  <cols>
    <col min="2" max="2" width="12.33203125" customWidth="1"/>
    <col min="4" max="4" width="12.6640625" customWidth="1"/>
    <col min="5" max="5" width="13.33203125" bestFit="1" customWidth="1"/>
    <col min="6" max="6" width="9.33203125" bestFit="1" customWidth="1"/>
    <col min="7" max="7" width="11.6640625" bestFit="1" customWidth="1"/>
    <col min="8" max="8" width="9.33203125" bestFit="1" customWidth="1"/>
    <col min="9" max="9" width="10.5" bestFit="1" customWidth="1"/>
    <col min="10" max="29" width="7.1640625" customWidth="1"/>
    <col min="30" max="41" width="9.5" bestFit="1" customWidth="1"/>
  </cols>
  <sheetData>
    <row r="1" spans="1:9" x14ac:dyDescent="0.2">
      <c r="A1" t="s">
        <v>0</v>
      </c>
      <c r="B1" s="2">
        <v>0.6</v>
      </c>
      <c r="D1" t="s">
        <v>8</v>
      </c>
      <c r="E1" s="7">
        <f>SUM(G8:G37)</f>
        <v>2356984.2462080335</v>
      </c>
      <c r="H1" t="s">
        <v>11</v>
      </c>
      <c r="I1">
        <v>900</v>
      </c>
    </row>
    <row r="2" spans="1:9" x14ac:dyDescent="0.2">
      <c r="A2" t="s">
        <v>1</v>
      </c>
      <c r="B2" s="3">
        <v>915.79947124202465</v>
      </c>
      <c r="D2" t="s">
        <v>15</v>
      </c>
      <c r="E2" s="7">
        <f>1992607</f>
        <v>1992607</v>
      </c>
      <c r="H2" t="s">
        <v>12</v>
      </c>
      <c r="I2">
        <v>50</v>
      </c>
    </row>
    <row r="3" spans="1:9" x14ac:dyDescent="0.2">
      <c r="A3" t="s">
        <v>5</v>
      </c>
      <c r="B3" s="3">
        <f>k</f>
        <v>915.79947124202465</v>
      </c>
      <c r="D3" t="s">
        <v>16</v>
      </c>
      <c r="E3" s="7">
        <f>Total_SSQ/Min_SSQ</f>
        <v>1.1828645820314962</v>
      </c>
      <c r="H3" t="s">
        <v>13</v>
      </c>
      <c r="I3">
        <v>0.2</v>
      </c>
    </row>
    <row r="4" spans="1:9" x14ac:dyDescent="0.2">
      <c r="H4" t="s">
        <v>14</v>
      </c>
      <c r="I4">
        <v>2.5000000000000001E-2</v>
      </c>
    </row>
    <row r="7" spans="1:9" ht="32" x14ac:dyDescent="0.2">
      <c r="A7" s="6" t="s">
        <v>2</v>
      </c>
      <c r="B7" s="6" t="s">
        <v>9</v>
      </c>
      <c r="C7" s="6" t="s">
        <v>3</v>
      </c>
      <c r="D7" s="6" t="s">
        <v>4</v>
      </c>
      <c r="E7" s="6" t="s">
        <v>6</v>
      </c>
      <c r="F7" s="6" t="s">
        <v>10</v>
      </c>
      <c r="G7" s="6" t="s">
        <v>7</v>
      </c>
    </row>
    <row r="8" spans="1:9" x14ac:dyDescent="0.2">
      <c r="A8">
        <v>1</v>
      </c>
      <c r="B8" s="5">
        <f>k</f>
        <v>915.79947124202465</v>
      </c>
      <c r="C8" s="3">
        <v>0</v>
      </c>
      <c r="D8" s="3">
        <f t="shared" ref="D8:D37" si="0">r_*B8*(1-B8/k)</f>
        <v>0</v>
      </c>
      <c r="E8" s="3">
        <v>1000</v>
      </c>
      <c r="F8" s="3">
        <f>B8-E8</f>
        <v>-84.200528757975349</v>
      </c>
      <c r="G8" s="1">
        <f>F8^2</f>
        <v>7089.7290431226338</v>
      </c>
    </row>
    <row r="9" spans="1:9" x14ac:dyDescent="0.2">
      <c r="A9">
        <v>2</v>
      </c>
      <c r="B9" s="1">
        <f t="shared" ref="B9:B37" si="1">MAX(0.001,(B8+D8-C8))</f>
        <v>915.79947124202465</v>
      </c>
      <c r="C9" s="3">
        <v>30.844470534637132</v>
      </c>
      <c r="D9" s="3">
        <f t="shared" si="0"/>
        <v>0</v>
      </c>
      <c r="E9" s="3">
        <v>1028.1490178212377</v>
      </c>
      <c r="F9" s="3">
        <f t="shared" ref="F9:F37" si="2">B9-E9</f>
        <v>-112.3495465792131</v>
      </c>
      <c r="G9" s="1">
        <f t="shared" ref="G9:G37" si="3">F9^2</f>
        <v>12622.420616554773</v>
      </c>
    </row>
    <row r="10" spans="1:9" x14ac:dyDescent="0.2">
      <c r="A10">
        <v>3</v>
      </c>
      <c r="B10" s="1">
        <f t="shared" si="1"/>
        <v>884.95500070738751</v>
      </c>
      <c r="C10" s="3">
        <v>61.304666953917675</v>
      </c>
      <c r="D10" s="3">
        <f t="shared" si="0"/>
        <v>17.883370301653141</v>
      </c>
      <c r="E10" s="3">
        <v>1021.7444492319613</v>
      </c>
      <c r="F10" s="3">
        <f t="shared" si="2"/>
        <v>-136.7894485245738</v>
      </c>
      <c r="G10" s="1">
        <f t="shared" si="3"/>
        <v>18711.353227657026</v>
      </c>
    </row>
    <row r="11" spans="1:9" x14ac:dyDescent="0.2">
      <c r="A11">
        <v>4</v>
      </c>
      <c r="B11" s="1">
        <f t="shared" si="1"/>
        <v>841.53370405512294</v>
      </c>
      <c r="C11" s="3">
        <v>85.42667556473522</v>
      </c>
      <c r="D11" s="3">
        <f t="shared" si="0"/>
        <v>40.945959093334466</v>
      </c>
      <c r="E11" s="3">
        <v>949.18528405261361</v>
      </c>
      <c r="F11" s="3">
        <f t="shared" si="2"/>
        <v>-107.65157999749067</v>
      </c>
      <c r="G11" s="1">
        <f t="shared" si="3"/>
        <v>11588.862675956134</v>
      </c>
    </row>
    <row r="12" spans="1:9" x14ac:dyDescent="0.2">
      <c r="A12">
        <v>5</v>
      </c>
      <c r="B12" s="1">
        <f t="shared" si="1"/>
        <v>797.05298758372214</v>
      </c>
      <c r="C12" s="3">
        <v>48.991531165453978</v>
      </c>
      <c r="D12" s="3">
        <f t="shared" si="0"/>
        <v>62.009583453820454</v>
      </c>
      <c r="E12" s="3">
        <v>408.26275971211652</v>
      </c>
      <c r="F12" s="3">
        <f t="shared" si="2"/>
        <v>388.79022787160562</v>
      </c>
      <c r="G12" s="1">
        <f t="shared" si="3"/>
        <v>151157.84128845503</v>
      </c>
    </row>
    <row r="13" spans="1:9" x14ac:dyDescent="0.2">
      <c r="A13">
        <v>6</v>
      </c>
      <c r="B13" s="1">
        <f t="shared" si="1"/>
        <v>810.0710398720887</v>
      </c>
      <c r="C13" s="3">
        <v>131.73807400965956</v>
      </c>
      <c r="D13" s="3">
        <f t="shared" si="0"/>
        <v>56.113293160826089</v>
      </c>
      <c r="E13" s="3">
        <v>878.25382673106378</v>
      </c>
      <c r="F13" s="3">
        <f t="shared" si="2"/>
        <v>-68.182786858975078</v>
      </c>
      <c r="G13" s="1">
        <f t="shared" si="3"/>
        <v>4648.892423856425</v>
      </c>
    </row>
    <row r="14" spans="1:9" x14ac:dyDescent="0.2">
      <c r="A14">
        <v>7</v>
      </c>
      <c r="B14" s="1">
        <f t="shared" si="1"/>
        <v>734.44625902325515</v>
      </c>
      <c r="C14" s="3">
        <v>275.82163598238429</v>
      </c>
      <c r="D14" s="3">
        <f t="shared" si="0"/>
        <v>87.264205183664444</v>
      </c>
      <c r="E14" s="3">
        <v>1532.3424221243572</v>
      </c>
      <c r="F14" s="3">
        <f t="shared" si="2"/>
        <v>-797.89616310110205</v>
      </c>
      <c r="G14" s="1">
        <f t="shared" si="3"/>
        <v>636638.28709146043</v>
      </c>
    </row>
    <row r="15" spans="1:9" x14ac:dyDescent="0.2">
      <c r="A15">
        <v>8</v>
      </c>
      <c r="B15" s="1">
        <f t="shared" si="1"/>
        <v>545.88882822453525</v>
      </c>
      <c r="C15" s="3">
        <v>241.87846563130773</v>
      </c>
      <c r="D15" s="3">
        <f t="shared" si="0"/>
        <v>132.29757854570948</v>
      </c>
      <c r="E15" s="3">
        <v>1151.8022172919416</v>
      </c>
      <c r="F15" s="3">
        <f t="shared" si="2"/>
        <v>-605.91338906740634</v>
      </c>
      <c r="G15" s="1">
        <f t="shared" si="3"/>
        <v>367131.03505115013</v>
      </c>
    </row>
    <row r="16" spans="1:9" x14ac:dyDescent="0.2">
      <c r="A16">
        <v>9</v>
      </c>
      <c r="B16" s="1">
        <f t="shared" si="1"/>
        <v>436.307941138937</v>
      </c>
      <c r="C16" s="3">
        <v>205.03984621360252</v>
      </c>
      <c r="D16" s="3">
        <f t="shared" si="0"/>
        <v>137.06447897973192</v>
      </c>
      <c r="E16" s="3">
        <v>854.33269255667722</v>
      </c>
      <c r="F16" s="3">
        <f t="shared" si="2"/>
        <v>-418.02475141774022</v>
      </c>
      <c r="G16" s="1">
        <f t="shared" si="3"/>
        <v>174744.69279786351</v>
      </c>
    </row>
    <row r="17" spans="1:7" x14ac:dyDescent="0.2">
      <c r="A17">
        <v>10</v>
      </c>
      <c r="B17" s="1">
        <f t="shared" si="1"/>
        <v>368.33257390506645</v>
      </c>
      <c r="C17" s="3">
        <v>98.280258782169483</v>
      </c>
      <c r="D17" s="3">
        <f t="shared" si="0"/>
        <v>132.11400383347754</v>
      </c>
      <c r="E17" s="3">
        <v>364.00095845247955</v>
      </c>
      <c r="F17" s="3">
        <f t="shared" si="2"/>
        <v>4.3316154525869024</v>
      </c>
      <c r="G17" s="1">
        <f t="shared" si="3"/>
        <v>18.762892429089636</v>
      </c>
    </row>
    <row r="18" spans="1:7" x14ac:dyDescent="0.2">
      <c r="A18">
        <v>11</v>
      </c>
      <c r="B18" s="1">
        <f t="shared" si="1"/>
        <v>402.16631895637448</v>
      </c>
      <c r="C18" s="3">
        <v>189.55115861982367</v>
      </c>
      <c r="D18" s="3">
        <f t="shared" si="0"/>
        <v>135.33483735376927</v>
      </c>
      <c r="E18" s="3">
        <v>631.83719539941217</v>
      </c>
      <c r="F18" s="3">
        <f t="shared" si="2"/>
        <v>-229.67087644303768</v>
      </c>
      <c r="G18" s="1">
        <f t="shared" si="3"/>
        <v>52748.711486113083</v>
      </c>
    </row>
    <row r="19" spans="1:7" x14ac:dyDescent="0.2">
      <c r="A19">
        <v>12</v>
      </c>
      <c r="B19" s="1">
        <f t="shared" si="1"/>
        <v>347.94999769032006</v>
      </c>
      <c r="C19" s="3">
        <v>277.01076724187379</v>
      </c>
      <c r="D19" s="3">
        <f t="shared" si="0"/>
        <v>129.44966395938116</v>
      </c>
      <c r="E19" s="3">
        <v>839.4265673996174</v>
      </c>
      <c r="F19" s="3">
        <f t="shared" si="2"/>
        <v>-491.47656970929734</v>
      </c>
      <c r="G19" s="1">
        <f t="shared" si="3"/>
        <v>241549.2185732178</v>
      </c>
    </row>
    <row r="20" spans="1:7" x14ac:dyDescent="0.2">
      <c r="A20">
        <v>13</v>
      </c>
      <c r="B20" s="1">
        <f t="shared" si="1"/>
        <v>200.38889440782742</v>
      </c>
      <c r="C20" s="3">
        <v>138.50173163549036</v>
      </c>
      <c r="D20" s="3">
        <f t="shared" si="0"/>
        <v>93.924711058225114</v>
      </c>
      <c r="E20" s="3">
        <v>384.72703232080642</v>
      </c>
      <c r="F20" s="3">
        <f t="shared" si="2"/>
        <v>-184.33813791297899</v>
      </c>
      <c r="G20" s="1">
        <f t="shared" si="3"/>
        <v>33980.549089224463</v>
      </c>
    </row>
    <row r="21" spans="1:7" x14ac:dyDescent="0.2">
      <c r="A21">
        <v>14</v>
      </c>
      <c r="B21" s="1">
        <f t="shared" si="1"/>
        <v>155.81187383056218</v>
      </c>
      <c r="C21" s="3">
        <v>57.618536454027712</v>
      </c>
      <c r="D21" s="3">
        <f t="shared" si="0"/>
        <v>77.58145447282476</v>
      </c>
      <c r="E21" s="3">
        <v>147.73983706160948</v>
      </c>
      <c r="F21" s="3">
        <f t="shared" si="2"/>
        <v>8.0720367689526995</v>
      </c>
      <c r="G21" s="1">
        <f t="shared" si="3"/>
        <v>65.157777599324334</v>
      </c>
    </row>
    <row r="22" spans="1:7" x14ac:dyDescent="0.2">
      <c r="A22">
        <v>15</v>
      </c>
      <c r="B22" s="1">
        <f t="shared" si="1"/>
        <v>175.77479184935922</v>
      </c>
      <c r="C22" s="3">
        <v>60.153003725602858</v>
      </c>
      <c r="D22" s="3">
        <f t="shared" si="0"/>
        <v>85.222379834236449</v>
      </c>
      <c r="E22" s="3">
        <v>143.22143744191152</v>
      </c>
      <c r="F22" s="3">
        <f t="shared" si="2"/>
        <v>32.553354407447699</v>
      </c>
      <c r="G22" s="1">
        <f t="shared" si="3"/>
        <v>1059.7208831768946</v>
      </c>
    </row>
    <row r="23" spans="1:7" x14ac:dyDescent="0.2">
      <c r="A23">
        <v>16</v>
      </c>
      <c r="B23" s="1">
        <f t="shared" si="1"/>
        <v>200.84416795799279</v>
      </c>
      <c r="C23" s="3">
        <v>151.94253567238337</v>
      </c>
      <c r="D23" s="3">
        <f t="shared" si="0"/>
        <v>94.078195625396049</v>
      </c>
      <c r="E23" s="3">
        <v>337.65007927196291</v>
      </c>
      <c r="F23" s="3">
        <f t="shared" si="2"/>
        <v>-136.80591131397011</v>
      </c>
      <c r="G23" s="1">
        <f t="shared" si="3"/>
        <v>18715.857370445858</v>
      </c>
    </row>
    <row r="24" spans="1:7" x14ac:dyDescent="0.2">
      <c r="A24">
        <v>17</v>
      </c>
      <c r="B24" s="1">
        <f t="shared" si="1"/>
        <v>142.97982791100549</v>
      </c>
      <c r="C24" s="3">
        <v>87.541711356836174</v>
      </c>
      <c r="D24" s="3">
        <f t="shared" si="0"/>
        <v>72.394201839746501</v>
      </c>
      <c r="E24" s="3">
        <v>182.37856532674195</v>
      </c>
      <c r="F24" s="3">
        <f t="shared" si="2"/>
        <v>-39.398737415736463</v>
      </c>
      <c r="G24" s="1">
        <f t="shared" si="3"/>
        <v>1552.2605099541522</v>
      </c>
    </row>
    <row r="25" spans="1:7" x14ac:dyDescent="0.2">
      <c r="A25">
        <v>18</v>
      </c>
      <c r="B25" s="1">
        <f t="shared" si="1"/>
        <v>127.83231839391581</v>
      </c>
      <c r="C25" s="3">
        <v>90.815133519207905</v>
      </c>
      <c r="D25" s="3">
        <f t="shared" si="0"/>
        <v>65.993268917409168</v>
      </c>
      <c r="E25" s="3">
        <v>178.06888925334874</v>
      </c>
      <c r="F25" s="3">
        <f t="shared" si="2"/>
        <v>-50.236570859432931</v>
      </c>
      <c r="G25" s="1">
        <f t="shared" si="3"/>
        <v>2523.7130517148257</v>
      </c>
    </row>
    <row r="26" spans="1:7" x14ac:dyDescent="0.2">
      <c r="A26">
        <v>19</v>
      </c>
      <c r="B26" s="1">
        <f t="shared" si="1"/>
        <v>103.01045379211706</v>
      </c>
      <c r="C26" s="3">
        <v>89.002461197463106</v>
      </c>
      <c r="D26" s="3">
        <f t="shared" si="0"/>
        <v>54.854213059031444</v>
      </c>
      <c r="E26" s="3">
        <v>164.81937258789455</v>
      </c>
      <c r="F26" s="3">
        <f t="shared" si="2"/>
        <v>-61.808918795777487</v>
      </c>
      <c r="G26" s="1">
        <f t="shared" si="3"/>
        <v>3820.3424427030154</v>
      </c>
    </row>
    <row r="27" spans="1:7" x14ac:dyDescent="0.2">
      <c r="A27">
        <v>20</v>
      </c>
      <c r="B27" s="1">
        <f t="shared" si="1"/>
        <v>68.862205653685407</v>
      </c>
      <c r="C27" s="3">
        <v>0</v>
      </c>
      <c r="D27" s="3">
        <f t="shared" si="0"/>
        <v>38.210527516214981</v>
      </c>
      <c r="E27" s="3">
        <v>105.55730145735127</v>
      </c>
      <c r="F27" s="3">
        <f t="shared" si="2"/>
        <v>-36.695095803665865</v>
      </c>
      <c r="G27" s="1">
        <f t="shared" si="3"/>
        <v>1346.5300560402161</v>
      </c>
    </row>
    <row r="28" spans="1:7" x14ac:dyDescent="0.2">
      <c r="A28">
        <v>21</v>
      </c>
      <c r="B28" s="1">
        <f t="shared" si="1"/>
        <v>107.07273316990039</v>
      </c>
      <c r="C28" s="3">
        <v>0</v>
      </c>
      <c r="D28" s="3">
        <f t="shared" si="0"/>
        <v>56.732451777148533</v>
      </c>
      <c r="E28" s="3">
        <v>186.08894408575517</v>
      </c>
      <c r="F28" s="3">
        <f t="shared" si="2"/>
        <v>-79.016210915854785</v>
      </c>
      <c r="G28" s="1">
        <f t="shared" si="3"/>
        <v>6243.5615874988489</v>
      </c>
    </row>
    <row r="29" spans="1:7" x14ac:dyDescent="0.2">
      <c r="A29">
        <v>22</v>
      </c>
      <c r="B29" s="1">
        <f t="shared" si="1"/>
        <v>163.80518494704893</v>
      </c>
      <c r="C29" s="3">
        <v>0</v>
      </c>
      <c r="D29" s="3">
        <f t="shared" si="0"/>
        <v>80.703625857271618</v>
      </c>
      <c r="E29" s="3">
        <v>114.29612383763622</v>
      </c>
      <c r="F29" s="3">
        <f t="shared" si="2"/>
        <v>49.509061109412713</v>
      </c>
      <c r="G29" s="1">
        <f t="shared" si="3"/>
        <v>2451.1471319355624</v>
      </c>
    </row>
    <row r="30" spans="1:7" x14ac:dyDescent="0.2">
      <c r="A30">
        <v>23</v>
      </c>
      <c r="B30" s="1">
        <f t="shared" si="1"/>
        <v>244.50881080432055</v>
      </c>
      <c r="C30" s="3">
        <v>0</v>
      </c>
      <c r="D30" s="3">
        <f t="shared" si="0"/>
        <v>107.53652054312609</v>
      </c>
      <c r="E30" s="3">
        <v>258.63658423813968</v>
      </c>
      <c r="F30" s="3">
        <f t="shared" si="2"/>
        <v>-14.127773433819129</v>
      </c>
      <c r="G30" s="1">
        <f t="shared" si="3"/>
        <v>199.59398219732554</v>
      </c>
    </row>
    <row r="31" spans="1:7" x14ac:dyDescent="0.2">
      <c r="A31">
        <v>24</v>
      </c>
      <c r="B31" s="1">
        <f t="shared" si="1"/>
        <v>352.04533134744662</v>
      </c>
      <c r="C31" s="3">
        <v>0</v>
      </c>
      <c r="D31" s="3">
        <f t="shared" si="0"/>
        <v>130.02869244411121</v>
      </c>
      <c r="E31" s="3">
        <v>273.94696451709228</v>
      </c>
      <c r="F31" s="3">
        <f t="shared" si="2"/>
        <v>78.098366830354337</v>
      </c>
      <c r="G31" s="1">
        <f t="shared" si="3"/>
        <v>6099.3549015685903</v>
      </c>
    </row>
    <row r="32" spans="1:7" x14ac:dyDescent="0.2">
      <c r="A32">
        <v>25</v>
      </c>
      <c r="B32" s="1">
        <f t="shared" si="1"/>
        <v>482.07402379155781</v>
      </c>
      <c r="C32" s="3">
        <v>0</v>
      </c>
      <c r="D32" s="3">
        <f t="shared" si="0"/>
        <v>136.98704459154465</v>
      </c>
      <c r="E32" s="3">
        <v>407.84460846403107</v>
      </c>
      <c r="F32" s="3">
        <f t="shared" si="2"/>
        <v>74.229415327526738</v>
      </c>
      <c r="G32" s="1">
        <f t="shared" si="3"/>
        <v>5510.0060998664612</v>
      </c>
    </row>
    <row r="33" spans="1:7" x14ac:dyDescent="0.2">
      <c r="A33">
        <v>26</v>
      </c>
      <c r="B33" s="1">
        <f t="shared" si="1"/>
        <v>619.06106838310245</v>
      </c>
      <c r="C33" s="3">
        <v>0</v>
      </c>
      <c r="D33" s="3">
        <f t="shared" si="0"/>
        <v>120.35332961374402</v>
      </c>
      <c r="E33" s="3">
        <v>417.85189700846774</v>
      </c>
      <c r="F33" s="3">
        <f t="shared" si="2"/>
        <v>201.20917137463471</v>
      </c>
      <c r="G33" s="1">
        <f t="shared" si="3"/>
        <v>40485.13064526712</v>
      </c>
    </row>
    <row r="34" spans="1:7" x14ac:dyDescent="0.2">
      <c r="A34">
        <v>27</v>
      </c>
      <c r="B34" s="1">
        <f t="shared" si="1"/>
        <v>739.41439799684645</v>
      </c>
      <c r="C34" s="3">
        <v>0</v>
      </c>
      <c r="D34" s="3">
        <f t="shared" si="0"/>
        <v>85.447742772115475</v>
      </c>
      <c r="E34" s="3">
        <v>1288.2153296982347</v>
      </c>
      <c r="F34" s="3">
        <f t="shared" si="2"/>
        <v>-548.80093170138821</v>
      </c>
      <c r="G34" s="1">
        <f t="shared" si="3"/>
        <v>301182.46263631177</v>
      </c>
    </row>
    <row r="35" spans="1:7" x14ac:dyDescent="0.2">
      <c r="A35">
        <v>28</v>
      </c>
      <c r="B35" s="1">
        <f t="shared" si="1"/>
        <v>824.86214076896192</v>
      </c>
      <c r="C35" s="3">
        <v>0</v>
      </c>
      <c r="D35" s="3">
        <f t="shared" si="0"/>
        <v>49.144444899991505</v>
      </c>
      <c r="E35" s="3">
        <v>774.78271572009771</v>
      </c>
      <c r="F35" s="3">
        <f t="shared" si="2"/>
        <v>50.079425048864209</v>
      </c>
      <c r="G35" s="1">
        <f t="shared" si="3"/>
        <v>2507.948813224808</v>
      </c>
    </row>
    <row r="36" spans="1:7" x14ac:dyDescent="0.2">
      <c r="A36">
        <v>29</v>
      </c>
      <c r="B36" s="1">
        <f t="shared" si="1"/>
        <v>874.00658566895345</v>
      </c>
      <c r="C36" s="3">
        <v>0</v>
      </c>
      <c r="D36" s="3">
        <f t="shared" si="0"/>
        <v>23.931390029370238</v>
      </c>
      <c r="E36" s="3">
        <v>476.43869529121878</v>
      </c>
      <c r="F36" s="3">
        <f t="shared" si="2"/>
        <v>397.56789037773467</v>
      </c>
      <c r="G36" s="1">
        <f t="shared" si="3"/>
        <v>158060.22745940246</v>
      </c>
    </row>
    <row r="37" spans="1:7" x14ac:dyDescent="0.2">
      <c r="A37">
        <v>30</v>
      </c>
      <c r="B37" s="1">
        <f t="shared" si="1"/>
        <v>897.93797569832373</v>
      </c>
      <c r="C37" s="3">
        <v>0</v>
      </c>
      <c r="D37" s="3">
        <f t="shared" si="0"/>
        <v>10.507877972262035</v>
      </c>
      <c r="E37" s="3">
        <v>593.7490958850301</v>
      </c>
      <c r="F37" s="3">
        <f t="shared" si="2"/>
        <v>304.18887981329362</v>
      </c>
      <c r="G37" s="1">
        <f t="shared" si="3"/>
        <v>92530.874602066397</v>
      </c>
    </row>
  </sheetData>
  <conditionalFormatting sqref="D58:AO97 D44: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7"/>
  <sheetViews>
    <sheetView zoomScaleNormal="100" workbookViewId="0">
      <selection activeCell="B8" sqref="B8"/>
    </sheetView>
  </sheetViews>
  <sheetFormatPr baseColWidth="10" defaultColWidth="8.83203125" defaultRowHeight="15" x14ac:dyDescent="0.2"/>
  <cols>
    <col min="2" max="2" width="12.33203125" customWidth="1"/>
    <col min="4" max="4" width="12.6640625" customWidth="1"/>
    <col min="5" max="5" width="13.33203125" bestFit="1" customWidth="1"/>
    <col min="6" max="6" width="9.33203125" bestFit="1" customWidth="1"/>
    <col min="7" max="7" width="11.6640625" bestFit="1" customWidth="1"/>
    <col min="8" max="8" width="9.33203125" bestFit="1" customWidth="1"/>
    <col min="9" max="9" width="10.5" bestFit="1" customWidth="1"/>
    <col min="10" max="29" width="7.1640625" customWidth="1"/>
    <col min="30" max="41" width="9.5" bestFit="1" customWidth="1"/>
  </cols>
  <sheetData>
    <row r="1" spans="1:9" x14ac:dyDescent="0.2">
      <c r="A1" t="s">
        <v>0</v>
      </c>
      <c r="B1" s="2">
        <v>0.25</v>
      </c>
      <c r="D1" t="s">
        <v>8</v>
      </c>
      <c r="E1" s="7">
        <f>SUM(G8:G37)</f>
        <v>2844023.340314466</v>
      </c>
      <c r="H1" t="s">
        <v>11</v>
      </c>
      <c r="I1">
        <v>900</v>
      </c>
    </row>
    <row r="2" spans="1:9" x14ac:dyDescent="0.2">
      <c r="A2" t="s">
        <v>1</v>
      </c>
      <c r="B2" s="3">
        <v>1458.2117526927432</v>
      </c>
      <c r="D2" t="s">
        <v>15</v>
      </c>
      <c r="E2" s="7">
        <f>1992607</f>
        <v>1992607</v>
      </c>
      <c r="H2" t="s">
        <v>12</v>
      </c>
      <c r="I2">
        <v>50</v>
      </c>
    </row>
    <row r="3" spans="1:9" x14ac:dyDescent="0.2">
      <c r="A3" t="s">
        <v>5</v>
      </c>
      <c r="B3" s="3">
        <f>k</f>
        <v>1458.2117526927432</v>
      </c>
      <c r="D3" t="s">
        <v>16</v>
      </c>
      <c r="E3" s="7">
        <f>Total_SSQ/Min_SSQ</f>
        <v>1.4272876389144804</v>
      </c>
      <c r="H3" t="s">
        <v>13</v>
      </c>
      <c r="I3">
        <v>0.2</v>
      </c>
    </row>
    <row r="4" spans="1:9" x14ac:dyDescent="0.2">
      <c r="H4" t="s">
        <v>14</v>
      </c>
      <c r="I4">
        <v>2.5000000000000001E-2</v>
      </c>
    </row>
    <row r="7" spans="1:9" ht="32" x14ac:dyDescent="0.2">
      <c r="A7" s="6" t="s">
        <v>2</v>
      </c>
      <c r="B7" s="6" t="s">
        <v>9</v>
      </c>
      <c r="C7" s="6" t="s">
        <v>3</v>
      </c>
      <c r="D7" s="6" t="s">
        <v>4</v>
      </c>
      <c r="E7" s="6" t="s">
        <v>6</v>
      </c>
      <c r="F7" s="6" t="s">
        <v>10</v>
      </c>
      <c r="G7" s="6" t="s">
        <v>7</v>
      </c>
    </row>
    <row r="8" spans="1:9" x14ac:dyDescent="0.2">
      <c r="A8">
        <v>1</v>
      </c>
      <c r="B8" s="5">
        <f>k</f>
        <v>1458.2117526927432</v>
      </c>
      <c r="C8" s="3">
        <v>0</v>
      </c>
      <c r="D8" s="3">
        <f t="shared" ref="D8:D37" si="0">r_*B8*(1-B8/k)</f>
        <v>0</v>
      </c>
      <c r="E8" s="3">
        <v>1000</v>
      </c>
      <c r="F8" s="3">
        <f>B8-E8</f>
        <v>458.21175269274318</v>
      </c>
      <c r="G8" s="1">
        <f>F8^2</f>
        <v>209958.01030575563</v>
      </c>
    </row>
    <row r="9" spans="1:9" x14ac:dyDescent="0.2">
      <c r="A9">
        <v>2</v>
      </c>
      <c r="B9" s="1">
        <f t="shared" ref="B9:B37" si="1">MAX(0.001,(B8+D8-C8))</f>
        <v>1458.2117526927432</v>
      </c>
      <c r="C9" s="3">
        <v>30.844470534637132</v>
      </c>
      <c r="D9" s="3">
        <f t="shared" si="0"/>
        <v>0</v>
      </c>
      <c r="E9" s="3">
        <v>1028.1490178212377</v>
      </c>
      <c r="F9" s="3">
        <f t="shared" ref="F9:F37" si="2">B9-E9</f>
        <v>430.06273487150543</v>
      </c>
      <c r="G9" s="1">
        <f t="shared" ref="G9:G37" si="3">F9^2</f>
        <v>184953.95592515878</v>
      </c>
    </row>
    <row r="10" spans="1:9" x14ac:dyDescent="0.2">
      <c r="A10">
        <v>3</v>
      </c>
      <c r="B10" s="1">
        <f t="shared" si="1"/>
        <v>1427.367282158106</v>
      </c>
      <c r="C10" s="3">
        <v>61.304666953917675</v>
      </c>
      <c r="D10" s="3">
        <f t="shared" si="0"/>
        <v>7.5480100875835374</v>
      </c>
      <c r="E10" s="3">
        <v>1021.7444492319613</v>
      </c>
      <c r="F10" s="3">
        <f t="shared" si="2"/>
        <v>405.62283292614472</v>
      </c>
      <c r="G10" s="1">
        <f t="shared" si="3"/>
        <v>164529.88259103111</v>
      </c>
    </row>
    <row r="11" spans="1:9" x14ac:dyDescent="0.2">
      <c r="A11">
        <v>4</v>
      </c>
      <c r="B11" s="1">
        <f t="shared" si="1"/>
        <v>1373.6106252917721</v>
      </c>
      <c r="C11" s="3">
        <v>85.42667556473522</v>
      </c>
      <c r="D11" s="3">
        <f t="shared" si="0"/>
        <v>19.923205133795648</v>
      </c>
      <c r="E11" s="3">
        <v>949.18528405261361</v>
      </c>
      <c r="F11" s="3">
        <f t="shared" si="2"/>
        <v>424.42534123915846</v>
      </c>
      <c r="G11" s="1">
        <f t="shared" si="3"/>
        <v>180136.8702859761</v>
      </c>
    </row>
    <row r="12" spans="1:9" x14ac:dyDescent="0.2">
      <c r="A12">
        <v>5</v>
      </c>
      <c r="B12" s="1">
        <f t="shared" si="1"/>
        <v>1308.1071548608325</v>
      </c>
      <c r="C12" s="3">
        <v>48.991531165453978</v>
      </c>
      <c r="D12" s="3">
        <f t="shared" si="0"/>
        <v>33.663303364350853</v>
      </c>
      <c r="E12" s="3">
        <v>408.26275971211652</v>
      </c>
      <c r="F12" s="3">
        <f t="shared" si="2"/>
        <v>899.84439514871588</v>
      </c>
      <c r="G12" s="1">
        <f t="shared" si="3"/>
        <v>809719.93548055831</v>
      </c>
    </row>
    <row r="13" spans="1:9" x14ac:dyDescent="0.2">
      <c r="A13">
        <v>6</v>
      </c>
      <c r="B13" s="1">
        <f t="shared" si="1"/>
        <v>1292.7789270597293</v>
      </c>
      <c r="C13" s="3">
        <v>131.73807400965956</v>
      </c>
      <c r="D13" s="3">
        <f t="shared" si="0"/>
        <v>36.666154697247649</v>
      </c>
      <c r="E13" s="3">
        <v>878.25382673106378</v>
      </c>
      <c r="F13" s="3">
        <f t="shared" si="2"/>
        <v>414.52510032866553</v>
      </c>
      <c r="G13" s="1">
        <f t="shared" si="3"/>
        <v>171831.05880249021</v>
      </c>
    </row>
    <row r="14" spans="1:9" x14ac:dyDescent="0.2">
      <c r="A14">
        <v>7</v>
      </c>
      <c r="B14" s="1">
        <f t="shared" si="1"/>
        <v>1197.7070077473174</v>
      </c>
      <c r="C14" s="3">
        <v>275.82163598238429</v>
      </c>
      <c r="D14" s="3">
        <f t="shared" si="0"/>
        <v>53.49160675677031</v>
      </c>
      <c r="E14" s="3">
        <v>1532.3424221243572</v>
      </c>
      <c r="F14" s="3">
        <f t="shared" si="2"/>
        <v>-334.63541437703975</v>
      </c>
      <c r="G14" s="1">
        <f t="shared" si="3"/>
        <v>111980.8605552931</v>
      </c>
    </row>
    <row r="15" spans="1:9" x14ac:dyDescent="0.2">
      <c r="A15">
        <v>8</v>
      </c>
      <c r="B15" s="1">
        <f t="shared" si="1"/>
        <v>975.37697852170345</v>
      </c>
      <c r="C15" s="3">
        <v>241.87846563130773</v>
      </c>
      <c r="D15" s="3">
        <f t="shared" si="0"/>
        <v>80.740318113351165</v>
      </c>
      <c r="E15" s="3">
        <v>1151.8022172919416</v>
      </c>
      <c r="F15" s="3">
        <f t="shared" si="2"/>
        <v>-176.42523877023814</v>
      </c>
      <c r="G15" s="1">
        <f t="shared" si="3"/>
        <v>31125.864875135539</v>
      </c>
    </row>
    <row r="16" spans="1:9" x14ac:dyDescent="0.2">
      <c r="A16">
        <v>9</v>
      </c>
      <c r="B16" s="1">
        <f t="shared" si="1"/>
        <v>814.23883100374678</v>
      </c>
      <c r="C16" s="3">
        <v>205.03984621360252</v>
      </c>
      <c r="D16" s="3">
        <f t="shared" si="0"/>
        <v>89.89568181470419</v>
      </c>
      <c r="E16" s="3">
        <v>854.33269255667722</v>
      </c>
      <c r="F16" s="3">
        <f t="shared" si="2"/>
        <v>-40.093861552930434</v>
      </c>
      <c r="G16" s="1">
        <f t="shared" si="3"/>
        <v>1607.5177342255533</v>
      </c>
    </row>
    <row r="17" spans="1:7" x14ac:dyDescent="0.2">
      <c r="A17">
        <v>10</v>
      </c>
      <c r="B17" s="1">
        <f t="shared" si="1"/>
        <v>699.0946666048485</v>
      </c>
      <c r="C17" s="3">
        <v>98.280258782169483</v>
      </c>
      <c r="D17" s="3">
        <f t="shared" si="0"/>
        <v>90.983820633847685</v>
      </c>
      <c r="E17" s="3">
        <v>364.00095845247955</v>
      </c>
      <c r="F17" s="3">
        <f t="shared" si="2"/>
        <v>335.09370815236895</v>
      </c>
      <c r="G17" s="1">
        <f t="shared" si="3"/>
        <v>112287.79324330502</v>
      </c>
    </row>
    <row r="18" spans="1:7" x14ac:dyDescent="0.2">
      <c r="A18">
        <v>11</v>
      </c>
      <c r="B18" s="1">
        <f t="shared" si="1"/>
        <v>691.79822845652666</v>
      </c>
      <c r="C18" s="3">
        <v>189.55115861982367</v>
      </c>
      <c r="D18" s="3">
        <f t="shared" si="0"/>
        <v>90.899609976510718</v>
      </c>
      <c r="E18" s="3">
        <v>631.83719539941217</v>
      </c>
      <c r="F18" s="3">
        <f t="shared" si="2"/>
        <v>59.961033057114491</v>
      </c>
      <c r="G18" s="1">
        <f t="shared" si="3"/>
        <v>3595.3254852763766</v>
      </c>
    </row>
    <row r="19" spans="1:7" x14ac:dyDescent="0.2">
      <c r="A19">
        <v>12</v>
      </c>
      <c r="B19" s="1">
        <f t="shared" si="1"/>
        <v>593.14667981321372</v>
      </c>
      <c r="C19" s="3">
        <v>277.01076724187379</v>
      </c>
      <c r="D19" s="3">
        <f t="shared" si="0"/>
        <v>87.969129801168378</v>
      </c>
      <c r="E19" s="3">
        <v>839.4265673996174</v>
      </c>
      <c r="F19" s="3">
        <f t="shared" si="2"/>
        <v>-246.27988758640367</v>
      </c>
      <c r="G19" s="1">
        <f t="shared" si="3"/>
        <v>60653.783029571634</v>
      </c>
    </row>
    <row r="20" spans="1:7" x14ac:dyDescent="0.2">
      <c r="A20">
        <v>13</v>
      </c>
      <c r="B20" s="1">
        <f t="shared" si="1"/>
        <v>404.10504237250831</v>
      </c>
      <c r="C20" s="3">
        <v>138.50173163549036</v>
      </c>
      <c r="D20" s="3">
        <f t="shared" si="0"/>
        <v>73.02948903897277</v>
      </c>
      <c r="E20" s="3">
        <v>384.72703232080642</v>
      </c>
      <c r="F20" s="3">
        <f t="shared" si="2"/>
        <v>19.378010051701892</v>
      </c>
      <c r="G20" s="1">
        <f t="shared" si="3"/>
        <v>375.5072735638596</v>
      </c>
    </row>
    <row r="21" spans="1:7" x14ac:dyDescent="0.2">
      <c r="A21">
        <v>14</v>
      </c>
      <c r="B21" s="1">
        <f t="shared" si="1"/>
        <v>338.63279977599075</v>
      </c>
      <c r="C21" s="3">
        <v>57.618536454027712</v>
      </c>
      <c r="D21" s="3">
        <f t="shared" si="0"/>
        <v>64.998474106448398</v>
      </c>
      <c r="E21" s="3">
        <v>147.73983706160948</v>
      </c>
      <c r="F21" s="3">
        <f t="shared" si="2"/>
        <v>190.89296271438127</v>
      </c>
      <c r="G21" s="1">
        <f t="shared" si="3"/>
        <v>36440.123213874154</v>
      </c>
    </row>
    <row r="22" spans="1:7" x14ac:dyDescent="0.2">
      <c r="A22">
        <v>15</v>
      </c>
      <c r="B22" s="1">
        <f t="shared" si="1"/>
        <v>346.01273742841141</v>
      </c>
      <c r="C22" s="3">
        <v>60.153003725602858</v>
      </c>
      <c r="D22" s="3">
        <f t="shared" si="0"/>
        <v>65.977219208073876</v>
      </c>
      <c r="E22" s="3">
        <v>143.22143744191152</v>
      </c>
      <c r="F22" s="3">
        <f t="shared" si="2"/>
        <v>202.79129998649989</v>
      </c>
      <c r="G22" s="1">
        <f t="shared" si="3"/>
        <v>41124.311350214593</v>
      </c>
    </row>
    <row r="23" spans="1:7" x14ac:dyDescent="0.2">
      <c r="A23">
        <v>16</v>
      </c>
      <c r="B23" s="1">
        <f t="shared" si="1"/>
        <v>351.83695291088247</v>
      </c>
      <c r="C23" s="3">
        <v>151.94253567238337</v>
      </c>
      <c r="D23" s="3">
        <f t="shared" si="0"/>
        <v>66.73645607605016</v>
      </c>
      <c r="E23" s="3">
        <v>337.65007927196291</v>
      </c>
      <c r="F23" s="3">
        <f t="shared" si="2"/>
        <v>14.186873638919565</v>
      </c>
      <c r="G23" s="1">
        <f t="shared" si="3"/>
        <v>201.26738364667085</v>
      </c>
    </row>
    <row r="24" spans="1:7" x14ac:dyDescent="0.2">
      <c r="A24">
        <v>17</v>
      </c>
      <c r="B24" s="1">
        <f t="shared" si="1"/>
        <v>266.63087331454926</v>
      </c>
      <c r="C24" s="3">
        <v>87.541711356836174</v>
      </c>
      <c r="D24" s="3">
        <f t="shared" si="0"/>
        <v>54.469498326775408</v>
      </c>
      <c r="E24" s="3">
        <v>182.37856532674195</v>
      </c>
      <c r="F24" s="3">
        <f t="shared" si="2"/>
        <v>84.252307987807313</v>
      </c>
      <c r="G24" s="1">
        <f t="shared" si="3"/>
        <v>7098.4514012723403</v>
      </c>
    </row>
    <row r="25" spans="1:7" x14ac:dyDescent="0.2">
      <c r="A25">
        <v>18</v>
      </c>
      <c r="B25" s="1">
        <f t="shared" si="1"/>
        <v>233.5586602844885</v>
      </c>
      <c r="C25" s="3">
        <v>90.815133519207905</v>
      </c>
      <c r="D25" s="3">
        <f t="shared" si="0"/>
        <v>49.037517193224176</v>
      </c>
      <c r="E25" s="3">
        <v>178.06888925334874</v>
      </c>
      <c r="F25" s="3">
        <f t="shared" si="2"/>
        <v>55.489771031139753</v>
      </c>
      <c r="G25" s="1">
        <f t="shared" si="3"/>
        <v>3079.1146890883165</v>
      </c>
    </row>
    <row r="26" spans="1:7" x14ac:dyDescent="0.2">
      <c r="A26">
        <v>19</v>
      </c>
      <c r="B26" s="1">
        <f t="shared" si="1"/>
        <v>191.78104395850477</v>
      </c>
      <c r="C26" s="3">
        <v>89.002461197463106</v>
      </c>
      <c r="D26" s="3">
        <f t="shared" si="0"/>
        <v>41.639597776808195</v>
      </c>
      <c r="E26" s="3">
        <v>164.81937258789455</v>
      </c>
      <c r="F26" s="3">
        <f t="shared" si="2"/>
        <v>26.961671370610219</v>
      </c>
      <c r="G26" s="1">
        <f t="shared" si="3"/>
        <v>726.93172309678278</v>
      </c>
    </row>
    <row r="27" spans="1:7" x14ac:dyDescent="0.2">
      <c r="A27">
        <v>20</v>
      </c>
      <c r="B27" s="1">
        <f t="shared" si="1"/>
        <v>144.41818053784985</v>
      </c>
      <c r="C27" s="3">
        <v>0</v>
      </c>
      <c r="D27" s="3">
        <f t="shared" si="0"/>
        <v>32.528828022158805</v>
      </c>
      <c r="E27" s="3">
        <v>105.55730145735127</v>
      </c>
      <c r="F27" s="3">
        <f t="shared" si="2"/>
        <v>38.860879080498577</v>
      </c>
      <c r="G27" s="1">
        <f t="shared" si="3"/>
        <v>1510.1679229091319</v>
      </c>
    </row>
    <row r="28" spans="1:7" x14ac:dyDescent="0.2">
      <c r="A28">
        <v>21</v>
      </c>
      <c r="B28" s="1">
        <f t="shared" si="1"/>
        <v>176.94700856000867</v>
      </c>
      <c r="C28" s="3">
        <v>0</v>
      </c>
      <c r="D28" s="3">
        <f t="shared" si="0"/>
        <v>38.868834246644418</v>
      </c>
      <c r="E28" s="3">
        <v>186.08894408575517</v>
      </c>
      <c r="F28" s="3">
        <f t="shared" si="2"/>
        <v>-9.1419355257465043</v>
      </c>
      <c r="G28" s="1">
        <f t="shared" si="3"/>
        <v>83.57498515690601</v>
      </c>
    </row>
    <row r="29" spans="1:7" x14ac:dyDescent="0.2">
      <c r="A29">
        <v>22</v>
      </c>
      <c r="B29" s="1">
        <f t="shared" si="1"/>
        <v>215.81584280665308</v>
      </c>
      <c r="C29" s="3">
        <v>0</v>
      </c>
      <c r="D29" s="3">
        <f t="shared" si="0"/>
        <v>45.968755891672956</v>
      </c>
      <c r="E29" s="3">
        <v>114.29612383763622</v>
      </c>
      <c r="F29" s="3">
        <f t="shared" si="2"/>
        <v>101.51971896901686</v>
      </c>
      <c r="G29" s="1">
        <f t="shared" si="3"/>
        <v>10306.253339548162</v>
      </c>
    </row>
    <row r="30" spans="1:7" x14ac:dyDescent="0.2">
      <c r="A30">
        <v>23</v>
      </c>
      <c r="B30" s="1">
        <f t="shared" si="1"/>
        <v>261.78459869832602</v>
      </c>
      <c r="C30" s="3">
        <v>0</v>
      </c>
      <c r="D30" s="3">
        <f t="shared" si="0"/>
        <v>53.696968530434667</v>
      </c>
      <c r="E30" s="3">
        <v>258.63658423813968</v>
      </c>
      <c r="F30" s="3">
        <f t="shared" si="2"/>
        <v>3.1480144601863458</v>
      </c>
      <c r="G30" s="1">
        <f t="shared" si="3"/>
        <v>9.9099950415423308</v>
      </c>
    </row>
    <row r="31" spans="1:7" x14ac:dyDescent="0.2">
      <c r="A31">
        <v>24</v>
      </c>
      <c r="B31" s="1">
        <f t="shared" si="1"/>
        <v>315.4815672287607</v>
      </c>
      <c r="C31" s="3">
        <v>0</v>
      </c>
      <c r="D31" s="3">
        <f t="shared" si="0"/>
        <v>61.806920216503002</v>
      </c>
      <c r="E31" s="3">
        <v>273.94696451709228</v>
      </c>
      <c r="F31" s="3">
        <f t="shared" si="2"/>
        <v>41.534602711668413</v>
      </c>
      <c r="G31" s="1">
        <f t="shared" si="3"/>
        <v>1725.1232224161331</v>
      </c>
    </row>
    <row r="32" spans="1:7" x14ac:dyDescent="0.2">
      <c r="A32">
        <v>25</v>
      </c>
      <c r="B32" s="1">
        <f t="shared" si="1"/>
        <v>377.28848744526368</v>
      </c>
      <c r="C32" s="3">
        <v>0</v>
      </c>
      <c r="D32" s="3">
        <f t="shared" si="0"/>
        <v>69.917812525604432</v>
      </c>
      <c r="E32" s="3">
        <v>407.84460846403107</v>
      </c>
      <c r="F32" s="3">
        <f t="shared" si="2"/>
        <v>-30.556121018767385</v>
      </c>
      <c r="G32" s="1">
        <f t="shared" si="3"/>
        <v>933.67653171355801</v>
      </c>
    </row>
    <row r="33" spans="1:7" x14ac:dyDescent="0.2">
      <c r="A33">
        <v>26</v>
      </c>
      <c r="B33" s="1">
        <f t="shared" si="1"/>
        <v>447.20629997086814</v>
      </c>
      <c r="C33" s="3">
        <v>0</v>
      </c>
      <c r="D33" s="3">
        <f t="shared" si="0"/>
        <v>77.514120793365521</v>
      </c>
      <c r="E33" s="3">
        <v>417.85189700846774</v>
      </c>
      <c r="F33" s="3">
        <f t="shared" si="2"/>
        <v>29.3544029624004</v>
      </c>
      <c r="G33" s="1">
        <f t="shared" si="3"/>
        <v>861.68097327898136</v>
      </c>
    </row>
    <row r="34" spans="1:7" x14ac:dyDescent="0.2">
      <c r="A34">
        <v>27</v>
      </c>
      <c r="B34" s="1">
        <f t="shared" si="1"/>
        <v>524.72042076423372</v>
      </c>
      <c r="C34" s="3">
        <v>0</v>
      </c>
      <c r="D34" s="3">
        <f t="shared" si="0"/>
        <v>83.976480707411682</v>
      </c>
      <c r="E34" s="3">
        <v>1288.2153296982347</v>
      </c>
      <c r="F34" s="3">
        <f t="shared" si="2"/>
        <v>-763.49490893400093</v>
      </c>
      <c r="G34" s="1">
        <f t="shared" si="3"/>
        <v>582924.47596813843</v>
      </c>
    </row>
    <row r="35" spans="1:7" x14ac:dyDescent="0.2">
      <c r="A35">
        <v>28</v>
      </c>
      <c r="B35" s="1">
        <f t="shared" si="1"/>
        <v>608.69690147164545</v>
      </c>
      <c r="C35" s="3">
        <v>0</v>
      </c>
      <c r="D35" s="3">
        <f t="shared" si="0"/>
        <v>88.652600820414676</v>
      </c>
      <c r="E35" s="3">
        <v>774.78271572009771</v>
      </c>
      <c r="F35" s="3">
        <f t="shared" si="2"/>
        <v>-166.08581424845227</v>
      </c>
      <c r="G35" s="1">
        <f t="shared" si="3"/>
        <v>27584.49769457139</v>
      </c>
    </row>
    <row r="36" spans="1:7" x14ac:dyDescent="0.2">
      <c r="A36">
        <v>29</v>
      </c>
      <c r="B36" s="1">
        <f t="shared" si="1"/>
        <v>697.34950229206015</v>
      </c>
      <c r="C36" s="3">
        <v>0</v>
      </c>
      <c r="D36" s="3">
        <f t="shared" si="0"/>
        <v>90.965340021767744</v>
      </c>
      <c r="E36" s="3">
        <v>476.43869529121878</v>
      </c>
      <c r="F36" s="3">
        <f t="shared" si="2"/>
        <v>220.91080700084137</v>
      </c>
      <c r="G36" s="1">
        <f t="shared" si="3"/>
        <v>48801.584649762983</v>
      </c>
    </row>
    <row r="37" spans="1:7" x14ac:dyDescent="0.2">
      <c r="A37">
        <v>30</v>
      </c>
      <c r="B37" s="1">
        <f t="shared" si="1"/>
        <v>788.31484231382785</v>
      </c>
      <c r="C37" s="3">
        <v>0</v>
      </c>
      <c r="D37" s="3">
        <f t="shared" si="0"/>
        <v>90.537207010007506</v>
      </c>
      <c r="E37" s="3">
        <v>593.7490958850301</v>
      </c>
      <c r="F37" s="3">
        <f t="shared" si="2"/>
        <v>194.56574642879775</v>
      </c>
      <c r="G37" s="1">
        <f t="shared" si="3"/>
        <v>37855.829683395226</v>
      </c>
    </row>
  </sheetData>
  <conditionalFormatting sqref="D58:AO97 D44:S5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topLeftCell="A22" zoomScaleNormal="100" workbookViewId="0">
      <selection activeCell="I4" sqref="I4"/>
    </sheetView>
  </sheetViews>
  <sheetFormatPr baseColWidth="10" defaultColWidth="8.83203125" defaultRowHeight="15" x14ac:dyDescent="0.2"/>
  <cols>
    <col min="2" max="2" width="12.33203125" customWidth="1"/>
    <col min="4" max="4" width="12.6640625" customWidth="1"/>
    <col min="5" max="5" width="10.6640625" bestFit="1" customWidth="1"/>
    <col min="6" max="6" width="9.33203125" bestFit="1" customWidth="1"/>
    <col min="7" max="7" width="11.6640625" bestFit="1" customWidth="1"/>
    <col min="8" max="8" width="9.33203125" bestFit="1" customWidth="1"/>
    <col min="9" max="9" width="10.5" bestFit="1" customWidth="1"/>
    <col min="10" max="29" width="7.1640625" customWidth="1"/>
    <col min="30" max="41" width="9.5" bestFit="1" customWidth="1"/>
  </cols>
  <sheetData>
    <row r="1" spans="1:9" x14ac:dyDescent="0.2">
      <c r="A1" t="s">
        <v>0</v>
      </c>
      <c r="B1" s="2">
        <v>0.40595600020238504</v>
      </c>
      <c r="D1" t="s">
        <v>8</v>
      </c>
      <c r="E1" s="4">
        <f>SUM(G8:G37)</f>
        <v>1992607.1081755676</v>
      </c>
      <c r="H1" t="s">
        <v>11</v>
      </c>
      <c r="I1">
        <v>900</v>
      </c>
    </row>
    <row r="2" spans="1:9" x14ac:dyDescent="0.2">
      <c r="A2" t="s">
        <v>1</v>
      </c>
      <c r="B2" s="3">
        <v>1148.5489397687861</v>
      </c>
      <c r="D2" t="s">
        <v>15</v>
      </c>
      <c r="E2">
        <f>1992607</f>
        <v>1992607</v>
      </c>
      <c r="H2" t="s">
        <v>12</v>
      </c>
      <c r="I2">
        <v>50</v>
      </c>
    </row>
    <row r="3" spans="1:9" x14ac:dyDescent="0.2">
      <c r="A3" t="s">
        <v>5</v>
      </c>
      <c r="B3" s="3">
        <f>k</f>
        <v>1148.5489397687861</v>
      </c>
      <c r="D3" t="s">
        <v>16</v>
      </c>
      <c r="E3">
        <f>Total_SSQ/Min_SSQ</f>
        <v>1.0000000542884611</v>
      </c>
      <c r="H3" t="s">
        <v>13</v>
      </c>
      <c r="I3">
        <v>0.2</v>
      </c>
    </row>
    <row r="4" spans="1:9" x14ac:dyDescent="0.2">
      <c r="H4" t="s">
        <v>14</v>
      </c>
      <c r="I4">
        <v>2.5000000000000001E-2</v>
      </c>
    </row>
    <row r="7" spans="1:9" ht="32" x14ac:dyDescent="0.2">
      <c r="A7" s="6" t="s">
        <v>2</v>
      </c>
      <c r="B7" s="6" t="s">
        <v>9</v>
      </c>
      <c r="C7" s="6" t="s">
        <v>3</v>
      </c>
      <c r="D7" s="6" t="s">
        <v>4</v>
      </c>
      <c r="E7" s="6" t="s">
        <v>6</v>
      </c>
      <c r="F7" s="6" t="s">
        <v>10</v>
      </c>
      <c r="G7" s="6" t="s">
        <v>7</v>
      </c>
    </row>
    <row r="8" spans="1:9" x14ac:dyDescent="0.2">
      <c r="A8">
        <v>1</v>
      </c>
      <c r="B8" s="5">
        <f>k</f>
        <v>1148.5489397687861</v>
      </c>
      <c r="C8" s="3">
        <v>0</v>
      </c>
      <c r="D8" s="3">
        <f t="shared" ref="D8:D37" si="0">r_*B8*(1-B8/k)</f>
        <v>0</v>
      </c>
      <c r="E8" s="3">
        <v>1000</v>
      </c>
      <c r="F8" s="3">
        <f>B8-E8</f>
        <v>148.54893976878611</v>
      </c>
      <c r="G8" s="1">
        <f>F8^2</f>
        <v>22066.787506430443</v>
      </c>
    </row>
    <row r="9" spans="1:9" x14ac:dyDescent="0.2">
      <c r="A9">
        <v>2</v>
      </c>
      <c r="B9" s="1">
        <f t="shared" ref="B9:B37" si="1">MAX(0.001,(B8+D8-C8))</f>
        <v>1148.5489397687861</v>
      </c>
      <c r="C9" s="3">
        <v>30.844470534637132</v>
      </c>
      <c r="D9" s="3">
        <f t="shared" si="0"/>
        <v>0</v>
      </c>
      <c r="E9" s="3">
        <v>1028.1490178212377</v>
      </c>
      <c r="F9" s="3">
        <f t="shared" ref="F9:F37" si="2">B9-E9</f>
        <v>120.39992194754836</v>
      </c>
      <c r="G9" s="1">
        <f t="shared" ref="G9:G37" si="3">F9^2</f>
        <v>14496.141204975738</v>
      </c>
    </row>
    <row r="10" spans="1:9" x14ac:dyDescent="0.2">
      <c r="A10">
        <v>3</v>
      </c>
      <c r="B10" s="1">
        <f t="shared" si="1"/>
        <v>1117.704469234149</v>
      </c>
      <c r="C10" s="3">
        <v>61.304666953917675</v>
      </c>
      <c r="D10" s="3">
        <f t="shared" si="0"/>
        <v>12.185231003023665</v>
      </c>
      <c r="E10" s="3">
        <v>1021.7444492319613</v>
      </c>
      <c r="F10" s="3">
        <f t="shared" si="2"/>
        <v>95.960020002187662</v>
      </c>
      <c r="G10" s="1">
        <f t="shared" si="3"/>
        <v>9208.3254388202567</v>
      </c>
    </row>
    <row r="11" spans="1:9" x14ac:dyDescent="0.2">
      <c r="A11">
        <v>4</v>
      </c>
      <c r="B11" s="1">
        <f t="shared" si="1"/>
        <v>1068.5850332832551</v>
      </c>
      <c r="C11" s="3">
        <v>85.42667556473522</v>
      </c>
      <c r="D11" s="3">
        <f t="shared" si="0"/>
        <v>30.201780668880147</v>
      </c>
      <c r="E11" s="3">
        <v>949.18528405261361</v>
      </c>
      <c r="F11" s="3">
        <f t="shared" si="2"/>
        <v>119.39974923064153</v>
      </c>
      <c r="G11" s="1">
        <f t="shared" si="3"/>
        <v>14256.300116340084</v>
      </c>
    </row>
    <row r="12" spans="1:9" x14ac:dyDescent="0.2">
      <c r="A12">
        <v>5</v>
      </c>
      <c r="B12" s="1">
        <f t="shared" si="1"/>
        <v>1013.3601383874002</v>
      </c>
      <c r="C12" s="3">
        <v>48.991531165453978</v>
      </c>
      <c r="D12" s="3">
        <f t="shared" si="0"/>
        <v>48.421026714644981</v>
      </c>
      <c r="E12" s="3">
        <v>408.26275971211652</v>
      </c>
      <c r="F12" s="3">
        <f t="shared" si="2"/>
        <v>605.09737867528361</v>
      </c>
      <c r="G12" s="1">
        <f t="shared" si="3"/>
        <v>366142.83767969959</v>
      </c>
    </row>
    <row r="13" spans="1:9" x14ac:dyDescent="0.2">
      <c r="A13">
        <v>6</v>
      </c>
      <c r="B13" s="1">
        <f t="shared" si="1"/>
        <v>1012.7896339365911</v>
      </c>
      <c r="C13" s="3">
        <v>131.73807400965956</v>
      </c>
      <c r="D13" s="3">
        <f t="shared" si="0"/>
        <v>48.597990957825544</v>
      </c>
      <c r="E13" s="3">
        <v>878.25382673106378</v>
      </c>
      <c r="F13" s="3">
        <f t="shared" si="2"/>
        <v>134.53580720552736</v>
      </c>
      <c r="G13" s="1">
        <f t="shared" si="3"/>
        <v>18099.883420442828</v>
      </c>
    </row>
    <row r="14" spans="1:9" x14ac:dyDescent="0.2">
      <c r="A14">
        <v>7</v>
      </c>
      <c r="B14" s="1">
        <f t="shared" si="1"/>
        <v>929.64955088475699</v>
      </c>
      <c r="C14" s="3">
        <v>275.82163598238429</v>
      </c>
      <c r="D14" s="3">
        <f t="shared" si="0"/>
        <v>71.927219581590577</v>
      </c>
      <c r="E14" s="3">
        <v>1532.3424221243572</v>
      </c>
      <c r="F14" s="3">
        <f t="shared" si="2"/>
        <v>-602.69287123960021</v>
      </c>
      <c r="G14" s="1">
        <f t="shared" si="3"/>
        <v>363238.69704303332</v>
      </c>
    </row>
    <row r="15" spans="1:9" x14ac:dyDescent="0.2">
      <c r="A15">
        <v>8</v>
      </c>
      <c r="B15" s="1">
        <f t="shared" si="1"/>
        <v>725.75513448396327</v>
      </c>
      <c r="C15" s="3">
        <v>241.87846563130773</v>
      </c>
      <c r="D15" s="3">
        <f t="shared" si="0"/>
        <v>108.45465372380782</v>
      </c>
      <c r="E15" s="3">
        <v>1151.8022172919416</v>
      </c>
      <c r="F15" s="3">
        <f t="shared" si="2"/>
        <v>-426.04708280797831</v>
      </c>
      <c r="G15" s="1">
        <f t="shared" si="3"/>
        <v>181516.11676918832</v>
      </c>
    </row>
    <row r="16" spans="1:9" x14ac:dyDescent="0.2">
      <c r="A16">
        <v>9</v>
      </c>
      <c r="B16" s="1">
        <f t="shared" si="1"/>
        <v>592.33132257646344</v>
      </c>
      <c r="C16" s="3">
        <v>205.03984621360252</v>
      </c>
      <c r="D16" s="3">
        <f t="shared" si="0"/>
        <v>116.44984066782317</v>
      </c>
      <c r="E16" s="3">
        <v>854.33269255667722</v>
      </c>
      <c r="F16" s="3">
        <f t="shared" si="2"/>
        <v>-262.00136998021378</v>
      </c>
      <c r="G16" s="1">
        <f t="shared" si="3"/>
        <v>68644.717871508867</v>
      </c>
    </row>
    <row r="17" spans="1:7" x14ac:dyDescent="0.2">
      <c r="A17">
        <v>10</v>
      </c>
      <c r="B17" s="1">
        <f t="shared" si="1"/>
        <v>503.74131703068412</v>
      </c>
      <c r="C17" s="3">
        <v>98.280258782169483</v>
      </c>
      <c r="D17" s="3">
        <f t="shared" si="0"/>
        <v>114.80668996842009</v>
      </c>
      <c r="E17" s="3">
        <v>364.00095845247955</v>
      </c>
      <c r="F17" s="3">
        <f t="shared" si="2"/>
        <v>139.74035857820456</v>
      </c>
      <c r="G17" s="1">
        <f t="shared" si="3"/>
        <v>19527.367815565191</v>
      </c>
    </row>
    <row r="18" spans="1:7" x14ac:dyDescent="0.2">
      <c r="A18">
        <v>11</v>
      </c>
      <c r="B18" s="1">
        <f t="shared" si="1"/>
        <v>520.26774821693471</v>
      </c>
      <c r="C18" s="3">
        <v>189.55115861982367</v>
      </c>
      <c r="D18" s="3">
        <f t="shared" si="0"/>
        <v>115.53416310881939</v>
      </c>
      <c r="E18" s="3">
        <v>631.83719539941217</v>
      </c>
      <c r="F18" s="3">
        <f t="shared" si="2"/>
        <v>-111.56944718247746</v>
      </c>
      <c r="G18" s="1">
        <f t="shared" si="3"/>
        <v>12447.741544603628</v>
      </c>
    </row>
    <row r="19" spans="1:7" x14ac:dyDescent="0.2">
      <c r="A19">
        <v>12</v>
      </c>
      <c r="B19" s="1">
        <f t="shared" si="1"/>
        <v>446.25075270593038</v>
      </c>
      <c r="C19" s="3">
        <v>277.01076724187379</v>
      </c>
      <c r="D19" s="3">
        <f t="shared" si="0"/>
        <v>110.77199274486816</v>
      </c>
      <c r="E19" s="3">
        <v>839.4265673996174</v>
      </c>
      <c r="F19" s="3">
        <f t="shared" si="2"/>
        <v>-393.17581469368702</v>
      </c>
      <c r="G19" s="1">
        <f t="shared" si="3"/>
        <v>154587.22126004452</v>
      </c>
    </row>
    <row r="20" spans="1:7" x14ac:dyDescent="0.2">
      <c r="A20">
        <v>13</v>
      </c>
      <c r="B20" s="1">
        <f t="shared" si="1"/>
        <v>280.01197820892475</v>
      </c>
      <c r="C20" s="3">
        <v>138.50173163549036</v>
      </c>
      <c r="D20" s="3">
        <f t="shared" si="0"/>
        <v>85.959597728657513</v>
      </c>
      <c r="E20" s="3">
        <v>384.72703232080642</v>
      </c>
      <c r="F20" s="3">
        <f t="shared" si="2"/>
        <v>-104.71505411188167</v>
      </c>
      <c r="G20" s="1">
        <f t="shared" si="3"/>
        <v>10965.242557654306</v>
      </c>
    </row>
    <row r="21" spans="1:7" x14ac:dyDescent="0.2">
      <c r="A21">
        <v>14</v>
      </c>
      <c r="B21" s="1">
        <f t="shared" si="1"/>
        <v>227.4698443020919</v>
      </c>
      <c r="C21" s="3">
        <v>57.618536454027712</v>
      </c>
      <c r="D21" s="3">
        <f t="shared" si="0"/>
        <v>74.054288853217699</v>
      </c>
      <c r="E21" s="3">
        <v>147.73983706160948</v>
      </c>
      <c r="F21" s="3">
        <f t="shared" si="2"/>
        <v>79.730007240482422</v>
      </c>
      <c r="G21" s="1">
        <f t="shared" si="3"/>
        <v>6356.8740545673791</v>
      </c>
    </row>
    <row r="22" spans="1:7" x14ac:dyDescent="0.2">
      <c r="A22">
        <v>15</v>
      </c>
      <c r="B22" s="1">
        <f t="shared" si="1"/>
        <v>243.90559670128187</v>
      </c>
      <c r="C22" s="3">
        <v>60.153003725602858</v>
      </c>
      <c r="D22" s="3">
        <f t="shared" si="0"/>
        <v>77.988149789123995</v>
      </c>
      <c r="E22" s="3">
        <v>143.22143744191152</v>
      </c>
      <c r="F22" s="3">
        <f t="shared" si="2"/>
        <v>100.68415925937035</v>
      </c>
      <c r="G22" s="1">
        <f t="shared" si="3"/>
        <v>10137.299925766252</v>
      </c>
    </row>
    <row r="23" spans="1:7" x14ac:dyDescent="0.2">
      <c r="A23">
        <v>16</v>
      </c>
      <c r="B23" s="1">
        <f t="shared" si="1"/>
        <v>261.74074276480303</v>
      </c>
      <c r="C23" s="3">
        <v>151.94253567238337</v>
      </c>
      <c r="D23" s="3">
        <f t="shared" si="0"/>
        <v>82.040913766975805</v>
      </c>
      <c r="E23" s="3">
        <v>337.65007927196291</v>
      </c>
      <c r="F23" s="3">
        <f t="shared" si="2"/>
        <v>-75.909336507159878</v>
      </c>
      <c r="G23" s="1">
        <f t="shared" si="3"/>
        <v>5762.2273689572357</v>
      </c>
    </row>
    <row r="24" spans="1:7" x14ac:dyDescent="0.2">
      <c r="A24">
        <v>17</v>
      </c>
      <c r="B24" s="1">
        <f t="shared" si="1"/>
        <v>191.83912085939545</v>
      </c>
      <c r="C24" s="3">
        <v>87.541711356836174</v>
      </c>
      <c r="D24" s="3">
        <f t="shared" si="0"/>
        <v>64.870443391077885</v>
      </c>
      <c r="E24" s="3">
        <v>182.37856532674195</v>
      </c>
      <c r="F24" s="3">
        <f t="shared" si="2"/>
        <v>9.4605555326535011</v>
      </c>
      <c r="G24" s="1">
        <f t="shared" si="3"/>
        <v>89.502110986420774</v>
      </c>
    </row>
    <row r="25" spans="1:7" x14ac:dyDescent="0.2">
      <c r="A25">
        <v>18</v>
      </c>
      <c r="B25" s="1">
        <f t="shared" si="1"/>
        <v>169.16785289363719</v>
      </c>
      <c r="C25" s="3">
        <v>90.815133519207905</v>
      </c>
      <c r="D25" s="3">
        <f t="shared" si="0"/>
        <v>58.5597224636969</v>
      </c>
      <c r="E25" s="3">
        <v>178.06888925334874</v>
      </c>
      <c r="F25" s="3">
        <f t="shared" si="2"/>
        <v>-8.9010363597115543</v>
      </c>
      <c r="G25" s="1">
        <f t="shared" si="3"/>
        <v>79.228448276907116</v>
      </c>
    </row>
    <row r="26" spans="1:7" x14ac:dyDescent="0.2">
      <c r="A26">
        <v>19</v>
      </c>
      <c r="B26" s="1">
        <f t="shared" si="1"/>
        <v>136.9124418381262</v>
      </c>
      <c r="C26" s="3">
        <v>89.002461197463106</v>
      </c>
      <c r="D26" s="3">
        <f t="shared" si="0"/>
        <v>48.954978622625198</v>
      </c>
      <c r="E26" s="3">
        <v>164.81937258789455</v>
      </c>
      <c r="F26" s="3">
        <f t="shared" si="2"/>
        <v>-27.90693074976835</v>
      </c>
      <c r="G26" s="1">
        <f t="shared" si="3"/>
        <v>778.79678387236629</v>
      </c>
    </row>
    <row r="27" spans="1:7" x14ac:dyDescent="0.2">
      <c r="A27">
        <v>20</v>
      </c>
      <c r="B27" s="1">
        <f t="shared" si="1"/>
        <v>96.864959263288284</v>
      </c>
      <c r="C27" s="3">
        <v>0</v>
      </c>
      <c r="D27" s="3">
        <f t="shared" si="0"/>
        <v>36.00654232285985</v>
      </c>
      <c r="E27" s="3">
        <v>105.55730145735127</v>
      </c>
      <c r="F27" s="3">
        <f t="shared" si="2"/>
        <v>-8.6923421940629879</v>
      </c>
      <c r="G27" s="1">
        <f t="shared" si="3"/>
        <v>75.55681281868776</v>
      </c>
    </row>
    <row r="28" spans="1:7" x14ac:dyDescent="0.2">
      <c r="A28">
        <v>21</v>
      </c>
      <c r="B28" s="1">
        <f t="shared" si="1"/>
        <v>132.87150158614813</v>
      </c>
      <c r="C28" s="3">
        <v>0</v>
      </c>
      <c r="D28" s="3">
        <f t="shared" si="0"/>
        <v>47.69986039077574</v>
      </c>
      <c r="E28" s="3">
        <v>186.08894408575517</v>
      </c>
      <c r="F28" s="3">
        <f t="shared" si="2"/>
        <v>-53.217442499607046</v>
      </c>
      <c r="G28" s="1">
        <f t="shared" si="3"/>
        <v>2832.0961861989822</v>
      </c>
    </row>
    <row r="29" spans="1:7" x14ac:dyDescent="0.2">
      <c r="A29">
        <v>22</v>
      </c>
      <c r="B29" s="1">
        <f t="shared" si="1"/>
        <v>180.57136197692387</v>
      </c>
      <c r="C29" s="3">
        <v>0</v>
      </c>
      <c r="D29" s="3">
        <f t="shared" si="0"/>
        <v>61.779392129226409</v>
      </c>
      <c r="E29" s="3">
        <v>114.29612383763622</v>
      </c>
      <c r="F29" s="3">
        <f t="shared" si="2"/>
        <v>66.275238139287652</v>
      </c>
      <c r="G29" s="1">
        <f t="shared" si="3"/>
        <v>4392.4071904192888</v>
      </c>
    </row>
    <row r="30" spans="1:7" x14ac:dyDescent="0.2">
      <c r="A30">
        <v>23</v>
      </c>
      <c r="B30" s="1">
        <f t="shared" si="1"/>
        <v>242.35075410615028</v>
      </c>
      <c r="C30" s="3">
        <v>0</v>
      </c>
      <c r="D30" s="3">
        <f t="shared" si="0"/>
        <v>77.624179624918426</v>
      </c>
      <c r="E30" s="3">
        <v>258.63658423813968</v>
      </c>
      <c r="F30" s="3">
        <f t="shared" si="2"/>
        <v>-16.2858301319894</v>
      </c>
      <c r="G30" s="1">
        <f t="shared" si="3"/>
        <v>265.22826308801388</v>
      </c>
    </row>
    <row r="31" spans="1:7" x14ac:dyDescent="0.2">
      <c r="A31">
        <v>24</v>
      </c>
      <c r="B31" s="1">
        <f t="shared" si="1"/>
        <v>319.97493373106869</v>
      </c>
      <c r="C31" s="3">
        <v>0</v>
      </c>
      <c r="D31" s="3">
        <f t="shared" si="0"/>
        <v>93.708011443105761</v>
      </c>
      <c r="E31" s="3">
        <v>273.94696451709228</v>
      </c>
      <c r="F31" s="3">
        <f t="shared" si="2"/>
        <v>46.027969213976405</v>
      </c>
      <c r="G31" s="1">
        <f t="shared" si="3"/>
        <v>2118.5739499627598</v>
      </c>
    </row>
    <row r="32" spans="1:7" x14ac:dyDescent="0.2">
      <c r="A32">
        <v>25</v>
      </c>
      <c r="B32" s="1">
        <f t="shared" si="1"/>
        <v>413.68294517417445</v>
      </c>
      <c r="C32" s="3">
        <v>0</v>
      </c>
      <c r="D32" s="3">
        <f t="shared" si="0"/>
        <v>107.44970499359651</v>
      </c>
      <c r="E32" s="3">
        <v>407.84460846403107</v>
      </c>
      <c r="F32" s="3">
        <f t="shared" si="2"/>
        <v>5.8383367101433805</v>
      </c>
      <c r="G32" s="1">
        <f t="shared" si="3"/>
        <v>34.086175541007833</v>
      </c>
    </row>
    <row r="33" spans="1:7" x14ac:dyDescent="0.2">
      <c r="A33">
        <v>26</v>
      </c>
      <c r="B33" s="1">
        <f t="shared" si="1"/>
        <v>521.13265016777098</v>
      </c>
      <c r="C33" s="3">
        <v>0</v>
      </c>
      <c r="D33" s="3">
        <f t="shared" si="0"/>
        <v>115.56691848561586</v>
      </c>
      <c r="E33" s="3">
        <v>417.85189700846774</v>
      </c>
      <c r="F33" s="3">
        <f t="shared" si="2"/>
        <v>103.28075315930323</v>
      </c>
      <c r="G33" s="1">
        <f t="shared" si="3"/>
        <v>10666.913973152925</v>
      </c>
    </row>
    <row r="34" spans="1:7" x14ac:dyDescent="0.2">
      <c r="A34">
        <v>27</v>
      </c>
      <c r="B34" s="1">
        <f t="shared" si="1"/>
        <v>636.69956865338679</v>
      </c>
      <c r="C34" s="3">
        <v>0</v>
      </c>
      <c r="D34" s="3">
        <f t="shared" si="0"/>
        <v>115.18772191739833</v>
      </c>
      <c r="E34" s="3">
        <v>1288.2153296982347</v>
      </c>
      <c r="F34" s="3">
        <f t="shared" si="2"/>
        <v>-651.51576104484786</v>
      </c>
      <c r="G34" s="1">
        <f t="shared" si="3"/>
        <v>424472.78688984731</v>
      </c>
    </row>
    <row r="35" spans="1:7" x14ac:dyDescent="0.2">
      <c r="A35">
        <v>28</v>
      </c>
      <c r="B35" s="1">
        <f t="shared" si="1"/>
        <v>751.88729057078513</v>
      </c>
      <c r="C35" s="3">
        <v>0</v>
      </c>
      <c r="D35" s="3">
        <f t="shared" si="0"/>
        <v>105.4150008643759</v>
      </c>
      <c r="E35" s="3">
        <v>774.78271572009771</v>
      </c>
      <c r="F35" s="3">
        <f t="shared" si="2"/>
        <v>-22.895425149312587</v>
      </c>
      <c r="G35" s="1">
        <f t="shared" si="3"/>
        <v>524.20049276777524</v>
      </c>
    </row>
    <row r="36" spans="1:7" x14ac:dyDescent="0.2">
      <c r="A36">
        <v>29</v>
      </c>
      <c r="B36" s="1">
        <f t="shared" si="1"/>
        <v>857.30229143516101</v>
      </c>
      <c r="C36" s="3">
        <v>0</v>
      </c>
      <c r="D36" s="3">
        <f t="shared" si="0"/>
        <v>88.251964237700335</v>
      </c>
      <c r="E36" s="3">
        <v>476.43869529121878</v>
      </c>
      <c r="F36" s="3">
        <f t="shared" si="2"/>
        <v>380.86359614394223</v>
      </c>
      <c r="G36" s="1">
        <f t="shared" si="3"/>
        <v>145057.07886769593</v>
      </c>
    </row>
    <row r="37" spans="1:7" x14ac:dyDescent="0.2">
      <c r="A37">
        <v>30</v>
      </c>
      <c r="B37" s="1">
        <f t="shared" si="1"/>
        <v>945.55425567286136</v>
      </c>
      <c r="C37" s="3">
        <v>0</v>
      </c>
      <c r="D37" s="3">
        <f t="shared" si="0"/>
        <v>67.84230237502004</v>
      </c>
      <c r="E37" s="3">
        <v>593.7490958850301</v>
      </c>
      <c r="F37" s="3">
        <f t="shared" si="2"/>
        <v>351.80515978783126</v>
      </c>
      <c r="G37" s="1">
        <f t="shared" si="3"/>
        <v>123766.87045334149</v>
      </c>
    </row>
  </sheetData>
  <conditionalFormatting sqref="D58:AO97 D44:S5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55"/>
  <sheetViews>
    <sheetView tabSelected="1" zoomScaleNormal="100" workbookViewId="0">
      <selection activeCell="E4" sqref="E4"/>
    </sheetView>
  </sheetViews>
  <sheetFormatPr baseColWidth="10" defaultColWidth="8.83203125" defaultRowHeight="15" x14ac:dyDescent="0.2"/>
  <cols>
    <col min="2" max="2" width="12.33203125" customWidth="1"/>
    <col min="4" max="4" width="12.6640625" customWidth="1"/>
    <col min="5" max="5" width="10.6640625" bestFit="1" customWidth="1"/>
    <col min="6" max="6" width="9.33203125" bestFit="1" customWidth="1"/>
    <col min="7" max="7" width="11.6640625" bestFit="1" customWidth="1"/>
    <col min="8" max="8" width="9.33203125" bestFit="1" customWidth="1"/>
    <col min="9" max="9" width="10.5" bestFit="1" customWidth="1"/>
    <col min="10" max="29" width="7.1640625" customWidth="1"/>
    <col min="30" max="41" width="9.5" bestFit="1" customWidth="1"/>
  </cols>
  <sheetData>
    <row r="1" spans="1:9" x14ac:dyDescent="0.2">
      <c r="A1" t="s">
        <v>0</v>
      </c>
      <c r="B1" s="2">
        <v>0.40595600020238504</v>
      </c>
      <c r="D1" t="s">
        <v>8</v>
      </c>
      <c r="E1" s="4">
        <f>SUM(G8:G37)</f>
        <v>1992607.1081755676</v>
      </c>
      <c r="H1" t="s">
        <v>11</v>
      </c>
      <c r="I1">
        <v>900</v>
      </c>
    </row>
    <row r="2" spans="1:9" x14ac:dyDescent="0.2">
      <c r="A2" t="s">
        <v>1</v>
      </c>
      <c r="B2" s="3">
        <v>1148.5489397687861</v>
      </c>
      <c r="D2" t="s">
        <v>15</v>
      </c>
      <c r="E2">
        <f>1992607</f>
        <v>1992607</v>
      </c>
      <c r="H2" t="s">
        <v>12</v>
      </c>
      <c r="I2">
        <v>50</v>
      </c>
    </row>
    <row r="3" spans="1:9" x14ac:dyDescent="0.2">
      <c r="A3" t="s">
        <v>5</v>
      </c>
      <c r="B3" s="3">
        <f>k</f>
        <v>1148.5489397687861</v>
      </c>
      <c r="D3" t="s">
        <v>16</v>
      </c>
      <c r="E3">
        <f>Total_SSQ/Min_SSQ</f>
        <v>1.0000000542884611</v>
      </c>
      <c r="H3" t="s">
        <v>13</v>
      </c>
      <c r="I3">
        <v>0.2</v>
      </c>
    </row>
    <row r="4" spans="1:9" x14ac:dyDescent="0.2">
      <c r="H4" t="s">
        <v>14</v>
      </c>
      <c r="I4">
        <v>2.5000000000000001E-2</v>
      </c>
    </row>
    <row r="7" spans="1:9" ht="32" x14ac:dyDescent="0.2">
      <c r="A7" s="6" t="s">
        <v>2</v>
      </c>
      <c r="B7" s="6" t="s">
        <v>9</v>
      </c>
      <c r="C7" s="6" t="s">
        <v>3</v>
      </c>
      <c r="D7" s="6" t="s">
        <v>4</v>
      </c>
      <c r="E7" s="6" t="s">
        <v>6</v>
      </c>
      <c r="F7" s="6" t="s">
        <v>10</v>
      </c>
      <c r="G7" s="6" t="s">
        <v>7</v>
      </c>
    </row>
    <row r="8" spans="1:9" x14ac:dyDescent="0.2">
      <c r="A8">
        <v>1</v>
      </c>
      <c r="B8" s="5">
        <f>k</f>
        <v>1148.5489397687861</v>
      </c>
      <c r="C8" s="3">
        <v>0</v>
      </c>
      <c r="D8" s="3">
        <f t="shared" ref="D8:D37" si="0">r_*B8*(1-B8/k)</f>
        <v>0</v>
      </c>
      <c r="E8" s="3">
        <v>1000</v>
      </c>
      <c r="F8" s="3">
        <f>B8-E8</f>
        <v>148.54893976878611</v>
      </c>
      <c r="G8" s="1">
        <f>F8^2</f>
        <v>22066.787506430443</v>
      </c>
    </row>
    <row r="9" spans="1:9" x14ac:dyDescent="0.2">
      <c r="A9">
        <v>2</v>
      </c>
      <c r="B9" s="1">
        <f t="shared" ref="B9:B37" si="1">MAX(0.001,(B8+D8-C8))</f>
        <v>1148.5489397687861</v>
      </c>
      <c r="C9" s="3">
        <v>30.844470534637132</v>
      </c>
      <c r="D9" s="3">
        <f t="shared" si="0"/>
        <v>0</v>
      </c>
      <c r="E9" s="3">
        <v>1028.1490178212377</v>
      </c>
      <c r="F9" s="3">
        <f t="shared" ref="F9:F37" si="2">B9-E9</f>
        <v>120.39992194754836</v>
      </c>
      <c r="G9" s="1">
        <f t="shared" ref="G9:G37" si="3">F9^2</f>
        <v>14496.141204975738</v>
      </c>
    </row>
    <row r="10" spans="1:9" x14ac:dyDescent="0.2">
      <c r="A10">
        <v>3</v>
      </c>
      <c r="B10" s="1">
        <f t="shared" si="1"/>
        <v>1117.704469234149</v>
      </c>
      <c r="C10" s="3">
        <v>61.304666953917675</v>
      </c>
      <c r="D10" s="3">
        <f t="shared" si="0"/>
        <v>12.185231003023665</v>
      </c>
      <c r="E10" s="3">
        <v>1021.7444492319613</v>
      </c>
      <c r="F10" s="3">
        <f t="shared" si="2"/>
        <v>95.960020002187662</v>
      </c>
      <c r="G10" s="1">
        <f t="shared" si="3"/>
        <v>9208.3254388202567</v>
      </c>
    </row>
    <row r="11" spans="1:9" x14ac:dyDescent="0.2">
      <c r="A11">
        <v>4</v>
      </c>
      <c r="B11" s="1">
        <f t="shared" si="1"/>
        <v>1068.5850332832551</v>
      </c>
      <c r="C11" s="3">
        <v>85.42667556473522</v>
      </c>
      <c r="D11" s="3">
        <f t="shared" si="0"/>
        <v>30.201780668880147</v>
      </c>
      <c r="E11" s="3">
        <v>949.18528405261361</v>
      </c>
      <c r="F11" s="3">
        <f t="shared" si="2"/>
        <v>119.39974923064153</v>
      </c>
      <c r="G11" s="1">
        <f t="shared" si="3"/>
        <v>14256.300116340084</v>
      </c>
    </row>
    <row r="12" spans="1:9" x14ac:dyDescent="0.2">
      <c r="A12">
        <v>5</v>
      </c>
      <c r="B12" s="1">
        <f t="shared" si="1"/>
        <v>1013.3601383874002</v>
      </c>
      <c r="C12" s="3">
        <v>48.991531165453978</v>
      </c>
      <c r="D12" s="3">
        <f t="shared" si="0"/>
        <v>48.421026714644981</v>
      </c>
      <c r="E12" s="3">
        <v>408.26275971211652</v>
      </c>
      <c r="F12" s="3">
        <f t="shared" si="2"/>
        <v>605.09737867528361</v>
      </c>
      <c r="G12" s="1">
        <f t="shared" si="3"/>
        <v>366142.83767969959</v>
      </c>
    </row>
    <row r="13" spans="1:9" x14ac:dyDescent="0.2">
      <c r="A13">
        <v>6</v>
      </c>
      <c r="B13" s="1">
        <f t="shared" si="1"/>
        <v>1012.7896339365911</v>
      </c>
      <c r="C13" s="3">
        <v>131.73807400965956</v>
      </c>
      <c r="D13" s="3">
        <f t="shared" si="0"/>
        <v>48.597990957825544</v>
      </c>
      <c r="E13" s="3">
        <v>878.25382673106378</v>
      </c>
      <c r="F13" s="3">
        <f t="shared" si="2"/>
        <v>134.53580720552736</v>
      </c>
      <c r="G13" s="1">
        <f t="shared" si="3"/>
        <v>18099.883420442828</v>
      </c>
    </row>
    <row r="14" spans="1:9" x14ac:dyDescent="0.2">
      <c r="A14">
        <v>7</v>
      </c>
      <c r="B14" s="1">
        <f t="shared" si="1"/>
        <v>929.64955088475699</v>
      </c>
      <c r="C14" s="3">
        <v>275.82163598238429</v>
      </c>
      <c r="D14" s="3">
        <f t="shared" si="0"/>
        <v>71.927219581590577</v>
      </c>
      <c r="E14" s="3">
        <v>1532.3424221243572</v>
      </c>
      <c r="F14" s="3">
        <f t="shared" si="2"/>
        <v>-602.69287123960021</v>
      </c>
      <c r="G14" s="1">
        <f t="shared" si="3"/>
        <v>363238.69704303332</v>
      </c>
    </row>
    <row r="15" spans="1:9" x14ac:dyDescent="0.2">
      <c r="A15">
        <v>8</v>
      </c>
      <c r="B15" s="1">
        <f t="shared" si="1"/>
        <v>725.75513448396327</v>
      </c>
      <c r="C15" s="3">
        <v>241.87846563130773</v>
      </c>
      <c r="D15" s="3">
        <f t="shared" si="0"/>
        <v>108.45465372380782</v>
      </c>
      <c r="E15" s="3">
        <v>1151.8022172919416</v>
      </c>
      <c r="F15" s="3">
        <f t="shared" si="2"/>
        <v>-426.04708280797831</v>
      </c>
      <c r="G15" s="1">
        <f t="shared" si="3"/>
        <v>181516.11676918832</v>
      </c>
    </row>
    <row r="16" spans="1:9" x14ac:dyDescent="0.2">
      <c r="A16">
        <v>9</v>
      </c>
      <c r="B16" s="1">
        <f t="shared" si="1"/>
        <v>592.33132257646344</v>
      </c>
      <c r="C16" s="3">
        <v>205.03984621360252</v>
      </c>
      <c r="D16" s="3">
        <f t="shared" si="0"/>
        <v>116.44984066782317</v>
      </c>
      <c r="E16" s="3">
        <v>854.33269255667722</v>
      </c>
      <c r="F16" s="3">
        <f t="shared" si="2"/>
        <v>-262.00136998021378</v>
      </c>
      <c r="G16" s="1">
        <f t="shared" si="3"/>
        <v>68644.717871508867</v>
      </c>
    </row>
    <row r="17" spans="1:13" x14ac:dyDescent="0.2">
      <c r="A17">
        <v>10</v>
      </c>
      <c r="B17" s="1">
        <f t="shared" si="1"/>
        <v>503.74131703068412</v>
      </c>
      <c r="C17" s="3">
        <v>98.280258782169483</v>
      </c>
      <c r="D17" s="3">
        <f t="shared" si="0"/>
        <v>114.80668996842009</v>
      </c>
      <c r="E17" s="3">
        <v>364.00095845247955</v>
      </c>
      <c r="F17" s="3">
        <f t="shared" si="2"/>
        <v>139.74035857820456</v>
      </c>
      <c r="G17" s="1">
        <f t="shared" si="3"/>
        <v>19527.367815565191</v>
      </c>
    </row>
    <row r="18" spans="1:13" x14ac:dyDescent="0.2">
      <c r="A18">
        <v>11</v>
      </c>
      <c r="B18" s="1">
        <f t="shared" si="1"/>
        <v>520.26774821693471</v>
      </c>
      <c r="C18" s="3">
        <v>189.55115861982367</v>
      </c>
      <c r="D18" s="3">
        <f t="shared" si="0"/>
        <v>115.53416310881939</v>
      </c>
      <c r="E18" s="3">
        <v>631.83719539941217</v>
      </c>
      <c r="F18" s="3">
        <f t="shared" si="2"/>
        <v>-111.56944718247746</v>
      </c>
      <c r="G18" s="1">
        <f t="shared" si="3"/>
        <v>12447.741544603628</v>
      </c>
    </row>
    <row r="19" spans="1:13" x14ac:dyDescent="0.2">
      <c r="A19">
        <v>12</v>
      </c>
      <c r="B19" s="1">
        <f t="shared" si="1"/>
        <v>446.25075270593038</v>
      </c>
      <c r="C19" s="3">
        <v>277.01076724187379</v>
      </c>
      <c r="D19" s="3">
        <f t="shared" si="0"/>
        <v>110.77199274486816</v>
      </c>
      <c r="E19" s="3">
        <v>839.4265673996174</v>
      </c>
      <c r="F19" s="3">
        <f t="shared" si="2"/>
        <v>-393.17581469368702</v>
      </c>
      <c r="G19" s="1">
        <f t="shared" si="3"/>
        <v>154587.22126004452</v>
      </c>
    </row>
    <row r="20" spans="1:13" x14ac:dyDescent="0.2">
      <c r="A20">
        <v>13</v>
      </c>
      <c r="B20" s="1">
        <f t="shared" si="1"/>
        <v>280.01197820892475</v>
      </c>
      <c r="C20" s="3">
        <v>138.50173163549036</v>
      </c>
      <c r="D20" s="3">
        <f t="shared" si="0"/>
        <v>85.959597728657513</v>
      </c>
      <c r="E20" s="3">
        <v>384.72703232080642</v>
      </c>
      <c r="F20" s="3">
        <f t="shared" si="2"/>
        <v>-104.71505411188167</v>
      </c>
      <c r="G20" s="1">
        <f t="shared" si="3"/>
        <v>10965.242557654306</v>
      </c>
    </row>
    <row r="21" spans="1:13" x14ac:dyDescent="0.2">
      <c r="A21">
        <v>14</v>
      </c>
      <c r="B21" s="1">
        <f t="shared" si="1"/>
        <v>227.4698443020919</v>
      </c>
      <c r="C21" s="3">
        <v>57.618536454027712</v>
      </c>
      <c r="D21" s="3">
        <f t="shared" si="0"/>
        <v>74.054288853217699</v>
      </c>
      <c r="E21" s="3">
        <v>147.73983706160948</v>
      </c>
      <c r="F21" s="3">
        <f t="shared" si="2"/>
        <v>79.730007240482422</v>
      </c>
      <c r="G21" s="1">
        <f t="shared" si="3"/>
        <v>6356.8740545673791</v>
      </c>
    </row>
    <row r="22" spans="1:13" x14ac:dyDescent="0.2">
      <c r="A22">
        <v>15</v>
      </c>
      <c r="B22" s="1">
        <f t="shared" si="1"/>
        <v>243.90559670128187</v>
      </c>
      <c r="C22" s="3">
        <v>60.153003725602858</v>
      </c>
      <c r="D22" s="3">
        <f t="shared" si="0"/>
        <v>77.988149789123995</v>
      </c>
      <c r="E22" s="3">
        <v>143.22143744191152</v>
      </c>
      <c r="F22" s="3">
        <f t="shared" si="2"/>
        <v>100.68415925937035</v>
      </c>
      <c r="G22" s="1">
        <f t="shared" si="3"/>
        <v>10137.299925766252</v>
      </c>
    </row>
    <row r="23" spans="1:13" x14ac:dyDescent="0.2">
      <c r="A23">
        <v>16</v>
      </c>
      <c r="B23" s="1">
        <f t="shared" si="1"/>
        <v>261.74074276480303</v>
      </c>
      <c r="C23" s="3">
        <v>151.94253567238337</v>
      </c>
      <c r="D23" s="3">
        <f t="shared" si="0"/>
        <v>82.040913766975805</v>
      </c>
      <c r="E23" s="3">
        <v>337.65007927196291</v>
      </c>
      <c r="F23" s="3">
        <f t="shared" si="2"/>
        <v>-75.909336507159878</v>
      </c>
      <c r="G23" s="1">
        <f t="shared" si="3"/>
        <v>5762.2273689572357</v>
      </c>
    </row>
    <row r="24" spans="1:13" x14ac:dyDescent="0.2">
      <c r="A24">
        <v>17</v>
      </c>
      <c r="B24" s="1">
        <f t="shared" si="1"/>
        <v>191.83912085939545</v>
      </c>
      <c r="C24" s="3">
        <v>87.541711356836174</v>
      </c>
      <c r="D24" s="3">
        <f t="shared" si="0"/>
        <v>64.870443391077885</v>
      </c>
      <c r="E24" s="3">
        <v>182.37856532674195</v>
      </c>
      <c r="F24" s="3">
        <f t="shared" si="2"/>
        <v>9.4605555326535011</v>
      </c>
      <c r="G24" s="1">
        <f t="shared" si="3"/>
        <v>89.502110986420774</v>
      </c>
    </row>
    <row r="25" spans="1:13" x14ac:dyDescent="0.2">
      <c r="A25">
        <v>18</v>
      </c>
      <c r="B25" s="1">
        <f t="shared" si="1"/>
        <v>169.16785289363719</v>
      </c>
      <c r="C25" s="3">
        <v>90.815133519207905</v>
      </c>
      <c r="D25" s="3">
        <f t="shared" si="0"/>
        <v>58.5597224636969</v>
      </c>
      <c r="E25" s="3">
        <v>178.06888925334874</v>
      </c>
      <c r="F25" s="3">
        <f t="shared" si="2"/>
        <v>-8.9010363597115543</v>
      </c>
      <c r="G25" s="1">
        <f t="shared" si="3"/>
        <v>79.228448276907116</v>
      </c>
    </row>
    <row r="26" spans="1:13" x14ac:dyDescent="0.2">
      <c r="A26">
        <v>19</v>
      </c>
      <c r="B26" s="1">
        <f t="shared" si="1"/>
        <v>136.9124418381262</v>
      </c>
      <c r="C26" s="3">
        <v>89.002461197463106</v>
      </c>
      <c r="D26" s="3">
        <f t="shared" si="0"/>
        <v>48.954978622625198</v>
      </c>
      <c r="E26" s="3">
        <v>164.81937258789455</v>
      </c>
      <c r="F26" s="3">
        <f t="shared" si="2"/>
        <v>-27.90693074976835</v>
      </c>
      <c r="G26" s="1">
        <f t="shared" si="3"/>
        <v>778.79678387236629</v>
      </c>
    </row>
    <row r="27" spans="1:13" x14ac:dyDescent="0.2">
      <c r="A27">
        <v>20</v>
      </c>
      <c r="B27" s="1">
        <f t="shared" si="1"/>
        <v>96.864959263288284</v>
      </c>
      <c r="C27" s="3">
        <v>0</v>
      </c>
      <c r="D27" s="3">
        <f t="shared" si="0"/>
        <v>36.00654232285985</v>
      </c>
      <c r="E27" s="3">
        <v>105.55730145735127</v>
      </c>
      <c r="F27" s="3">
        <f t="shared" si="2"/>
        <v>-8.6923421940629879</v>
      </c>
      <c r="G27" s="1">
        <f t="shared" si="3"/>
        <v>75.55681281868776</v>
      </c>
    </row>
    <row r="28" spans="1:13" x14ac:dyDescent="0.2">
      <c r="A28">
        <v>21</v>
      </c>
      <c r="B28" s="1">
        <f t="shared" si="1"/>
        <v>132.87150158614813</v>
      </c>
      <c r="C28" s="3">
        <v>0</v>
      </c>
      <c r="D28" s="3">
        <f t="shared" si="0"/>
        <v>47.69986039077574</v>
      </c>
      <c r="E28" s="3">
        <v>186.08894408575517</v>
      </c>
      <c r="F28" s="3">
        <f t="shared" si="2"/>
        <v>-53.217442499607046</v>
      </c>
      <c r="G28" s="1">
        <f t="shared" si="3"/>
        <v>2832.0961861989822</v>
      </c>
    </row>
    <row r="29" spans="1:13" x14ac:dyDescent="0.2">
      <c r="A29">
        <v>22</v>
      </c>
      <c r="B29" s="1">
        <f t="shared" si="1"/>
        <v>180.57136197692387</v>
      </c>
      <c r="C29" s="3">
        <v>0</v>
      </c>
      <c r="D29" s="3">
        <f t="shared" si="0"/>
        <v>61.779392129226409</v>
      </c>
      <c r="E29" s="3">
        <v>114.29612383763622</v>
      </c>
      <c r="F29" s="3">
        <f t="shared" si="2"/>
        <v>66.275238139287652</v>
      </c>
      <c r="G29" s="1">
        <f t="shared" si="3"/>
        <v>4392.4071904192888</v>
      </c>
    </row>
    <row r="30" spans="1:13" x14ac:dyDescent="0.2">
      <c r="A30">
        <v>23</v>
      </c>
      <c r="B30" s="1">
        <f t="shared" si="1"/>
        <v>242.35075410615028</v>
      </c>
      <c r="C30" s="3">
        <v>0</v>
      </c>
      <c r="D30" s="3">
        <f t="shared" si="0"/>
        <v>77.624179624918426</v>
      </c>
      <c r="E30" s="3">
        <v>258.63658423813968</v>
      </c>
      <c r="F30" s="3">
        <f t="shared" si="2"/>
        <v>-16.2858301319894</v>
      </c>
      <c r="G30" s="1">
        <f t="shared" si="3"/>
        <v>265.22826308801388</v>
      </c>
    </row>
    <row r="31" spans="1:13" x14ac:dyDescent="0.2">
      <c r="A31">
        <v>24</v>
      </c>
      <c r="B31" s="1">
        <f t="shared" si="1"/>
        <v>319.97493373106869</v>
      </c>
      <c r="C31" s="3">
        <v>0</v>
      </c>
      <c r="D31" s="3">
        <f t="shared" si="0"/>
        <v>93.708011443105761</v>
      </c>
      <c r="E31" s="3">
        <v>273.94696451709228</v>
      </c>
      <c r="F31" s="3">
        <f t="shared" si="2"/>
        <v>46.027969213976405</v>
      </c>
      <c r="G31" s="1">
        <f t="shared" si="3"/>
        <v>2118.5739499627598</v>
      </c>
    </row>
    <row r="32" spans="1:13" x14ac:dyDescent="0.2">
      <c r="A32">
        <v>25</v>
      </c>
      <c r="B32" s="1">
        <f t="shared" si="1"/>
        <v>413.68294517417445</v>
      </c>
      <c r="C32" s="3">
        <v>0</v>
      </c>
      <c r="D32" s="3">
        <f t="shared" si="0"/>
        <v>107.44970499359651</v>
      </c>
      <c r="E32" s="3">
        <v>407.84460846403107</v>
      </c>
      <c r="F32" s="3">
        <f t="shared" si="2"/>
        <v>5.8383367101433805</v>
      </c>
      <c r="G32" s="1">
        <f t="shared" si="3"/>
        <v>34.086175541007833</v>
      </c>
      <c r="M32" t="s">
        <v>17</v>
      </c>
    </row>
    <row r="33" spans="1:29" x14ac:dyDescent="0.2">
      <c r="A33">
        <v>26</v>
      </c>
      <c r="B33" s="1">
        <f t="shared" si="1"/>
        <v>521.13265016777098</v>
      </c>
      <c r="C33" s="3">
        <v>0</v>
      </c>
      <c r="D33" s="3">
        <f t="shared" si="0"/>
        <v>115.56691848561586</v>
      </c>
      <c r="E33" s="3">
        <v>417.85189700846774</v>
      </c>
      <c r="F33" s="3">
        <f t="shared" si="2"/>
        <v>103.28075315930323</v>
      </c>
      <c r="G33" s="1">
        <f t="shared" si="3"/>
        <v>10666.913973152925</v>
      </c>
      <c r="I33" s="4">
        <f>Scaled_SSQ</f>
        <v>1.0000000542884611</v>
      </c>
      <c r="J33" s="8">
        <v>0.1</v>
      </c>
      <c r="K33" s="9">
        <f t="shared" ref="K33:AC33" si="4">J33+rstep</f>
        <v>0.125</v>
      </c>
      <c r="L33" s="9">
        <f t="shared" si="4"/>
        <v>0.15</v>
      </c>
      <c r="M33" s="9">
        <f t="shared" si="4"/>
        <v>0.17499999999999999</v>
      </c>
      <c r="N33" s="9">
        <f t="shared" si="4"/>
        <v>0.19999999999999998</v>
      </c>
      <c r="O33" s="9">
        <f t="shared" si="4"/>
        <v>0.22499999999999998</v>
      </c>
      <c r="P33" s="9">
        <f t="shared" si="4"/>
        <v>0.24999999999999997</v>
      </c>
      <c r="Q33" s="9">
        <f t="shared" si="4"/>
        <v>0.27499999999999997</v>
      </c>
      <c r="R33" s="9">
        <f t="shared" si="4"/>
        <v>0.3</v>
      </c>
      <c r="S33" s="9">
        <f t="shared" si="4"/>
        <v>0.32500000000000001</v>
      </c>
      <c r="T33" s="9">
        <f t="shared" si="4"/>
        <v>0.35000000000000003</v>
      </c>
      <c r="U33" s="9">
        <f t="shared" si="4"/>
        <v>0.37500000000000006</v>
      </c>
      <c r="V33" s="9">
        <f t="shared" si="4"/>
        <v>0.40000000000000008</v>
      </c>
      <c r="W33" s="9">
        <f t="shared" si="4"/>
        <v>0.4250000000000001</v>
      </c>
      <c r="X33" s="9">
        <f t="shared" si="4"/>
        <v>0.45000000000000012</v>
      </c>
      <c r="Y33" s="9">
        <f t="shared" si="4"/>
        <v>0.47500000000000014</v>
      </c>
      <c r="Z33" s="9">
        <f t="shared" si="4"/>
        <v>0.50000000000000011</v>
      </c>
      <c r="AA33" s="9">
        <f t="shared" si="4"/>
        <v>0.52500000000000013</v>
      </c>
      <c r="AB33" s="9">
        <f t="shared" si="4"/>
        <v>0.55000000000000016</v>
      </c>
      <c r="AC33" s="9">
        <f t="shared" si="4"/>
        <v>0.57500000000000018</v>
      </c>
    </row>
    <row r="34" spans="1:29" x14ac:dyDescent="0.2">
      <c r="A34">
        <v>27</v>
      </c>
      <c r="B34" s="1">
        <f t="shared" si="1"/>
        <v>636.69956865338679</v>
      </c>
      <c r="C34" s="3">
        <v>0</v>
      </c>
      <c r="D34" s="3">
        <f t="shared" si="0"/>
        <v>115.18772191739833</v>
      </c>
      <c r="E34" s="3">
        <v>1288.2153296982347</v>
      </c>
      <c r="F34" s="3">
        <f t="shared" si="2"/>
        <v>-651.51576104484786</v>
      </c>
      <c r="G34" s="1">
        <f t="shared" si="3"/>
        <v>424472.78688984731</v>
      </c>
      <c r="I34" s="8">
        <f>kstart</f>
        <v>900</v>
      </c>
      <c r="J34" s="7">
        <f t="dataTable" ref="J34:AC55" dt2D="1" dtr="1" r1="B1" r2="B2"/>
        <v>3.6964428698652365</v>
      </c>
      <c r="K34" s="7">
        <v>3.6609674227684073</v>
      </c>
      <c r="L34" s="7">
        <v>3.6270751621472437</v>
      </c>
      <c r="M34" s="7">
        <v>3.5947480118687953</v>
      </c>
      <c r="N34" s="7">
        <v>3.5614969440924038</v>
      </c>
      <c r="O34" s="7">
        <v>3.5238103309037565</v>
      </c>
      <c r="P34" s="7">
        <v>3.4882367223144741</v>
      </c>
      <c r="Q34" s="7">
        <v>3.4543850764092801</v>
      </c>
      <c r="R34" s="7">
        <v>3.4037812232983762</v>
      </c>
      <c r="S34" s="7">
        <v>3.3560690428729232</v>
      </c>
      <c r="T34" s="7">
        <v>3.3112705540238752</v>
      </c>
      <c r="U34" s="7">
        <v>3.2693737169346</v>
      </c>
      <c r="V34" s="7">
        <v>3.2165522292779007</v>
      </c>
      <c r="W34" s="7">
        <v>3.1471467466146046</v>
      </c>
      <c r="X34" s="7">
        <v>3.0825966468370631</v>
      </c>
      <c r="Y34" s="7">
        <v>3.022875497096547</v>
      </c>
      <c r="Z34" s="7">
        <v>2.9678926992228005</v>
      </c>
      <c r="AA34" s="7">
        <v>2.9088004080872447</v>
      </c>
      <c r="AB34" s="7">
        <v>2.8459005445301826</v>
      </c>
      <c r="AC34" s="7">
        <v>2.7837505399898319</v>
      </c>
    </row>
    <row r="35" spans="1:29" x14ac:dyDescent="0.2">
      <c r="A35">
        <v>28</v>
      </c>
      <c r="B35" s="1">
        <f t="shared" si="1"/>
        <v>751.88729057078513</v>
      </c>
      <c r="C35" s="3">
        <v>0</v>
      </c>
      <c r="D35" s="3">
        <f t="shared" si="0"/>
        <v>105.4150008643759</v>
      </c>
      <c r="E35" s="3">
        <v>774.78271572009771</v>
      </c>
      <c r="F35" s="3">
        <f t="shared" si="2"/>
        <v>-22.895425149312587</v>
      </c>
      <c r="G35" s="1">
        <f t="shared" si="3"/>
        <v>524.20049276777524</v>
      </c>
      <c r="I35" s="9">
        <f t="shared" ref="I35:I55" si="5">I34+kstep</f>
        <v>950</v>
      </c>
      <c r="J35" s="7">
        <v>3.5590169539126175</v>
      </c>
      <c r="K35" s="7">
        <v>3.5256833626089281</v>
      </c>
      <c r="L35" s="7">
        <v>3.4877535080451638</v>
      </c>
      <c r="M35" s="7">
        <v>3.4491330277312233</v>
      </c>
      <c r="N35" s="7">
        <v>3.4127471150837021</v>
      </c>
      <c r="O35" s="7">
        <v>3.3699644681229142</v>
      </c>
      <c r="P35" s="7">
        <v>3.3188023600351855</v>
      </c>
      <c r="Q35" s="7">
        <v>3.2706462194158146</v>
      </c>
      <c r="R35" s="7">
        <v>3.2255327174097776</v>
      </c>
      <c r="S35" s="7">
        <v>3.1834604549947501</v>
      </c>
      <c r="T35" s="7">
        <v>3.1178546927776196</v>
      </c>
      <c r="U35" s="7">
        <v>3.0488486178736958</v>
      </c>
      <c r="V35" s="7">
        <v>2.9847733221717712</v>
      </c>
      <c r="W35" s="7">
        <v>2.9256266027988813</v>
      </c>
      <c r="X35" s="7">
        <v>2.8713351978450969</v>
      </c>
      <c r="Y35" s="7">
        <v>2.8070050911097555</v>
      </c>
      <c r="Z35" s="7">
        <v>2.7458003658117329</v>
      </c>
      <c r="AA35" s="7">
        <v>2.680128761032349</v>
      </c>
      <c r="AB35" s="7">
        <v>2.580391389614046</v>
      </c>
      <c r="AC35" s="7">
        <v>1.4834694426597077</v>
      </c>
    </row>
    <row r="36" spans="1:29" x14ac:dyDescent="0.2">
      <c r="A36">
        <v>29</v>
      </c>
      <c r="B36" s="1">
        <f t="shared" si="1"/>
        <v>857.30229143516101</v>
      </c>
      <c r="C36" s="3">
        <v>0</v>
      </c>
      <c r="D36" s="3">
        <f t="shared" si="0"/>
        <v>88.251964237700335</v>
      </c>
      <c r="E36" s="3">
        <v>476.43869529121878</v>
      </c>
      <c r="F36" s="3">
        <f t="shared" si="2"/>
        <v>380.86359614394223</v>
      </c>
      <c r="G36" s="1">
        <f t="shared" si="3"/>
        <v>145057.07886769593</v>
      </c>
      <c r="I36" s="9">
        <f t="shared" si="5"/>
        <v>1000</v>
      </c>
      <c r="J36" s="7">
        <v>3.4368844220781294</v>
      </c>
      <c r="K36" s="7">
        <v>3.3971248660369011</v>
      </c>
      <c r="L36" s="7">
        <v>3.3597250647665704</v>
      </c>
      <c r="M36" s="7">
        <v>3.3123518680691832</v>
      </c>
      <c r="N36" s="7">
        <v>3.2602578192152474</v>
      </c>
      <c r="O36" s="7">
        <v>3.2112755542105522</v>
      </c>
      <c r="P36" s="7">
        <v>3.1654642390600549</v>
      </c>
      <c r="Q36" s="7">
        <v>3.1228402329595251</v>
      </c>
      <c r="R36" s="7">
        <v>3.0520475044244</v>
      </c>
      <c r="S36" s="7">
        <v>2.9825734383382838</v>
      </c>
      <c r="T36" s="7">
        <v>2.9181170886589856</v>
      </c>
      <c r="U36" s="7">
        <v>2.8587149120524158</v>
      </c>
      <c r="V36" s="7">
        <v>2.8043231269657984</v>
      </c>
      <c r="W36" s="7">
        <v>2.7381579910832468</v>
      </c>
      <c r="X36" s="7">
        <v>2.6772089636332663</v>
      </c>
      <c r="Y36" s="7">
        <v>2.6111463015344949</v>
      </c>
      <c r="Z36" s="7">
        <v>2.5142963303198882</v>
      </c>
      <c r="AA36" s="7">
        <v>1.2674815032730533</v>
      </c>
      <c r="AB36" s="7">
        <v>2.0331372920178405</v>
      </c>
      <c r="AC36" s="7">
        <v>2.4806805210461378</v>
      </c>
    </row>
    <row r="37" spans="1:29" x14ac:dyDescent="0.2">
      <c r="A37">
        <v>30</v>
      </c>
      <c r="B37" s="1">
        <f t="shared" si="1"/>
        <v>945.55425567286136</v>
      </c>
      <c r="C37" s="3">
        <v>0</v>
      </c>
      <c r="D37" s="3">
        <f t="shared" si="0"/>
        <v>67.84230237502004</v>
      </c>
      <c r="E37" s="3">
        <v>593.7490958850301</v>
      </c>
      <c r="F37" s="3">
        <f t="shared" si="2"/>
        <v>351.80515978783126</v>
      </c>
      <c r="G37" s="1">
        <f t="shared" si="3"/>
        <v>123766.87045334149</v>
      </c>
      <c r="I37" s="9">
        <f t="shared" si="5"/>
        <v>1050</v>
      </c>
      <c r="J37" s="7">
        <v>3.3286466931474656</v>
      </c>
      <c r="K37" s="7">
        <v>3.2803810451579345</v>
      </c>
      <c r="L37" s="7">
        <v>3.2270207525404091</v>
      </c>
      <c r="M37" s="7">
        <v>3.1768592387310473</v>
      </c>
      <c r="N37" s="7">
        <v>3.1299870624155242</v>
      </c>
      <c r="O37" s="7">
        <v>3.0864468055707523</v>
      </c>
      <c r="P37" s="7">
        <v>3.0168942152500238</v>
      </c>
      <c r="Q37" s="7">
        <v>2.9462362637422626</v>
      </c>
      <c r="R37" s="7">
        <v>2.8806694597343863</v>
      </c>
      <c r="S37" s="7">
        <v>2.8202859404420431</v>
      </c>
      <c r="T37" s="7">
        <v>2.765086631555993</v>
      </c>
      <c r="U37" s="7">
        <v>2.6999044719749841</v>
      </c>
      <c r="V37" s="7">
        <v>2.6379532264848966</v>
      </c>
      <c r="W37" s="7">
        <v>2.5734154117991945</v>
      </c>
      <c r="X37" s="7">
        <v>2.4860258693196915</v>
      </c>
      <c r="Y37" s="7">
        <v>1.0714572727977283</v>
      </c>
      <c r="Z37" s="7">
        <v>1.7975848302374948</v>
      </c>
      <c r="AA37" s="7">
        <v>2.4086241771553238</v>
      </c>
      <c r="AB37" s="7">
        <v>2.8226415826533864</v>
      </c>
      <c r="AC37" s="7">
        <v>3.1284780696871763</v>
      </c>
    </row>
    <row r="38" spans="1:29" x14ac:dyDescent="0.2">
      <c r="I38" s="9">
        <f t="shared" si="5"/>
        <v>1100</v>
      </c>
      <c r="J38" s="7">
        <v>3.2182844358114311</v>
      </c>
      <c r="K38" s="7">
        <v>3.1666194793427378</v>
      </c>
      <c r="L38" s="7">
        <v>3.1183401332003799</v>
      </c>
      <c r="M38" s="7">
        <v>3.073524930506212</v>
      </c>
      <c r="N38" s="7">
        <v>3.010894803683283</v>
      </c>
      <c r="O38" s="7">
        <v>2.9384633092312935</v>
      </c>
      <c r="P38" s="7">
        <v>2.8711540732310015</v>
      </c>
      <c r="Q38" s="7">
        <v>2.809134368525728</v>
      </c>
      <c r="R38" s="7">
        <v>2.7524683664716254</v>
      </c>
      <c r="S38" s="7">
        <v>2.6909362505960597</v>
      </c>
      <c r="T38" s="7">
        <v>2.6268138774171423</v>
      </c>
      <c r="U38" s="7">
        <v>2.5658393712462493</v>
      </c>
      <c r="V38" s="7">
        <v>2.484293164386473</v>
      </c>
      <c r="W38" s="7">
        <v>2.3966388497957696</v>
      </c>
      <c r="X38" s="7">
        <v>1.3303802994168221</v>
      </c>
      <c r="Y38" s="7">
        <v>2.1658939774229453</v>
      </c>
      <c r="Z38" s="7">
        <v>2.746612431256835</v>
      </c>
      <c r="AA38" s="7">
        <v>3.1710147350999458</v>
      </c>
      <c r="AB38" s="7">
        <v>3.4983453355000669</v>
      </c>
      <c r="AC38" s="7">
        <v>3.7605418736882803</v>
      </c>
    </row>
    <row r="39" spans="1:29" x14ac:dyDescent="0.2">
      <c r="I39" s="9">
        <f t="shared" si="5"/>
        <v>1150</v>
      </c>
      <c r="J39" s="7">
        <v>3.1299934351083998</v>
      </c>
      <c r="K39" s="7">
        <v>3.0835535836672698</v>
      </c>
      <c r="L39" s="7">
        <v>3.0329871215555357</v>
      </c>
      <c r="M39" s="7">
        <v>2.9583233740614059</v>
      </c>
      <c r="N39" s="7">
        <v>2.8887378664438259</v>
      </c>
      <c r="O39" s="7">
        <v>2.8244938212423918</v>
      </c>
      <c r="P39" s="7">
        <v>2.7657400111117774</v>
      </c>
      <c r="Q39" s="7">
        <v>2.7106354701595183</v>
      </c>
      <c r="R39" s="7">
        <v>2.6432388896749277</v>
      </c>
      <c r="S39" s="7">
        <v>2.5830112664392981</v>
      </c>
      <c r="T39" s="7">
        <v>2.5176540259520621</v>
      </c>
      <c r="U39" s="7">
        <v>2.4331021099663133</v>
      </c>
      <c r="V39" s="7">
        <v>1.3167098012673739</v>
      </c>
      <c r="W39" s="7">
        <v>1.656467958316534</v>
      </c>
      <c r="X39" s="7">
        <v>2.4728134932679899</v>
      </c>
      <c r="Y39" s="7">
        <v>3.07357315597987</v>
      </c>
      <c r="Z39" s="7">
        <v>3.5314327085714772</v>
      </c>
      <c r="AA39" s="7">
        <v>3.8934798185638995</v>
      </c>
      <c r="AB39" s="7">
        <v>4.188031808403851</v>
      </c>
      <c r="AC39" s="7">
        <v>4.4330360631030539</v>
      </c>
    </row>
    <row r="40" spans="1:29" x14ac:dyDescent="0.2">
      <c r="I40" s="9">
        <f t="shared" si="5"/>
        <v>1200</v>
      </c>
      <c r="J40" s="7">
        <v>3.0715511339487049</v>
      </c>
      <c r="K40" s="7">
        <v>3.0051399900798135</v>
      </c>
      <c r="L40" s="7">
        <v>2.9328661195917087</v>
      </c>
      <c r="M40" s="7">
        <v>2.8658952493644336</v>
      </c>
      <c r="N40" s="7">
        <v>2.8044833834623581</v>
      </c>
      <c r="O40" s="7">
        <v>2.7487683284139579</v>
      </c>
      <c r="P40" s="7">
        <v>2.6871577716642396</v>
      </c>
      <c r="Q40" s="7">
        <v>2.6244324887973187</v>
      </c>
      <c r="R40" s="7">
        <v>2.5651749002379649</v>
      </c>
      <c r="S40" s="7">
        <v>2.4891353302636601</v>
      </c>
      <c r="T40" s="7">
        <v>2.413903951953194</v>
      </c>
      <c r="U40" s="7">
        <v>1.0144741860000523</v>
      </c>
      <c r="V40" s="7">
        <v>1.8953072987244357</v>
      </c>
      <c r="W40" s="7">
        <v>2.7419952205650464</v>
      </c>
      <c r="X40" s="7">
        <v>3.3920204247181052</v>
      </c>
      <c r="Y40" s="7">
        <v>3.9006542483244186</v>
      </c>
      <c r="Z40" s="7">
        <v>4.3091787274571818</v>
      </c>
      <c r="AA40" s="7">
        <v>4.6447251194737209</v>
      </c>
      <c r="AB40" s="7">
        <v>4.9254833816711896</v>
      </c>
      <c r="AC40" s="7">
        <v>5.1640584916879995</v>
      </c>
    </row>
    <row r="41" spans="1:29" x14ac:dyDescent="0.2">
      <c r="I41" s="9">
        <f t="shared" si="5"/>
        <v>1250</v>
      </c>
      <c r="J41" s="7">
        <v>3.0031248864043008</v>
      </c>
      <c r="K41" s="7">
        <v>2.9330488782714994</v>
      </c>
      <c r="L41" s="7">
        <v>2.8684931260819111</v>
      </c>
      <c r="M41" s="7">
        <v>2.8097145121688056</v>
      </c>
      <c r="N41" s="7">
        <v>2.7568471029481563</v>
      </c>
      <c r="O41" s="7">
        <v>2.6910726603705304</v>
      </c>
      <c r="P41" s="7">
        <v>2.6325333257698453</v>
      </c>
      <c r="Q41" s="7">
        <v>2.5718773771194039</v>
      </c>
      <c r="R41" s="7">
        <v>2.4956182434544942</v>
      </c>
      <c r="S41" s="7">
        <v>2.4241299563272225</v>
      </c>
      <c r="T41" s="7">
        <v>1.0978886288350793</v>
      </c>
      <c r="U41" s="7">
        <v>2.0635189122448918</v>
      </c>
      <c r="V41" s="7">
        <v>2.9733890015629152</v>
      </c>
      <c r="W41" s="7">
        <v>3.6953250136249642</v>
      </c>
      <c r="X41" s="7">
        <v>4.2708536358947571</v>
      </c>
      <c r="Y41" s="7">
        <v>4.7379858986345242</v>
      </c>
      <c r="Z41" s="7">
        <v>5.12395463796756</v>
      </c>
      <c r="AA41" s="7">
        <v>5.4479512352791168</v>
      </c>
      <c r="AB41" s="7">
        <v>5.7237056878428536</v>
      </c>
      <c r="AC41" s="7">
        <v>5.961242615355828</v>
      </c>
    </row>
    <row r="42" spans="1:29" x14ac:dyDescent="0.2">
      <c r="I42" s="9">
        <f t="shared" si="5"/>
        <v>1300</v>
      </c>
      <c r="J42" s="7">
        <v>2.9576764166379959</v>
      </c>
      <c r="K42" s="7">
        <v>2.8953575430443923</v>
      </c>
      <c r="L42" s="7">
        <v>2.8390352171409057</v>
      </c>
      <c r="M42" s="7">
        <v>2.7850065894520979</v>
      </c>
      <c r="N42" s="7">
        <v>2.7207537333641714</v>
      </c>
      <c r="O42" s="7">
        <v>2.6640213138995095</v>
      </c>
      <c r="P42" s="7">
        <v>2.6058937236471102</v>
      </c>
      <c r="Q42" s="7">
        <v>2.5319281730764289</v>
      </c>
      <c r="R42" s="7">
        <v>2.4667628854038628</v>
      </c>
      <c r="S42" s="7">
        <v>1.163713130949152</v>
      </c>
      <c r="T42" s="7">
        <v>2.1615513754841582</v>
      </c>
      <c r="U42" s="7">
        <v>3.1571516412667071</v>
      </c>
      <c r="V42" s="7">
        <v>3.9715628316742912</v>
      </c>
      <c r="W42" s="7">
        <v>4.6307710121978296</v>
      </c>
      <c r="X42" s="7">
        <v>5.1700002322161005</v>
      </c>
      <c r="Y42" s="7">
        <v>5.6172286153177877</v>
      </c>
      <c r="Z42" s="7">
        <v>5.9932138700823261</v>
      </c>
      <c r="AA42" s="7">
        <v>6.3132644497722916</v>
      </c>
      <c r="AB42" s="7">
        <v>6.5887746855662961</v>
      </c>
      <c r="AC42" s="7">
        <v>6.8283397443459286</v>
      </c>
    </row>
    <row r="43" spans="1:29" x14ac:dyDescent="0.2">
      <c r="I43" s="9">
        <f t="shared" si="5"/>
        <v>1350</v>
      </c>
      <c r="J43" s="7">
        <v>2.9455103437723142</v>
      </c>
      <c r="K43" s="7">
        <v>2.8914803354705416</v>
      </c>
      <c r="L43" s="7">
        <v>2.8360662234350666</v>
      </c>
      <c r="M43" s="7">
        <v>2.774899499211501</v>
      </c>
      <c r="N43" s="7">
        <v>2.7200331244889622</v>
      </c>
      <c r="O43" s="7">
        <v>2.6608370925160121</v>
      </c>
      <c r="P43" s="7">
        <v>2.5947645389940135</v>
      </c>
      <c r="Q43" s="7">
        <v>2.5353722662443992</v>
      </c>
      <c r="R43" s="7">
        <v>1.2060810500455013</v>
      </c>
      <c r="S43" s="7">
        <v>2.1839444651782363</v>
      </c>
      <c r="T43" s="7">
        <v>3.2782733526882417</v>
      </c>
      <c r="U43" s="7">
        <v>4.2047351979126937</v>
      </c>
      <c r="V43" s="7">
        <v>4.9659002064024751</v>
      </c>
      <c r="W43" s="7">
        <v>5.5927403436758958</v>
      </c>
      <c r="X43" s="7">
        <v>6.1140076665280567</v>
      </c>
      <c r="Y43" s="7">
        <v>6.552418360601818</v>
      </c>
      <c r="Z43" s="7">
        <v>6.9252913823898643</v>
      </c>
      <c r="AA43" s="7">
        <v>7.2457711290435665</v>
      </c>
      <c r="AB43" s="7">
        <v>7.5238916491338239</v>
      </c>
      <c r="AC43" s="7">
        <v>7.7673862174920547</v>
      </c>
    </row>
    <row r="44" spans="1:29" x14ac:dyDescent="0.2">
      <c r="I44" s="9">
        <f t="shared" si="5"/>
        <v>1400</v>
      </c>
      <c r="J44" s="7">
        <v>2.966225777784834</v>
      </c>
      <c r="K44" s="7">
        <v>2.910901752898774</v>
      </c>
      <c r="L44" s="7">
        <v>2.852446193494004</v>
      </c>
      <c r="M44" s="7">
        <v>2.7998306150448289</v>
      </c>
      <c r="N44" s="7">
        <v>2.7421116861507016</v>
      </c>
      <c r="O44" s="7">
        <v>2.6819532287391081</v>
      </c>
      <c r="P44" s="7">
        <v>2.6299069309950269</v>
      </c>
      <c r="Q44" s="7">
        <v>1.2730473477524431</v>
      </c>
      <c r="R44" s="7">
        <v>2.1285398178786616</v>
      </c>
      <c r="S44" s="7">
        <v>3.3194584672835061</v>
      </c>
      <c r="T44" s="7">
        <v>4.3753725834687245</v>
      </c>
      <c r="U44" s="7">
        <v>5.2583556850357738</v>
      </c>
      <c r="V44" s="7">
        <v>5.9907990942809342</v>
      </c>
      <c r="W44" s="7">
        <v>6.6013315508627981</v>
      </c>
      <c r="X44" s="7">
        <v>7.1147456757222054</v>
      </c>
      <c r="Y44" s="7">
        <v>7.5507566736037735</v>
      </c>
      <c r="Z44" s="7">
        <v>7.9246692892048225</v>
      </c>
      <c r="AA44" s="7">
        <v>8.2483174469158378</v>
      </c>
      <c r="AB44" s="7">
        <v>8.5308883047157931</v>
      </c>
      <c r="AC44" s="7">
        <v>8.779567598467656</v>
      </c>
    </row>
    <row r="45" spans="1:29" x14ac:dyDescent="0.2">
      <c r="I45" s="9">
        <f t="shared" si="5"/>
        <v>1450</v>
      </c>
      <c r="J45" s="7">
        <v>3.0086145383258924</v>
      </c>
      <c r="K45" s="7">
        <v>2.9525114807066779</v>
      </c>
      <c r="L45" s="7">
        <v>2.9023785505971493</v>
      </c>
      <c r="M45" s="7">
        <v>2.8482199990510901</v>
      </c>
      <c r="N45" s="7">
        <v>2.7920496830402621</v>
      </c>
      <c r="O45" s="7">
        <v>2.7461777843564756</v>
      </c>
      <c r="P45" s="7">
        <v>1.4589551439213193</v>
      </c>
      <c r="Q45" s="7">
        <v>2.0081021841806663</v>
      </c>
      <c r="R45" s="7">
        <v>3.2650185680614063</v>
      </c>
      <c r="S45" s="7">
        <v>4.4614500781465001</v>
      </c>
      <c r="T45" s="7">
        <v>5.4867528182451721</v>
      </c>
      <c r="U45" s="7">
        <v>6.3454087105381829</v>
      </c>
      <c r="V45" s="7">
        <v>7.0633346179715426</v>
      </c>
      <c r="W45" s="7">
        <v>7.6669683232043315</v>
      </c>
      <c r="X45" s="7">
        <v>8.1786687862830636</v>
      </c>
      <c r="Y45" s="7">
        <v>8.6163184914532067</v>
      </c>
      <c r="Z45" s="7">
        <v>8.9939645986436503</v>
      </c>
      <c r="AA45" s="7">
        <v>9.3226049637617194</v>
      </c>
      <c r="AB45" s="7">
        <v>9.6108778084362729</v>
      </c>
      <c r="AC45" s="7">
        <v>9.8656108422879978</v>
      </c>
    </row>
    <row r="46" spans="1:29" x14ac:dyDescent="0.2">
      <c r="I46" s="9">
        <f t="shared" si="5"/>
        <v>1500</v>
      </c>
      <c r="J46" s="7">
        <v>3.074356883127348</v>
      </c>
      <c r="K46" s="7">
        <v>3.0268640963598488</v>
      </c>
      <c r="L46" s="7">
        <v>2.9779426398747777</v>
      </c>
      <c r="M46" s="7">
        <v>2.9241097141053651</v>
      </c>
      <c r="N46" s="7">
        <v>2.8846307560152895</v>
      </c>
      <c r="O46" s="7">
        <v>1.895247038374452</v>
      </c>
      <c r="P46" s="7">
        <v>1.866934581036898</v>
      </c>
      <c r="Q46" s="7">
        <v>3.1080327032955255</v>
      </c>
      <c r="R46" s="7">
        <v>4.4405868255277348</v>
      </c>
      <c r="S46" s="7">
        <v>5.6264849698759933</v>
      </c>
      <c r="T46" s="7">
        <v>6.6340563653594673</v>
      </c>
      <c r="U46" s="7">
        <v>7.4806912864369899</v>
      </c>
      <c r="V46" s="7">
        <v>8.1929076059609756</v>
      </c>
      <c r="W46" s="7">
        <v>8.7956019894850055</v>
      </c>
      <c r="X46" s="7">
        <v>9.309588345163494</v>
      </c>
      <c r="Y46" s="7">
        <v>9.7515777514823938</v>
      </c>
      <c r="Z46" s="7">
        <v>10.134800843336636</v>
      </c>
      <c r="AA46" s="7">
        <v>10.469705952616005</v>
      </c>
      <c r="AB46" s="7">
        <v>10.764568406710431</v>
      </c>
      <c r="AC46" s="7">
        <v>11.025979749838124</v>
      </c>
    </row>
    <row r="47" spans="1:29" x14ac:dyDescent="0.2">
      <c r="I47" s="9">
        <f t="shared" si="5"/>
        <v>1550</v>
      </c>
      <c r="J47" s="7">
        <v>3.1726501985597952</v>
      </c>
      <c r="K47" s="7">
        <v>3.1299952768742259</v>
      </c>
      <c r="L47" s="7">
        <v>3.0775429725706465</v>
      </c>
      <c r="M47" s="7">
        <v>3.0453019258637846</v>
      </c>
      <c r="N47" s="7">
        <v>2.6917891782989516</v>
      </c>
      <c r="O47" s="7">
        <v>1.7984086968428548</v>
      </c>
      <c r="P47" s="7">
        <v>2.8631449201289096</v>
      </c>
      <c r="Q47" s="7">
        <v>4.2950361900009701</v>
      </c>
      <c r="R47" s="7">
        <v>5.6510665342403037</v>
      </c>
      <c r="S47" s="7">
        <v>6.8304137041582145</v>
      </c>
      <c r="T47" s="7">
        <v>7.8300806638971192</v>
      </c>
      <c r="U47" s="7">
        <v>8.6728088367846308</v>
      </c>
      <c r="V47" s="7">
        <v>9.3851186709767607</v>
      </c>
      <c r="W47" s="7">
        <v>9.990877782064592</v>
      </c>
      <c r="X47" s="7">
        <v>10.509896694252504</v>
      </c>
      <c r="Y47" s="7">
        <v>10.958118483619097</v>
      </c>
      <c r="Z47" s="7">
        <v>11.348233313219623</v>
      </c>
      <c r="AA47" s="7">
        <v>11.690324453658738</v>
      </c>
      <c r="AB47" s="7">
        <v>11.992427274985426</v>
      </c>
      <c r="AC47" s="7">
        <v>12.260979582519365</v>
      </c>
    </row>
    <row r="48" spans="1:29" x14ac:dyDescent="0.2">
      <c r="I48" s="9">
        <f t="shared" si="5"/>
        <v>1600</v>
      </c>
      <c r="J48" s="7">
        <v>3.2991473771355184</v>
      </c>
      <c r="K48" s="7">
        <v>3.2520074235275911</v>
      </c>
      <c r="L48" s="7">
        <v>3.2236649019969255</v>
      </c>
      <c r="M48" s="7">
        <v>3.2102712573668062</v>
      </c>
      <c r="N48" s="7">
        <v>1.9438125802444557</v>
      </c>
      <c r="O48" s="7">
        <v>2.5854403236473074</v>
      </c>
      <c r="P48" s="7">
        <v>4.0216860638818508</v>
      </c>
      <c r="Q48" s="7">
        <v>5.5357723387010616</v>
      </c>
      <c r="R48" s="7">
        <v>6.9051186145336088</v>
      </c>
      <c r="S48" s="7">
        <v>8.0838773495223091</v>
      </c>
      <c r="T48" s="7">
        <v>9.0826987165256767</v>
      </c>
      <c r="U48" s="7">
        <v>9.9270932869495354</v>
      </c>
      <c r="V48" s="7">
        <v>10.643511218432501</v>
      </c>
      <c r="W48" s="7">
        <v>11.255151157519663</v>
      </c>
      <c r="X48" s="7">
        <v>11.781168023633601</v>
      </c>
      <c r="Y48" s="7">
        <v>12.236998125983838</v>
      </c>
      <c r="Z48" s="7">
        <v>12.634973828747951</v>
      </c>
      <c r="AA48" s="7">
        <v>12.984938202352877</v>
      </c>
      <c r="AB48" s="7">
        <v>13.29477164410002</v>
      </c>
      <c r="AC48" s="7">
        <v>13.570816289222577</v>
      </c>
    </row>
    <row r="49" spans="9:29" x14ac:dyDescent="0.2">
      <c r="I49" s="9">
        <f t="shared" si="5"/>
        <v>1650</v>
      </c>
      <c r="J49" s="7">
        <v>3.4473242309771197</v>
      </c>
      <c r="K49" s="7">
        <v>3.4216501407560385</v>
      </c>
      <c r="L49" s="7">
        <v>3.4128269155184201</v>
      </c>
      <c r="M49" s="7">
        <v>2.439494607807156</v>
      </c>
      <c r="N49" s="7">
        <v>2.3871376127034694</v>
      </c>
      <c r="O49" s="7">
        <v>3.6490429345500703</v>
      </c>
      <c r="P49" s="7">
        <v>5.2656112871906364</v>
      </c>
      <c r="Q49" s="7">
        <v>6.8284616674418634</v>
      </c>
      <c r="R49" s="7">
        <v>8.2105209744547452</v>
      </c>
      <c r="S49" s="7">
        <v>9.3938938983006146</v>
      </c>
      <c r="T49" s="7">
        <v>10.39698511009942</v>
      </c>
      <c r="U49" s="7">
        <v>11.247020783169333</v>
      </c>
      <c r="V49" s="7">
        <v>11.970435017270724</v>
      </c>
      <c r="W49" s="7">
        <v>12.590009636843821</v>
      </c>
      <c r="X49" s="7">
        <v>13.124477855986049</v>
      </c>
      <c r="Y49" s="7">
        <v>13.588946735637853</v>
      </c>
      <c r="Z49" s="7">
        <v>13.995517235421541</v>
      </c>
      <c r="AA49" s="7">
        <v>14.353880233766306</v>
      </c>
      <c r="AB49" s="7">
        <v>14.67182209879034</v>
      </c>
      <c r="AC49" s="7">
        <v>14.955631593242744</v>
      </c>
    </row>
    <row r="50" spans="9:29" x14ac:dyDescent="0.2">
      <c r="I50" s="9">
        <f t="shared" si="5"/>
        <v>1700</v>
      </c>
      <c r="J50" s="7">
        <v>3.6388423109777492</v>
      </c>
      <c r="K50" s="7">
        <v>3.6308640472707951</v>
      </c>
      <c r="L50" s="7">
        <v>3.31236125414009</v>
      </c>
      <c r="M50" s="7">
        <v>2.4265081273757674</v>
      </c>
      <c r="N50" s="7">
        <v>3.258626346899768</v>
      </c>
      <c r="O50" s="7">
        <v>4.8501227522654906</v>
      </c>
      <c r="P50" s="7">
        <v>6.5768324029916148</v>
      </c>
      <c r="Q50" s="7">
        <v>8.1764826560102399</v>
      </c>
      <c r="R50" s="7">
        <v>9.5730484944811103</v>
      </c>
      <c r="S50" s="7">
        <v>10.765199488111463</v>
      </c>
      <c r="T50" s="7">
        <v>11.776348399603879</v>
      </c>
      <c r="U50" s="7">
        <v>12.634952547203435</v>
      </c>
      <c r="V50" s="7">
        <v>13.367508169768833</v>
      </c>
      <c r="W50" s="7">
        <v>13.996560242236425</v>
      </c>
      <c r="X50" s="7">
        <v>14.540583932429115</v>
      </c>
      <c r="Y50" s="7">
        <v>15.014482523835527</v>
      </c>
      <c r="Z50" s="7">
        <v>15.430216269521438</v>
      </c>
      <c r="AA50" s="7">
        <v>15.797387986037515</v>
      </c>
      <c r="AB50" s="7">
        <v>16.123735063164993</v>
      </c>
      <c r="AC50" s="7">
        <v>16.415524570531716</v>
      </c>
    </row>
    <row r="51" spans="9:29" x14ac:dyDescent="0.2">
      <c r="I51" s="9">
        <f t="shared" si="5"/>
        <v>1750</v>
      </c>
      <c r="J51" s="7">
        <v>3.8687789403453929</v>
      </c>
      <c r="K51" s="7">
        <v>3.8858320516714095</v>
      </c>
      <c r="L51" s="7">
        <v>2.8384828551495502</v>
      </c>
      <c r="M51" s="7">
        <v>2.9947061869468041</v>
      </c>
      <c r="N51" s="7">
        <v>4.3452632257578196</v>
      </c>
      <c r="O51" s="7">
        <v>6.1455498323866653</v>
      </c>
      <c r="P51" s="7">
        <v>7.9515171947705614</v>
      </c>
      <c r="Q51" s="7">
        <v>9.5835515866076566</v>
      </c>
      <c r="R51" s="7">
        <v>10.996873447352941</v>
      </c>
      <c r="S51" s="7">
        <v>12.201083506776728</v>
      </c>
      <c r="T51" s="7">
        <v>13.223159379630605</v>
      </c>
      <c r="U51" s="7">
        <v>14.092547292115603</v>
      </c>
      <c r="V51" s="7">
        <v>14.83587992338601</v>
      </c>
      <c r="W51" s="7">
        <v>15.47559696552409</v>
      </c>
      <c r="X51" s="7">
        <v>16.030033947924565</v>
      </c>
      <c r="Y51" s="7">
        <v>16.513981998084788</v>
      </c>
      <c r="Z51" s="7">
        <v>16.939327742907981</v>
      </c>
      <c r="AA51" s="7">
        <v>17.315633983287011</v>
      </c>
      <c r="AB51" s="7">
        <v>17.650623293920493</v>
      </c>
      <c r="AC51" s="7">
        <v>17.950565342968783</v>
      </c>
    </row>
    <row r="52" spans="9:29" x14ac:dyDescent="0.2">
      <c r="I52" s="9">
        <f t="shared" si="5"/>
        <v>1800</v>
      </c>
      <c r="J52" s="7">
        <v>4.1403778026850793</v>
      </c>
      <c r="K52" s="7">
        <v>3.6291465835110888</v>
      </c>
      <c r="L52" s="7">
        <v>3.029994239233345</v>
      </c>
      <c r="M52" s="7">
        <v>3.8730800685969107</v>
      </c>
      <c r="N52" s="7">
        <v>5.5698267606678513</v>
      </c>
      <c r="O52" s="7">
        <v>7.5198092335526745</v>
      </c>
      <c r="P52" s="7">
        <v>9.3898170005934105</v>
      </c>
      <c r="Q52" s="7">
        <v>11.05280859950197</v>
      </c>
      <c r="R52" s="7">
        <v>12.485029279876064</v>
      </c>
      <c r="S52" s="7">
        <v>13.703893812973803</v>
      </c>
      <c r="T52" s="7">
        <v>14.739116269250736</v>
      </c>
      <c r="U52" s="7">
        <v>15.621003284561967</v>
      </c>
      <c r="V52" s="7">
        <v>16.376387876937073</v>
      </c>
      <c r="W52" s="7">
        <v>17.027702925531106</v>
      </c>
      <c r="X52" s="7">
        <v>17.59323245494889</v>
      </c>
      <c r="Y52" s="7">
        <v>18.087724196292346</v>
      </c>
      <c r="Z52" s="7">
        <v>18.52304204161555</v>
      </c>
      <c r="AA52" s="7">
        <v>18.90874562811042</v>
      </c>
      <c r="AB52" s="7">
        <v>19.252569190997725</v>
      </c>
      <c r="AC52" s="7">
        <v>19.560804002576273</v>
      </c>
    </row>
    <row r="53" spans="9:29" x14ac:dyDescent="0.2">
      <c r="I53" s="9">
        <f t="shared" si="5"/>
        <v>1850</v>
      </c>
      <c r="J53" s="7">
        <v>4.4588304099589742</v>
      </c>
      <c r="K53" s="7">
        <v>3.4718336530898601</v>
      </c>
      <c r="L53" s="7">
        <v>3.6121335572090651</v>
      </c>
      <c r="M53" s="7">
        <v>4.9490421232848236</v>
      </c>
      <c r="N53" s="7">
        <v>6.8995609014519301</v>
      </c>
      <c r="O53" s="7">
        <v>8.966994661772322</v>
      </c>
      <c r="P53" s="7">
        <v>10.892965496059398</v>
      </c>
      <c r="Q53" s="7">
        <v>12.586746280109507</v>
      </c>
      <c r="R53" s="7">
        <v>14.039754954213349</v>
      </c>
      <c r="S53" s="7">
        <v>15.275347670686967</v>
      </c>
      <c r="T53" s="7">
        <v>16.325466276988085</v>
      </c>
      <c r="U53" s="7">
        <v>17.221206861026477</v>
      </c>
      <c r="V53" s="7">
        <v>17.989656015495299</v>
      </c>
      <c r="W53" s="7">
        <v>18.65331511687193</v>
      </c>
      <c r="X53" s="7">
        <v>19.230483892896626</v>
      </c>
      <c r="Y53" s="7">
        <v>19.735919493696855</v>
      </c>
      <c r="Z53" s="7">
        <v>20.181502531914482</v>
      </c>
      <c r="AA53" s="7">
        <v>20.576818321238903</v>
      </c>
      <c r="AB53" s="7">
        <v>20.929633662242754</v>
      </c>
      <c r="AC53" s="7">
        <v>21.246276562277494</v>
      </c>
    </row>
    <row r="54" spans="9:29" x14ac:dyDescent="0.2">
      <c r="I54" s="9">
        <f t="shared" si="5"/>
        <v>1900</v>
      </c>
      <c r="J54" s="7">
        <v>4.2706030483780673</v>
      </c>
      <c r="K54" s="7">
        <v>3.7280497684513985</v>
      </c>
      <c r="L54" s="7">
        <v>4.4534843135880475</v>
      </c>
      <c r="M54" s="7">
        <v>6.169163964444623</v>
      </c>
      <c r="N54" s="7">
        <v>8.319083090595802</v>
      </c>
      <c r="O54" s="7">
        <v>10.484945198535932</v>
      </c>
      <c r="P54" s="7">
        <v>12.462375518547558</v>
      </c>
      <c r="Q54" s="7">
        <v>14.187313367337607</v>
      </c>
      <c r="R54" s="7">
        <v>15.662731186031856</v>
      </c>
      <c r="S54" s="7">
        <v>16.916728387526828</v>
      </c>
      <c r="T54" s="7">
        <v>17.983145195428119</v>
      </c>
      <c r="U54" s="7">
        <v>18.893827027806307</v>
      </c>
      <c r="V54" s="7">
        <v>19.676158029577373</v>
      </c>
      <c r="W54" s="7">
        <v>20.352766800674793</v>
      </c>
      <c r="X54" s="7">
        <v>20.942021101560272</v>
      </c>
      <c r="Y54" s="7">
        <v>21.458728887033399</v>
      </c>
      <c r="Z54" s="7">
        <v>21.914818656079515</v>
      </c>
      <c r="AA54" s="7">
        <v>22.319924365234385</v>
      </c>
      <c r="AB54" s="7">
        <v>22.681862156723401</v>
      </c>
      <c r="AC54" s="7">
        <v>23.007009003397574</v>
      </c>
    </row>
    <row r="55" spans="9:29" x14ac:dyDescent="0.2">
      <c r="I55" s="9">
        <f t="shared" si="5"/>
        <v>1950</v>
      </c>
      <c r="J55" s="7">
        <v>4.2660849401358929</v>
      </c>
      <c r="K55" s="7">
        <v>4.2790515510269378</v>
      </c>
      <c r="L55" s="7">
        <v>5.4845669771348549</v>
      </c>
      <c r="M55" s="7">
        <v>7.5055879694815104</v>
      </c>
      <c r="N55" s="7">
        <v>9.8206638507955972</v>
      </c>
      <c r="O55" s="7">
        <v>12.073055696718338</v>
      </c>
      <c r="P55" s="7">
        <v>14.099357508206465</v>
      </c>
      <c r="Q55" s="7">
        <v>15.856034396608914</v>
      </c>
      <c r="R55" s="7">
        <v>17.355240580424336</v>
      </c>
      <c r="S55" s="7">
        <v>18.629013223753127</v>
      </c>
      <c r="T55" s="7">
        <v>19.712868286749227</v>
      </c>
      <c r="U55" s="7">
        <v>20.639377677173659</v>
      </c>
      <c r="V55" s="7">
        <v>21.436259456785127</v>
      </c>
      <c r="W55" s="7">
        <v>22.126316040357644</v>
      </c>
      <c r="X55" s="7">
        <v>22.728024708723506</v>
      </c>
      <c r="Y55" s="7">
        <v>23.256277215989478</v>
      </c>
      <c r="Z55" s="7">
        <v>23.723074967961537</v>
      </c>
      <c r="AA55" s="7">
        <v>24.13811913263261</v>
      </c>
      <c r="AB55" s="7">
        <v>24.509288849809128</v>
      </c>
      <c r="AC55" s="7">
        <v>24.843020076686148</v>
      </c>
    </row>
  </sheetData>
  <conditionalFormatting sqref="D56:AO97 D44:H55 J44:AO5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63BE7B"/>
        <color rgb="FFFCFCFF"/>
      </colorScale>
    </cfRule>
  </conditionalFormatting>
  <conditionalFormatting sqref="J34:AC5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44</vt:i4>
      </vt:variant>
    </vt:vector>
  </HeadingPairs>
  <TitlesOfParts>
    <vt:vector size="48" baseType="lpstr">
      <vt:lpstr>High r</vt:lpstr>
      <vt:lpstr>Low r</vt:lpstr>
      <vt:lpstr>Best Fit</vt:lpstr>
      <vt:lpstr>Table</vt:lpstr>
      <vt:lpstr>'Best Fit'!fulltable</vt:lpstr>
      <vt:lpstr>'High r'!fulltable</vt:lpstr>
      <vt:lpstr>'Low r'!fulltable</vt:lpstr>
      <vt:lpstr>fulltable</vt:lpstr>
      <vt:lpstr>'Best Fit'!Initial</vt:lpstr>
      <vt:lpstr>'High r'!Initial</vt:lpstr>
      <vt:lpstr>'Low r'!Initial</vt:lpstr>
      <vt:lpstr>Table!Initial</vt:lpstr>
      <vt:lpstr>'Best Fit'!k</vt:lpstr>
      <vt:lpstr>'High r'!k</vt:lpstr>
      <vt:lpstr>'Low r'!k</vt:lpstr>
      <vt:lpstr>Table!k</vt:lpstr>
      <vt:lpstr>'Best Fit'!kstart</vt:lpstr>
      <vt:lpstr>'High r'!kstart</vt:lpstr>
      <vt:lpstr>'Low r'!kstart</vt:lpstr>
      <vt:lpstr>kstart</vt:lpstr>
      <vt:lpstr>'Best Fit'!kstep</vt:lpstr>
      <vt:lpstr>'High r'!kstep</vt:lpstr>
      <vt:lpstr>'Low r'!kstep</vt:lpstr>
      <vt:lpstr>kstep</vt:lpstr>
      <vt:lpstr>'Best Fit'!Min_SSQ</vt:lpstr>
      <vt:lpstr>'High r'!Min_SSQ</vt:lpstr>
      <vt:lpstr>'Low r'!Min_SSQ</vt:lpstr>
      <vt:lpstr>Min_SSQ</vt:lpstr>
      <vt:lpstr>'Best Fit'!r_</vt:lpstr>
      <vt:lpstr>'High r'!r_</vt:lpstr>
      <vt:lpstr>'Low r'!r_</vt:lpstr>
      <vt:lpstr>Table!r_</vt:lpstr>
      <vt:lpstr>'Best Fit'!rstart</vt:lpstr>
      <vt:lpstr>'High r'!rstart</vt:lpstr>
      <vt:lpstr>'Low r'!rstart</vt:lpstr>
      <vt:lpstr>rstart</vt:lpstr>
      <vt:lpstr>'Best Fit'!rstep</vt:lpstr>
      <vt:lpstr>'High r'!rstep</vt:lpstr>
      <vt:lpstr>'Low r'!rstep</vt:lpstr>
      <vt:lpstr>rstep</vt:lpstr>
      <vt:lpstr>'Best Fit'!Scaled_SSQ</vt:lpstr>
      <vt:lpstr>'High r'!Scaled_SSQ</vt:lpstr>
      <vt:lpstr>'Low r'!Scaled_SSQ</vt:lpstr>
      <vt:lpstr>Scaled_SSQ</vt:lpstr>
      <vt:lpstr>'Best Fit'!Total_SSQ</vt:lpstr>
      <vt:lpstr>'High r'!Total_SSQ</vt:lpstr>
      <vt:lpstr>'Low r'!Total_SSQ</vt:lpstr>
      <vt:lpstr>Total_SSQ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Hilborn</dc:creator>
  <cp:lastModifiedBy>Microsoft Office User</cp:lastModifiedBy>
  <dcterms:created xsi:type="dcterms:W3CDTF">2020-09-30T00:16:05Z</dcterms:created>
  <dcterms:modified xsi:type="dcterms:W3CDTF">2022-08-30T00:51:06Z</dcterms:modified>
</cp:coreProperties>
</file>