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ain\Courses 2020\Online Stock Assessment\Surplus Production models\Module 3 Relative index of abundance\"/>
    </mc:Choice>
  </mc:AlternateContent>
  <xr:revisionPtr revIDLastSave="0" documentId="13_ncr:1_{3B475B51-4EC1-48DB-87AA-5075CF39C4C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itting" sheetId="3" r:id="rId1"/>
  </sheets>
  <definedNames>
    <definedName name="Initial" localSheetId="0">Fitting!$B$3</definedName>
    <definedName name="k" localSheetId="0">Fitting!$B$2</definedName>
    <definedName name="kstart">Fitting!$I$1</definedName>
    <definedName name="kstep">Fitting!$I$2</definedName>
    <definedName name="Min_SSQ">Fitting!$E$2</definedName>
    <definedName name="q">Fitting!$B$4</definedName>
    <definedName name="r_" localSheetId="0">Fitting!$B$1</definedName>
    <definedName name="rstart">Fitting!$I$3</definedName>
    <definedName name="rstep">Fitting!$I$4</definedName>
    <definedName name="Scaled_SSQ">Fitting!$E$3</definedName>
    <definedName name="solver_adj" localSheetId="0" hidden="1">Fitting!$B$1:$B$2,Fitting!$B$4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Fitting!$E$1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SSQ">Fitting!$E$1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N34" i="3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B3" i="3" l="1"/>
  <c r="B8" i="3" l="1"/>
  <c r="F8" i="3" l="1"/>
  <c r="D8" i="3"/>
  <c r="B9" i="3" l="1"/>
  <c r="F9" i="3" l="1"/>
  <c r="D9" i="3"/>
  <c r="B10" i="3" l="1"/>
  <c r="F10" i="3" l="1"/>
  <c r="D10" i="3"/>
  <c r="B11" i="3" l="1"/>
  <c r="F11" i="3" l="1"/>
  <c r="D11" i="3"/>
  <c r="B12" i="3" s="1"/>
  <c r="F12" i="3" l="1"/>
  <c r="D12" i="3"/>
  <c r="B13" i="3" l="1"/>
  <c r="F13" i="3" l="1"/>
  <c r="D13" i="3"/>
  <c r="B14" i="3" s="1"/>
  <c r="F14" i="3" l="1"/>
  <c r="D14" i="3"/>
  <c r="B15" i="3" s="1"/>
  <c r="F15" i="3" l="1"/>
  <c r="D15" i="3"/>
  <c r="B16" i="3" l="1"/>
  <c r="F16" i="3" l="1"/>
  <c r="D16" i="3"/>
  <c r="B17" i="3" s="1"/>
  <c r="F17" i="3" l="1"/>
  <c r="D17" i="3"/>
  <c r="B18" i="3" l="1"/>
  <c r="F18" i="3" l="1"/>
  <c r="D18" i="3"/>
  <c r="B19" i="3" s="1"/>
  <c r="F19" i="3" l="1"/>
  <c r="D19" i="3"/>
  <c r="B20" i="3" s="1"/>
  <c r="F20" i="3" l="1"/>
  <c r="D20" i="3"/>
  <c r="B21" i="3" s="1"/>
  <c r="F21" i="3" l="1"/>
  <c r="D21" i="3"/>
  <c r="B22" i="3" s="1"/>
  <c r="F22" i="3" l="1"/>
  <c r="D22" i="3"/>
  <c r="B23" i="3" l="1"/>
  <c r="F23" i="3" l="1"/>
  <c r="D23" i="3"/>
  <c r="B24" i="3" s="1"/>
  <c r="F24" i="3" l="1"/>
  <c r="D24" i="3"/>
  <c r="B25" i="3" s="1"/>
  <c r="F25" i="3" l="1"/>
  <c r="D25" i="3"/>
  <c r="B26" i="3" s="1"/>
  <c r="F26" i="3" l="1"/>
  <c r="D26" i="3"/>
  <c r="B27" i="3" s="1"/>
  <c r="F27" i="3" l="1"/>
  <c r="D27" i="3"/>
  <c r="B28" i="3" l="1"/>
  <c r="F28" i="3" l="1"/>
  <c r="D28" i="3"/>
  <c r="B29" i="3" s="1"/>
  <c r="F29" i="3" l="1"/>
  <c r="D29" i="3"/>
  <c r="B30" i="3" s="1"/>
  <c r="F30" i="3" l="1"/>
  <c r="D30" i="3"/>
  <c r="B31" i="3" s="1"/>
  <c r="F31" i="3" l="1"/>
  <c r="D31" i="3"/>
  <c r="B32" i="3" s="1"/>
  <c r="F32" i="3" l="1"/>
  <c r="D32" i="3"/>
  <c r="B33" i="3" s="1"/>
  <c r="F33" i="3" l="1"/>
  <c r="D33" i="3"/>
  <c r="B34" i="3" s="1"/>
  <c r="F34" i="3" l="1"/>
  <c r="D34" i="3"/>
  <c r="B35" i="3" s="1"/>
  <c r="F35" i="3" l="1"/>
  <c r="D35" i="3"/>
  <c r="B36" i="3" s="1"/>
  <c r="F36" i="3" l="1"/>
  <c r="D36" i="3"/>
  <c r="B37" i="3" l="1"/>
  <c r="F37" i="3" l="1"/>
  <c r="B4" i="3" s="1"/>
  <c r="D37" i="3"/>
  <c r="G11" i="3" l="1"/>
  <c r="H11" i="3" s="1"/>
  <c r="I11" i="3" s="1"/>
  <c r="G19" i="3"/>
  <c r="H19" i="3" s="1"/>
  <c r="I19" i="3" s="1"/>
  <c r="G27" i="3"/>
  <c r="H27" i="3" s="1"/>
  <c r="I27" i="3" s="1"/>
  <c r="G35" i="3"/>
  <c r="H35" i="3" s="1"/>
  <c r="I35" i="3" s="1"/>
  <c r="G20" i="3"/>
  <c r="H20" i="3" s="1"/>
  <c r="I20" i="3" s="1"/>
  <c r="G28" i="3"/>
  <c r="H28" i="3" s="1"/>
  <c r="I28" i="3" s="1"/>
  <c r="G36" i="3"/>
  <c r="H36" i="3" s="1"/>
  <c r="I36" i="3" s="1"/>
  <c r="G29" i="3"/>
  <c r="H29" i="3" s="1"/>
  <c r="I29" i="3" s="1"/>
  <c r="G8" i="3"/>
  <c r="H8" i="3" s="1"/>
  <c r="I8" i="3" s="1"/>
  <c r="G15" i="3"/>
  <c r="H15" i="3" s="1"/>
  <c r="I15" i="3" s="1"/>
  <c r="G31" i="3"/>
  <c r="H31" i="3" s="1"/>
  <c r="I31" i="3" s="1"/>
  <c r="G24" i="3"/>
  <c r="H24" i="3" s="1"/>
  <c r="I24" i="3" s="1"/>
  <c r="G9" i="3"/>
  <c r="H9" i="3" s="1"/>
  <c r="I9" i="3" s="1"/>
  <c r="G33" i="3"/>
  <c r="H33" i="3" s="1"/>
  <c r="I33" i="3" s="1"/>
  <c r="G18" i="3"/>
  <c r="H18" i="3" s="1"/>
  <c r="I18" i="3" s="1"/>
  <c r="G12" i="3"/>
  <c r="H12" i="3" s="1"/>
  <c r="I12" i="3" s="1"/>
  <c r="G37" i="3"/>
  <c r="H37" i="3" s="1"/>
  <c r="I37" i="3" s="1"/>
  <c r="G22" i="3"/>
  <c r="H22" i="3" s="1"/>
  <c r="I22" i="3" s="1"/>
  <c r="G17" i="3"/>
  <c r="H17" i="3" s="1"/>
  <c r="I17" i="3" s="1"/>
  <c r="G26" i="3"/>
  <c r="H26" i="3" s="1"/>
  <c r="I26" i="3" s="1"/>
  <c r="G13" i="3"/>
  <c r="H13" i="3" s="1"/>
  <c r="I13" i="3" s="1"/>
  <c r="G21" i="3"/>
  <c r="H21" i="3" s="1"/>
  <c r="I21" i="3" s="1"/>
  <c r="G30" i="3"/>
  <c r="H30" i="3" s="1"/>
  <c r="I30" i="3" s="1"/>
  <c r="G14" i="3"/>
  <c r="H14" i="3" s="1"/>
  <c r="I14" i="3" s="1"/>
  <c r="G23" i="3"/>
  <c r="H23" i="3" s="1"/>
  <c r="I23" i="3" s="1"/>
  <c r="G16" i="3"/>
  <c r="H16" i="3" s="1"/>
  <c r="I16" i="3" s="1"/>
  <c r="G32" i="3"/>
  <c r="H32" i="3" s="1"/>
  <c r="I32" i="3" s="1"/>
  <c r="G25" i="3"/>
  <c r="H25" i="3" s="1"/>
  <c r="I25" i="3" s="1"/>
  <c r="G10" i="3"/>
  <c r="H10" i="3" s="1"/>
  <c r="I10" i="3" s="1"/>
  <c r="G34" i="3"/>
  <c r="H34" i="3" s="1"/>
  <c r="I34" i="3" s="1"/>
  <c r="E1" i="3" l="1"/>
  <c r="E3" i="3" s="1"/>
  <c r="L34" i="3" s="1"/>
</calcChain>
</file>

<file path=xl/sharedStrings.xml><?xml version="1.0" encoding="utf-8"?>
<sst xmlns="http://schemas.openxmlformats.org/spreadsheetml/2006/main" count="20" uniqueCount="20">
  <si>
    <t>r</t>
  </si>
  <si>
    <t>k</t>
  </si>
  <si>
    <t>Time</t>
  </si>
  <si>
    <t>Catch</t>
  </si>
  <si>
    <t>Surplus Production</t>
  </si>
  <si>
    <t>Initial</t>
  </si>
  <si>
    <t>SSQ</t>
  </si>
  <si>
    <t>Total SSQ</t>
  </si>
  <si>
    <t>Predicted Biomass</t>
  </si>
  <si>
    <t>Random Error</t>
  </si>
  <si>
    <t>q</t>
  </si>
  <si>
    <t>Survey biomass</t>
  </si>
  <si>
    <t>Survey Index</t>
  </si>
  <si>
    <t>kstart</t>
  </si>
  <si>
    <t>kstep</t>
  </si>
  <si>
    <t>rstart</t>
  </si>
  <si>
    <t>rstep</t>
  </si>
  <si>
    <t>Min SSQ</t>
  </si>
  <si>
    <t>Scaled SSQ</t>
  </si>
  <si>
    <t>log Survey/Predicted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</si>
</sst>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165" fontId="0" fillId="0" borderId="0" xfId="0" applyNumberFormat="1"/>
    <xf numFmtId="43" fontId="0" fillId="0" borderId="0" xfId="1" applyNumberFormat="1" applyFont="1"/>
    <xf numFmtId="166" fontId="0" fillId="0" borderId="0" xfId="0" applyNumberFormat="1"/>
    <xf numFmtId="0" fontId="0" fillId="3" borderId="0" xfId="0" applyFill="1"/>
    <xf numFmtId="0" fontId="0" fillId="4" borderId="0" xfId="0" applyFill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25320954598985"/>
          <c:y val="5.0925925925925923E-2"/>
          <c:w val="0.78900299434401688"/>
          <c:h val="0.74408136482939635"/>
        </c:manualLayout>
      </c:layout>
      <c:scatterChart>
        <c:scatterStyle val="lineMarker"/>
        <c:varyColors val="0"/>
        <c:ser>
          <c:idx val="0"/>
          <c:order val="0"/>
          <c:tx>
            <c:v>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Fitting!$A$8:$A$37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Fitting!$B$8:$B$37</c:f>
              <c:numCache>
                <c:formatCode>_(* #,##0_);_(* \(#,##0\);_(* "-"??_);_(@_)</c:formatCode>
                <c:ptCount val="30"/>
                <c:pt idx="0" formatCode="0">
                  <c:v>1233.075604922783</c:v>
                </c:pt>
                <c:pt idx="1">
                  <c:v>1233.075604922783</c:v>
                </c:pt>
                <c:pt idx="2">
                  <c:v>1202.2311343881458</c:v>
                </c:pt>
                <c:pt idx="3">
                  <c:v>1151.6273646879761</c:v>
                </c:pt>
                <c:pt idx="4">
                  <c:v>1093.2682165180277</c:v>
                </c:pt>
                <c:pt idx="5">
                  <c:v>1088.3841149237749</c:v>
                </c:pt>
                <c:pt idx="6">
                  <c:v>1002.0904109180935</c:v>
                </c:pt>
                <c:pt idx="7">
                  <c:v>793.06408232758577</c:v>
                </c:pt>
                <c:pt idx="8">
                  <c:v>651.88509820310856</c:v>
                </c:pt>
                <c:pt idx="9">
                  <c:v>556.17654110731928</c:v>
                </c:pt>
                <c:pt idx="10">
                  <c:v>566.53671434973535</c:v>
                </c:pt>
                <c:pt idx="11">
                  <c:v>485.95593374776809</c:v>
                </c:pt>
                <c:pt idx="12">
                  <c:v>313.71637765105521</c:v>
                </c:pt>
                <c:pt idx="13">
                  <c:v>258.44415542056254</c:v>
                </c:pt>
                <c:pt idx="14">
                  <c:v>273.51350525350671</c:v>
                </c:pt>
                <c:pt idx="15">
                  <c:v>289.09726900693443</c:v>
                </c:pt>
                <c:pt idx="16">
                  <c:v>215.90661150879669</c:v>
                </c:pt>
                <c:pt idx="17">
                  <c:v>191.7393143869453</c:v>
                </c:pt>
                <c:pt idx="18">
                  <c:v>158.54203470804487</c:v>
                </c:pt>
                <c:pt idx="19">
                  <c:v>118.70041627095779</c:v>
                </c:pt>
                <c:pt idx="20">
                  <c:v>156.8718594236631</c:v>
                </c:pt>
                <c:pt idx="21">
                  <c:v>205.59041987575296</c:v>
                </c:pt>
                <c:pt idx="22">
                  <c:v>266.54878989858031</c:v>
                </c:pt>
                <c:pt idx="23">
                  <c:v>340.89272180198566</c:v>
                </c:pt>
                <c:pt idx="24">
                  <c:v>428.65876504545372</c:v>
                </c:pt>
                <c:pt idx="25">
                  <c:v>528.16442071945983</c:v>
                </c:pt>
                <c:pt idx="26">
                  <c:v>635.60255225581011</c:v>
                </c:pt>
                <c:pt idx="27">
                  <c:v>745.18950695688341</c:v>
                </c:pt>
                <c:pt idx="28">
                  <c:v>850.1051091970935</c:v>
                </c:pt>
                <c:pt idx="29">
                  <c:v>944.05425741103409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7-49D9-9FBB-474F03F5CE0D}"/>
            </c:ext>
          </c:extLst>
        </c:ser>
        <c:ser>
          <c:idx val="1"/>
          <c:order val="1"/>
          <c:tx>
            <c:v>Survey index x q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Fitting!$A$8:$A$37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Fitting!$G$8:$G$37</c:f>
              <c:numCache>
                <c:formatCode>0</c:formatCode>
                <c:ptCount val="30"/>
                <c:pt idx="0">
                  <c:v>1107.4318085536431</c:v>
                </c:pt>
                <c:pt idx="1">
                  <c:v>1138.6049262684253</c:v>
                </c:pt>
                <c:pt idx="2">
                  <c:v>1131.5123032925969</c:v>
                </c:pt>
                <c:pt idx="3">
                  <c:v>1051.1579757708894</c:v>
                </c:pt>
                <c:pt idx="4">
                  <c:v>452.12316635309071</c:v>
                </c:pt>
                <c:pt idx="5">
                  <c:v>972.60622370594001</c:v>
                </c:pt>
                <c:pt idx="6">
                  <c:v>1696.9647398566472</c:v>
                </c:pt>
                <c:pt idx="7">
                  <c:v>1275.5424125917111</c:v>
                </c:pt>
                <c:pt idx="8">
                  <c:v>946.11519882454468</c:v>
                </c:pt>
                <c:pt idx="9">
                  <c:v>403.10623973428892</c:v>
                </c:pt>
                <c:pt idx="10">
                  <c:v>699.71660801263272</c:v>
                </c:pt>
                <c:pt idx="11">
                  <c:v>929.60768168333493</c:v>
                </c:pt>
                <c:pt idx="12">
                  <c:v>426.05895320250664</c:v>
                </c:pt>
                <c:pt idx="13">
                  <c:v>163.61179495255874</c:v>
                </c:pt>
                <c:pt idx="14">
                  <c:v>158.60797548994853</c:v>
                </c:pt>
                <c:pt idx="15">
                  <c:v>373.92443794643088</c:v>
                </c:pt>
                <c:pt idx="16">
                  <c:v>201.97182444121262</c:v>
                </c:pt>
                <c:pt idx="17">
                  <c:v>197.19915207297439</c:v>
                </c:pt>
                <c:pt idx="18">
                  <c:v>182.5262158696888</c:v>
                </c:pt>
                <c:pt idx="19">
                  <c:v>116.89751325895664</c:v>
                </c:pt>
                <c:pt idx="20">
                  <c:v>206.08081590072564</c:v>
                </c:pt>
                <c:pt idx="21">
                  <c:v>126.57516313218464</c:v>
                </c:pt>
                <c:pt idx="22">
                  <c:v>286.42238024097969</c:v>
                </c:pt>
                <c:pt idx="23">
                  <c:v>303.37758236294422</c:v>
                </c:pt>
                <c:pt idx="24">
                  <c:v>451.66009236017442</c:v>
                </c:pt>
                <c:pt idx="25">
                  <c:v>462.74248201165813</c:v>
                </c:pt>
                <c:pt idx="26">
                  <c:v>1426.6106323742436</c:v>
                </c:pt>
                <c:pt idx="27">
                  <c:v>858.01902410601099</c:v>
                </c:pt>
                <c:pt idx="28">
                  <c:v>527.62336599129253</c:v>
                </c:pt>
                <c:pt idx="29">
                  <c:v>657.53663508304942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7-49D9-9FBB-474F03F5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68488"/>
        <c:axId val="401965536"/>
      </c:scatterChart>
      <c:valAx>
        <c:axId val="401968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5536"/>
        <c:crosses val="autoZero"/>
        <c:crossBetween val="midCat"/>
      </c:valAx>
      <c:valAx>
        <c:axId val="4019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684935216431287"/>
          <c:y val="6.3935942017400119E-2"/>
          <c:w val="0.52874661500645748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8</xdr:row>
      <xdr:rowOff>123825</xdr:rowOff>
    </xdr:from>
    <xdr:to>
      <xdr:col>17</xdr:col>
      <xdr:colOff>300037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zoomScaleNormal="100" workbookViewId="0">
      <selection activeCell="F4" sqref="F4"/>
    </sheetView>
  </sheetViews>
  <sheetFormatPr defaultRowHeight="14.4" x14ac:dyDescent="0.55000000000000004"/>
  <cols>
    <col min="2" max="2" width="12.26171875" customWidth="1"/>
    <col min="4" max="4" width="12.68359375" customWidth="1"/>
    <col min="5" max="5" width="11.1015625" customWidth="1"/>
    <col min="6" max="6" width="15.62890625" customWidth="1"/>
    <col min="7" max="7" width="10.68359375" customWidth="1"/>
    <col min="8" max="8" width="12" customWidth="1"/>
    <col min="9" max="9" width="11.68359375" bestFit="1" customWidth="1"/>
    <col min="10" max="29" width="9.26171875" bestFit="1" customWidth="1"/>
    <col min="30" max="43" width="9.578125" bestFit="1" customWidth="1"/>
  </cols>
  <sheetData>
    <row r="1" spans="1:9" x14ac:dyDescent="0.55000000000000004">
      <c r="A1" t="s">
        <v>0</v>
      </c>
      <c r="B1" s="2">
        <v>0.35583167866316662</v>
      </c>
      <c r="D1" t="s">
        <v>7</v>
      </c>
      <c r="E1" s="13">
        <f>SUM(I8:I37)</f>
        <v>4.1048854889943289</v>
      </c>
      <c r="F1" s="4"/>
      <c r="G1" s="4"/>
      <c r="H1" t="s">
        <v>13</v>
      </c>
      <c r="I1">
        <v>900</v>
      </c>
    </row>
    <row r="2" spans="1:9" x14ac:dyDescent="0.55000000000000004">
      <c r="A2" t="s">
        <v>1</v>
      </c>
      <c r="B2" s="3">
        <v>1233.075604922783</v>
      </c>
      <c r="D2" t="s">
        <v>17</v>
      </c>
      <c r="E2" s="8">
        <v>4.1048854889943289</v>
      </c>
      <c r="H2" t="s">
        <v>14</v>
      </c>
      <c r="I2">
        <v>50</v>
      </c>
    </row>
    <row r="3" spans="1:9" x14ac:dyDescent="0.55000000000000004">
      <c r="A3" t="s">
        <v>5</v>
      </c>
      <c r="B3" s="3">
        <f>k</f>
        <v>1233.075604922783</v>
      </c>
      <c r="D3" t="s">
        <v>18</v>
      </c>
      <c r="E3" s="8">
        <f>Total_SSQ/Min_SSQ</f>
        <v>1</v>
      </c>
      <c r="H3" t="s">
        <v>15</v>
      </c>
      <c r="I3">
        <v>0.2</v>
      </c>
    </row>
    <row r="4" spans="1:9" x14ac:dyDescent="0.55000000000000004">
      <c r="A4" t="s">
        <v>10</v>
      </c>
      <c r="B4" s="9">
        <f>1/EXP(AVERAGE(F8:F37))</f>
        <v>11.074318085536431</v>
      </c>
      <c r="H4" t="s">
        <v>16</v>
      </c>
      <c r="I4">
        <v>2.5000000000000001E-2</v>
      </c>
    </row>
    <row r="5" spans="1:9" x14ac:dyDescent="0.55000000000000004">
      <c r="B5" s="9"/>
    </row>
    <row r="7" spans="1:9" ht="43.2" x14ac:dyDescent="0.55000000000000004">
      <c r="A7" s="6" t="s">
        <v>2</v>
      </c>
      <c r="B7" s="6" t="s">
        <v>8</v>
      </c>
      <c r="C7" s="6" t="s">
        <v>3</v>
      </c>
      <c r="D7" s="6" t="s">
        <v>4</v>
      </c>
      <c r="E7" s="6" t="s">
        <v>12</v>
      </c>
      <c r="F7" s="6" t="s">
        <v>19</v>
      </c>
      <c r="G7" s="6" t="s">
        <v>11</v>
      </c>
      <c r="H7" s="6" t="s">
        <v>9</v>
      </c>
      <c r="I7" s="6" t="s">
        <v>6</v>
      </c>
    </row>
    <row r="8" spans="1:9" x14ac:dyDescent="0.55000000000000004">
      <c r="A8">
        <v>1</v>
      </c>
      <c r="B8" s="5">
        <f>k</f>
        <v>1233.075604922783</v>
      </c>
      <c r="C8" s="3">
        <v>0</v>
      </c>
      <c r="D8" s="3">
        <f t="shared" ref="D8:D37" si="0">r_*B8*(1-B8/k)</f>
        <v>0</v>
      </c>
      <c r="E8" s="3">
        <v>100</v>
      </c>
      <c r="F8" s="2">
        <f>LN(E8/B8)</f>
        <v>-2.5120966331575274</v>
      </c>
      <c r="G8" s="3">
        <f t="shared" ref="G8:G37" si="1">E8*q</f>
        <v>1107.4318085536431</v>
      </c>
      <c r="H8" s="7">
        <f>LN(B8)-LN(G8)</f>
        <v>0.10746789153404723</v>
      </c>
      <c r="I8" s="8">
        <f>H8^2</f>
        <v>1.1549347710773742E-2</v>
      </c>
    </row>
    <row r="9" spans="1:9" x14ac:dyDescent="0.55000000000000004">
      <c r="A9">
        <v>2</v>
      </c>
      <c r="B9" s="1">
        <f t="shared" ref="B9:B37" si="2">MAX(0.001,(B8+D8-C8))</f>
        <v>1233.075604922783</v>
      </c>
      <c r="C9" s="3">
        <v>30.844470534637132</v>
      </c>
      <c r="D9" s="3">
        <f t="shared" si="0"/>
        <v>0</v>
      </c>
      <c r="E9" s="3">
        <v>102.81490178212378</v>
      </c>
      <c r="F9" s="2">
        <f t="shared" ref="F9:F37" si="3">LN(E9/B9)</f>
        <v>-2.4843365176600147</v>
      </c>
      <c r="G9" s="3">
        <f t="shared" si="1"/>
        <v>1138.6049262684253</v>
      </c>
      <c r="H9" s="7">
        <f t="shared" ref="H9:H37" si="4">LN(B9)-LN(G9)</f>
        <v>7.9707776036534561E-2</v>
      </c>
      <c r="I9" s="8">
        <f t="shared" ref="I9:I37" si="5">H9^2</f>
        <v>6.3533295606903531E-3</v>
      </c>
    </row>
    <row r="10" spans="1:9" x14ac:dyDescent="0.55000000000000004">
      <c r="A10">
        <v>3</v>
      </c>
      <c r="B10" s="1">
        <f t="shared" si="2"/>
        <v>1202.2311343881458</v>
      </c>
      <c r="C10" s="3">
        <v>61.304666953917675</v>
      </c>
      <c r="D10" s="3">
        <f t="shared" si="0"/>
        <v>10.700897253747751</v>
      </c>
      <c r="E10" s="3">
        <v>102.17444492319613</v>
      </c>
      <c r="F10" s="2">
        <f t="shared" si="3"/>
        <v>-2.4652527912870053</v>
      </c>
      <c r="G10" s="3">
        <f t="shared" si="1"/>
        <v>1131.5123032925969</v>
      </c>
      <c r="H10" s="7">
        <f t="shared" si="4"/>
        <v>6.0624049663524637E-2</v>
      </c>
      <c r="I10" s="8">
        <f t="shared" si="5"/>
        <v>3.6752753976055019E-3</v>
      </c>
    </row>
    <row r="11" spans="1:9" x14ac:dyDescent="0.55000000000000004">
      <c r="A11">
        <v>4</v>
      </c>
      <c r="B11" s="1">
        <f t="shared" si="2"/>
        <v>1151.6273646879761</v>
      </c>
      <c r="C11" s="3">
        <v>85.42667556473522</v>
      </c>
      <c r="D11" s="3">
        <f t="shared" si="0"/>
        <v>27.067527394786808</v>
      </c>
      <c r="E11" s="3">
        <v>94.91852840526137</v>
      </c>
      <c r="F11" s="2">
        <f t="shared" si="3"/>
        <v>-2.4959123928550828</v>
      </c>
      <c r="G11" s="3">
        <f t="shared" si="1"/>
        <v>1051.1579757708894</v>
      </c>
      <c r="H11" s="7">
        <f t="shared" si="4"/>
        <v>9.1283651231602647E-2</v>
      </c>
      <c r="I11" s="8">
        <f t="shared" si="5"/>
        <v>8.3327049821728706E-3</v>
      </c>
    </row>
    <row r="12" spans="1:9" x14ac:dyDescent="0.55000000000000004">
      <c r="A12">
        <v>5</v>
      </c>
      <c r="B12" s="1">
        <f t="shared" si="2"/>
        <v>1093.2682165180277</v>
      </c>
      <c r="C12" s="3">
        <v>48.991531165453978</v>
      </c>
      <c r="D12" s="3">
        <f t="shared" si="0"/>
        <v>44.107429571201173</v>
      </c>
      <c r="E12" s="3">
        <v>40.826275971211658</v>
      </c>
      <c r="F12" s="2">
        <f t="shared" si="3"/>
        <v>-3.287600959852464</v>
      </c>
      <c r="G12" s="3">
        <f t="shared" si="1"/>
        <v>452.12316635309071</v>
      </c>
      <c r="H12" s="7">
        <f t="shared" si="4"/>
        <v>0.88297221822898386</v>
      </c>
      <c r="I12" s="8">
        <f t="shared" si="5"/>
        <v>0.77963993816421229</v>
      </c>
    </row>
    <row r="13" spans="1:9" x14ac:dyDescent="0.55000000000000004">
      <c r="A13">
        <v>6</v>
      </c>
      <c r="B13" s="1">
        <f t="shared" si="2"/>
        <v>1088.3841149237749</v>
      </c>
      <c r="C13" s="3">
        <v>131.73807400965956</v>
      </c>
      <c r="D13" s="3">
        <f t="shared" si="0"/>
        <v>45.444370003978314</v>
      </c>
      <c r="E13" s="3">
        <v>87.82538267310639</v>
      </c>
      <c r="F13" s="2">
        <f t="shared" si="3"/>
        <v>-2.5170988565491119</v>
      </c>
      <c r="G13" s="3">
        <f t="shared" si="1"/>
        <v>972.60622370594001</v>
      </c>
      <c r="H13" s="7">
        <f t="shared" si="4"/>
        <v>0.11247011492563175</v>
      </c>
      <c r="I13" s="8">
        <f t="shared" si="5"/>
        <v>1.2649526751384813E-2</v>
      </c>
    </row>
    <row r="14" spans="1:9" x14ac:dyDescent="0.55000000000000004">
      <c r="A14">
        <v>7</v>
      </c>
      <c r="B14" s="1">
        <f t="shared" si="2"/>
        <v>1002.0904109180935</v>
      </c>
      <c r="C14" s="3">
        <v>275.82163598238429</v>
      </c>
      <c r="D14" s="3">
        <f t="shared" si="0"/>
        <v>66.795307391876676</v>
      </c>
      <c r="E14" s="3">
        <v>153.23424221243573</v>
      </c>
      <c r="F14" s="2">
        <f t="shared" si="3"/>
        <v>-1.8778757625643117</v>
      </c>
      <c r="G14" s="3">
        <f t="shared" si="1"/>
        <v>1696.9647398566472</v>
      </c>
      <c r="H14" s="7">
        <f t="shared" si="4"/>
        <v>-0.52675297905916896</v>
      </c>
      <c r="I14" s="8">
        <f t="shared" si="5"/>
        <v>0.27746870094770931</v>
      </c>
    </row>
    <row r="15" spans="1:9" x14ac:dyDescent="0.55000000000000004">
      <c r="A15">
        <v>8</v>
      </c>
      <c r="B15" s="1">
        <f t="shared" si="2"/>
        <v>793.06408232758577</v>
      </c>
      <c r="C15" s="3">
        <v>241.87846563130773</v>
      </c>
      <c r="D15" s="3">
        <f t="shared" si="0"/>
        <v>100.69948150683059</v>
      </c>
      <c r="E15" s="3">
        <v>115.18022172919416</v>
      </c>
      <c r="F15" s="2">
        <f t="shared" si="3"/>
        <v>-1.9294059812233773</v>
      </c>
      <c r="G15" s="3">
        <f t="shared" si="1"/>
        <v>1275.5424125917111</v>
      </c>
      <c r="H15" s="7">
        <f t="shared" si="4"/>
        <v>-0.47522276040010247</v>
      </c>
      <c r="I15" s="8">
        <f t="shared" si="5"/>
        <v>0.22583667200229321</v>
      </c>
    </row>
    <row r="16" spans="1:9" x14ac:dyDescent="0.55000000000000004">
      <c r="A16">
        <v>9</v>
      </c>
      <c r="B16" s="1">
        <f t="shared" si="2"/>
        <v>651.88509820310856</v>
      </c>
      <c r="C16" s="3">
        <v>205.03984621360252</v>
      </c>
      <c r="D16" s="3">
        <f t="shared" si="0"/>
        <v>109.33128911781321</v>
      </c>
      <c r="E16" s="3">
        <v>85.433269255667724</v>
      </c>
      <c r="F16" s="2">
        <f t="shared" si="3"/>
        <v>-2.0321327219760992</v>
      </c>
      <c r="G16" s="3">
        <f t="shared" si="1"/>
        <v>946.11519882454468</v>
      </c>
      <c r="H16" s="7">
        <f t="shared" si="4"/>
        <v>-0.37249601964738055</v>
      </c>
      <c r="I16" s="8">
        <f t="shared" si="5"/>
        <v>0.13875328465314171</v>
      </c>
    </row>
    <row r="17" spans="1:9" x14ac:dyDescent="0.55000000000000004">
      <c r="A17">
        <v>10</v>
      </c>
      <c r="B17" s="1">
        <f t="shared" si="2"/>
        <v>556.17654110731928</v>
      </c>
      <c r="C17" s="3">
        <v>98.280258782169483</v>
      </c>
      <c r="D17" s="3">
        <f t="shared" si="0"/>
        <v>108.64043202458566</v>
      </c>
      <c r="E17" s="3">
        <v>36.400095845247954</v>
      </c>
      <c r="F17" s="2">
        <f t="shared" si="3"/>
        <v>-2.7265143560785399</v>
      </c>
      <c r="G17" s="3">
        <f t="shared" si="1"/>
        <v>403.10623973428892</v>
      </c>
      <c r="H17" s="7">
        <f t="shared" si="4"/>
        <v>0.32188561445505925</v>
      </c>
      <c r="I17" s="8">
        <f t="shared" si="5"/>
        <v>0.10361034879311105</v>
      </c>
    </row>
    <row r="18" spans="1:9" x14ac:dyDescent="0.55000000000000004">
      <c r="A18">
        <v>11</v>
      </c>
      <c r="B18" s="1">
        <f t="shared" si="2"/>
        <v>566.53671434973535</v>
      </c>
      <c r="C18" s="3">
        <v>189.55115861982367</v>
      </c>
      <c r="D18" s="3">
        <f t="shared" si="0"/>
        <v>108.97037801785648</v>
      </c>
      <c r="E18" s="3">
        <v>63.183719539941222</v>
      </c>
      <c r="F18" s="2">
        <f t="shared" si="3"/>
        <v>-2.193495221706943</v>
      </c>
      <c r="G18" s="3">
        <f t="shared" si="1"/>
        <v>699.71660801263272</v>
      </c>
      <c r="H18" s="7">
        <f t="shared" si="4"/>
        <v>-0.21113351991653762</v>
      </c>
      <c r="I18" s="8">
        <f t="shared" si="5"/>
        <v>4.4577363232346984E-2</v>
      </c>
    </row>
    <row r="19" spans="1:9" x14ac:dyDescent="0.55000000000000004">
      <c r="A19">
        <v>12</v>
      </c>
      <c r="B19" s="1">
        <f t="shared" si="2"/>
        <v>485.95593374776809</v>
      </c>
      <c r="C19" s="3">
        <v>277.01076724187379</v>
      </c>
      <c r="D19" s="3">
        <f t="shared" si="0"/>
        <v>104.77121114516089</v>
      </c>
      <c r="E19" s="3">
        <v>83.942656739961748</v>
      </c>
      <c r="F19" s="2">
        <f t="shared" si="3"/>
        <v>-1.7559840406199729</v>
      </c>
      <c r="G19" s="3">
        <f t="shared" si="1"/>
        <v>929.60768168333493</v>
      </c>
      <c r="H19" s="7">
        <f t="shared" si="4"/>
        <v>-0.6486447010035068</v>
      </c>
      <c r="I19" s="8">
        <f t="shared" si="5"/>
        <v>0.42073994813992871</v>
      </c>
    </row>
    <row r="20" spans="1:9" x14ac:dyDescent="0.55000000000000004">
      <c r="A20">
        <v>13</v>
      </c>
      <c r="B20" s="1">
        <f t="shared" si="2"/>
        <v>313.71637765105521</v>
      </c>
      <c r="C20" s="3">
        <v>138.50173163549036</v>
      </c>
      <c r="D20" s="3">
        <f t="shared" si="0"/>
        <v>83.229509404997685</v>
      </c>
      <c r="E20" s="3">
        <v>38.472703232080647</v>
      </c>
      <c r="F20" s="2">
        <f t="shared" si="3"/>
        <v>-2.0985403389679873</v>
      </c>
      <c r="G20" s="3">
        <f t="shared" si="1"/>
        <v>426.05895320250664</v>
      </c>
      <c r="H20" s="7">
        <f t="shared" si="4"/>
        <v>-0.30608840265549286</v>
      </c>
      <c r="I20" s="8">
        <f t="shared" si="5"/>
        <v>9.3690110240191124E-2</v>
      </c>
    </row>
    <row r="21" spans="1:9" x14ac:dyDescent="0.55000000000000004">
      <c r="A21">
        <v>14</v>
      </c>
      <c r="B21" s="1">
        <f t="shared" si="2"/>
        <v>258.44415542056254</v>
      </c>
      <c r="C21" s="3">
        <v>57.618536454027712</v>
      </c>
      <c r="D21" s="3">
        <f t="shared" si="0"/>
        <v>72.687886286971917</v>
      </c>
      <c r="E21" s="3">
        <v>14.773983706160948</v>
      </c>
      <c r="F21" s="2">
        <f t="shared" si="3"/>
        <v>-2.8618118611872521</v>
      </c>
      <c r="G21" s="3">
        <f t="shared" si="1"/>
        <v>163.61179495255874</v>
      </c>
      <c r="H21" s="7">
        <f t="shared" si="4"/>
        <v>0.45718311956377189</v>
      </c>
      <c r="I21" s="8">
        <f t="shared" si="5"/>
        <v>0.20901640481406214</v>
      </c>
    </row>
    <row r="22" spans="1:9" x14ac:dyDescent="0.55000000000000004">
      <c r="A22">
        <v>15</v>
      </c>
      <c r="B22" s="1">
        <f t="shared" si="2"/>
        <v>273.51350525350671</v>
      </c>
      <c r="C22" s="3">
        <v>60.153003725602858</v>
      </c>
      <c r="D22" s="3">
        <f t="shared" si="0"/>
        <v>75.73676747903059</v>
      </c>
      <c r="E22" s="3">
        <v>14.322143744191152</v>
      </c>
      <c r="F22" s="2">
        <f t="shared" si="3"/>
        <v>-2.949544146862805</v>
      </c>
      <c r="G22" s="3">
        <f t="shared" si="1"/>
        <v>158.60797548994853</v>
      </c>
      <c r="H22" s="7">
        <f t="shared" si="4"/>
        <v>0.54491540523932436</v>
      </c>
      <c r="I22" s="8">
        <f t="shared" si="5"/>
        <v>0.29693279886713708</v>
      </c>
    </row>
    <row r="23" spans="1:9" x14ac:dyDescent="0.55000000000000004">
      <c r="A23">
        <v>16</v>
      </c>
      <c r="B23" s="1">
        <f t="shared" si="2"/>
        <v>289.09726900693443</v>
      </c>
      <c r="C23" s="3">
        <v>151.94253567238337</v>
      </c>
      <c r="D23" s="3">
        <f t="shared" si="0"/>
        <v>78.751878174245633</v>
      </c>
      <c r="E23" s="3">
        <v>33.765007927196294</v>
      </c>
      <c r="F23" s="2">
        <f t="shared" si="3"/>
        <v>-2.1473382046410601</v>
      </c>
      <c r="G23" s="3">
        <f t="shared" si="1"/>
        <v>373.92443794643088</v>
      </c>
      <c r="H23" s="7">
        <f t="shared" si="4"/>
        <v>-0.25729053698241966</v>
      </c>
      <c r="I23" s="8">
        <f t="shared" si="5"/>
        <v>6.6198420420701856E-2</v>
      </c>
    </row>
    <row r="24" spans="1:9" x14ac:dyDescent="0.55000000000000004">
      <c r="A24">
        <v>17</v>
      </c>
      <c r="B24" s="1">
        <f t="shared" si="2"/>
        <v>215.90661150879669</v>
      </c>
      <c r="C24" s="3">
        <v>87.541711356836174</v>
      </c>
      <c r="D24" s="3">
        <f t="shared" si="0"/>
        <v>63.374414234984762</v>
      </c>
      <c r="E24" s="3">
        <v>18.237856532674197</v>
      </c>
      <c r="F24" s="2">
        <f t="shared" si="3"/>
        <v>-2.4713464969814529</v>
      </c>
      <c r="G24" s="3">
        <f t="shared" si="1"/>
        <v>201.97182444121262</v>
      </c>
      <c r="H24" s="7">
        <f t="shared" si="4"/>
        <v>6.6717755357972308E-2</v>
      </c>
      <c r="I24" s="8">
        <f t="shared" si="5"/>
        <v>4.4512588800062428E-3</v>
      </c>
    </row>
    <row r="25" spans="1:9" x14ac:dyDescent="0.55000000000000004">
      <c r="A25">
        <v>18</v>
      </c>
      <c r="B25" s="1">
        <f t="shared" si="2"/>
        <v>191.7393143869453</v>
      </c>
      <c r="C25" s="3">
        <v>90.815133519207905</v>
      </c>
      <c r="D25" s="3">
        <f t="shared" si="0"/>
        <v>57.617853840307461</v>
      </c>
      <c r="E25" s="3">
        <v>17.806888925334874</v>
      </c>
      <c r="F25" s="2">
        <f t="shared" si="3"/>
        <v>-2.3765513111959549</v>
      </c>
      <c r="G25" s="3">
        <f t="shared" si="1"/>
        <v>197.19915207297439</v>
      </c>
      <c r="H25" s="7">
        <f t="shared" si="4"/>
        <v>-2.8077430427525307E-2</v>
      </c>
      <c r="I25" s="8">
        <f t="shared" si="5"/>
        <v>7.8834209941252393E-4</v>
      </c>
    </row>
    <row r="26" spans="1:9" x14ac:dyDescent="0.55000000000000004">
      <c r="A26">
        <v>19</v>
      </c>
      <c r="B26" s="1">
        <f t="shared" si="2"/>
        <v>158.54203470804487</v>
      </c>
      <c r="C26" s="3">
        <v>89.002461197463106</v>
      </c>
      <c r="D26" s="3">
        <f t="shared" si="0"/>
        <v>49.160842760376035</v>
      </c>
      <c r="E26" s="3">
        <v>16.481937258789454</v>
      </c>
      <c r="F26" s="2">
        <f t="shared" si="3"/>
        <v>-2.2637546916788835</v>
      </c>
      <c r="G26" s="3">
        <f t="shared" si="1"/>
        <v>182.5262158696888</v>
      </c>
      <c r="H26" s="7">
        <f t="shared" si="4"/>
        <v>-0.14087404994459707</v>
      </c>
      <c r="I26" s="8">
        <f t="shared" si="5"/>
        <v>1.984549794779283E-2</v>
      </c>
    </row>
    <row r="27" spans="1:9" x14ac:dyDescent="0.55000000000000004">
      <c r="A27">
        <v>20</v>
      </c>
      <c r="B27" s="1">
        <f t="shared" si="2"/>
        <v>118.70041627095779</v>
      </c>
      <c r="C27" s="3">
        <v>0</v>
      </c>
      <c r="D27" s="3">
        <f t="shared" si="0"/>
        <v>38.171443152705301</v>
      </c>
      <c r="E27" s="3">
        <v>10.555730145735128</v>
      </c>
      <c r="F27" s="2">
        <f t="shared" si="3"/>
        <v>-2.4199339542759035</v>
      </c>
      <c r="G27" s="3">
        <f t="shared" si="1"/>
        <v>116.89751325895664</v>
      </c>
      <c r="H27" s="7">
        <f t="shared" si="4"/>
        <v>1.5305212652424238E-2</v>
      </c>
      <c r="I27" s="8">
        <f t="shared" si="5"/>
        <v>2.34249534335927E-4</v>
      </c>
    </row>
    <row r="28" spans="1:9" x14ac:dyDescent="0.55000000000000004">
      <c r="A28">
        <v>21</v>
      </c>
      <c r="B28" s="1">
        <f t="shared" si="2"/>
        <v>156.8718594236631</v>
      </c>
      <c r="C28" s="3">
        <v>0</v>
      </c>
      <c r="D28" s="3">
        <f t="shared" si="0"/>
        <v>48.718560452089875</v>
      </c>
      <c r="E28" s="3">
        <v>18.608894408575519</v>
      </c>
      <c r="F28" s="2">
        <f t="shared" si="3"/>
        <v>-2.1317896296452643</v>
      </c>
      <c r="G28" s="3">
        <f t="shared" si="1"/>
        <v>206.08081590072564</v>
      </c>
      <c r="H28" s="7">
        <f t="shared" si="4"/>
        <v>-0.27283911197821542</v>
      </c>
      <c r="I28" s="8">
        <f t="shared" si="5"/>
        <v>7.4441181025061171E-2</v>
      </c>
    </row>
    <row r="29" spans="1:9" x14ac:dyDescent="0.55000000000000004">
      <c r="A29">
        <v>22</v>
      </c>
      <c r="B29" s="1">
        <f t="shared" si="2"/>
        <v>205.59041987575296</v>
      </c>
      <c r="C29" s="3">
        <v>0</v>
      </c>
      <c r="D29" s="3">
        <f t="shared" si="0"/>
        <v>60.958370022827374</v>
      </c>
      <c r="E29" s="3">
        <v>11.429612383763622</v>
      </c>
      <c r="F29" s="2">
        <f t="shared" si="3"/>
        <v>-2.8896783715103043</v>
      </c>
      <c r="G29" s="3">
        <f t="shared" si="1"/>
        <v>126.57516313218464</v>
      </c>
      <c r="H29" s="7">
        <f t="shared" si="4"/>
        <v>0.48504962988682365</v>
      </c>
      <c r="I29" s="8">
        <f t="shared" si="5"/>
        <v>0.2352731434533446</v>
      </c>
    </row>
    <row r="30" spans="1:9" x14ac:dyDescent="0.55000000000000004">
      <c r="A30">
        <v>23</v>
      </c>
      <c r="B30" s="1">
        <f t="shared" si="2"/>
        <v>266.54878989858031</v>
      </c>
      <c r="C30" s="3">
        <v>0</v>
      </c>
      <c r="D30" s="3">
        <f t="shared" si="0"/>
        <v>74.343931903405363</v>
      </c>
      <c r="E30" s="3">
        <v>25.86365842381397</v>
      </c>
      <c r="F30" s="2">
        <f t="shared" si="3"/>
        <v>-2.3327184696824577</v>
      </c>
      <c r="G30" s="3">
        <f t="shared" si="1"/>
        <v>286.42238024097969</v>
      </c>
      <c r="H30" s="7">
        <f t="shared" si="4"/>
        <v>-7.1910271941022508E-2</v>
      </c>
      <c r="I30" s="8">
        <f t="shared" si="5"/>
        <v>5.1710872106318093E-3</v>
      </c>
    </row>
    <row r="31" spans="1:9" x14ac:dyDescent="0.55000000000000004">
      <c r="A31">
        <v>24</v>
      </c>
      <c r="B31" s="1">
        <f t="shared" si="2"/>
        <v>340.89272180198566</v>
      </c>
      <c r="C31" s="3">
        <v>0</v>
      </c>
      <c r="D31" s="3">
        <f t="shared" si="0"/>
        <v>87.766043243468033</v>
      </c>
      <c r="E31" s="3">
        <v>27.39469645170923</v>
      </c>
      <c r="F31" s="2">
        <f t="shared" si="3"/>
        <v>-2.5212183944635278</v>
      </c>
      <c r="G31" s="3">
        <f t="shared" si="1"/>
        <v>303.37758236294422</v>
      </c>
      <c r="H31" s="7">
        <f t="shared" si="4"/>
        <v>0.11658965284004719</v>
      </c>
      <c r="I31" s="8">
        <f t="shared" si="5"/>
        <v>1.3593147149362723E-2</v>
      </c>
    </row>
    <row r="32" spans="1:9" x14ac:dyDescent="0.55000000000000004">
      <c r="A32">
        <v>25</v>
      </c>
      <c r="B32" s="1">
        <f t="shared" si="2"/>
        <v>428.65876504545372</v>
      </c>
      <c r="C32" s="3">
        <v>0</v>
      </c>
      <c r="D32" s="3">
        <f t="shared" si="0"/>
        <v>99.505655674006093</v>
      </c>
      <c r="E32" s="3">
        <v>40.784460846403107</v>
      </c>
      <c r="F32" s="2">
        <f t="shared" si="3"/>
        <v>-2.3523600356834815</v>
      </c>
      <c r="G32" s="3">
        <f t="shared" si="1"/>
        <v>451.66009236017442</v>
      </c>
      <c r="H32" s="7">
        <f t="shared" si="4"/>
        <v>-5.2268705939998661E-2</v>
      </c>
      <c r="I32" s="8">
        <f t="shared" si="5"/>
        <v>2.7320176206420514E-3</v>
      </c>
    </row>
    <row r="33" spans="1:32" x14ac:dyDescent="0.55000000000000004">
      <c r="A33">
        <v>26</v>
      </c>
      <c r="B33" s="1">
        <f t="shared" si="2"/>
        <v>528.16442071945983</v>
      </c>
      <c r="C33" s="3">
        <v>0</v>
      </c>
      <c r="D33" s="3">
        <f t="shared" si="0"/>
        <v>107.43813153635026</v>
      </c>
      <c r="E33" s="3">
        <v>41.785189700846779</v>
      </c>
      <c r="F33" s="2">
        <f t="shared" si="3"/>
        <v>-2.5368656747381895</v>
      </c>
      <c r="G33" s="3">
        <f t="shared" si="1"/>
        <v>462.74248201165813</v>
      </c>
      <c r="H33" s="7">
        <f t="shared" si="4"/>
        <v>0.13223693311470885</v>
      </c>
      <c r="I33" s="8">
        <f t="shared" si="5"/>
        <v>1.7486606479583982E-2</v>
      </c>
    </row>
    <row r="34" spans="1:32" x14ac:dyDescent="0.55000000000000004">
      <c r="A34">
        <v>27</v>
      </c>
      <c r="B34" s="1">
        <f t="shared" si="2"/>
        <v>635.60255225581011</v>
      </c>
      <c r="C34" s="3">
        <v>0</v>
      </c>
      <c r="D34" s="3">
        <f t="shared" si="0"/>
        <v>109.58695470107331</v>
      </c>
      <c r="E34" s="3">
        <v>128.82153296982347</v>
      </c>
      <c r="F34" s="2">
        <f t="shared" si="3"/>
        <v>-1.5961454690210861</v>
      </c>
      <c r="G34" s="3">
        <f t="shared" si="1"/>
        <v>1426.6106323742436</v>
      </c>
      <c r="H34" s="7">
        <f t="shared" si="4"/>
        <v>-0.80848327260239383</v>
      </c>
      <c r="I34" s="8">
        <f t="shared" si="5"/>
        <v>0.65364520207787669</v>
      </c>
      <c r="L34" s="4">
        <f>Scaled_SSQ</f>
        <v>1</v>
      </c>
      <c r="M34" s="10">
        <v>0.1</v>
      </c>
      <c r="N34" s="11">
        <f t="shared" ref="N34:AF34" si="6">M34+rstep</f>
        <v>0.125</v>
      </c>
      <c r="O34" s="11">
        <f t="shared" si="6"/>
        <v>0.15</v>
      </c>
      <c r="P34" s="11">
        <f t="shared" si="6"/>
        <v>0.17499999999999999</v>
      </c>
      <c r="Q34" s="11">
        <f t="shared" si="6"/>
        <v>0.19999999999999998</v>
      </c>
      <c r="R34" s="11">
        <f t="shared" si="6"/>
        <v>0.22499999999999998</v>
      </c>
      <c r="S34" s="11">
        <f t="shared" si="6"/>
        <v>0.24999999999999997</v>
      </c>
      <c r="T34" s="11">
        <f t="shared" si="6"/>
        <v>0.27499999999999997</v>
      </c>
      <c r="U34" s="11">
        <f t="shared" si="6"/>
        <v>0.3</v>
      </c>
      <c r="V34" s="11">
        <f t="shared" si="6"/>
        <v>0.32500000000000001</v>
      </c>
      <c r="W34" s="11">
        <f t="shared" si="6"/>
        <v>0.35000000000000003</v>
      </c>
      <c r="X34" s="11">
        <f t="shared" si="6"/>
        <v>0.37500000000000006</v>
      </c>
      <c r="Y34" s="11">
        <f t="shared" si="6"/>
        <v>0.40000000000000008</v>
      </c>
      <c r="Z34" s="11">
        <f t="shared" si="6"/>
        <v>0.4250000000000001</v>
      </c>
      <c r="AA34" s="11">
        <f t="shared" si="6"/>
        <v>0.45000000000000012</v>
      </c>
      <c r="AB34" s="11">
        <f t="shared" si="6"/>
        <v>0.47500000000000014</v>
      </c>
      <c r="AC34" s="11">
        <f t="shared" si="6"/>
        <v>0.50000000000000011</v>
      </c>
      <c r="AD34" s="11">
        <f t="shared" si="6"/>
        <v>0.52500000000000013</v>
      </c>
      <c r="AE34" s="11">
        <f t="shared" si="6"/>
        <v>0.55000000000000016</v>
      </c>
      <c r="AF34" s="11">
        <f t="shared" si="6"/>
        <v>0.57500000000000018</v>
      </c>
    </row>
    <row r="35" spans="1:32" x14ac:dyDescent="0.55000000000000004">
      <c r="A35">
        <v>28</v>
      </c>
      <c r="B35" s="1">
        <f t="shared" si="2"/>
        <v>745.18950695688341</v>
      </c>
      <c r="C35" s="3">
        <v>0</v>
      </c>
      <c r="D35" s="3">
        <f t="shared" si="0"/>
        <v>104.91560224021015</v>
      </c>
      <c r="E35" s="3">
        <v>77.478271572009774</v>
      </c>
      <c r="F35" s="2">
        <f t="shared" si="3"/>
        <v>-2.2636410275503542</v>
      </c>
      <c r="G35" s="3">
        <f t="shared" si="1"/>
        <v>858.01902410601099</v>
      </c>
      <c r="H35" s="7">
        <f t="shared" si="4"/>
        <v>-0.14098771407312594</v>
      </c>
      <c r="I35" s="8">
        <f t="shared" si="5"/>
        <v>1.9877535519565514E-2</v>
      </c>
      <c r="L35" s="10">
        <f>kstart</f>
        <v>900</v>
      </c>
      <c r="M35" s="12">
        <f t="dataTable" ref="M35:AF56" dt2D="1" dtr="1" r1="B1" r2="B2"/>
        <v>220.04125819771207</v>
      </c>
      <c r="N35" s="12">
        <v>218.72119035498727</v>
      </c>
      <c r="O35" s="12">
        <v>217.41271169166777</v>
      </c>
      <c r="P35" s="12">
        <v>216.13119483733175</v>
      </c>
      <c r="Q35" s="12">
        <v>215.32715936386128</v>
      </c>
      <c r="R35" s="12">
        <v>217.68183842351968</v>
      </c>
      <c r="S35" s="12">
        <v>217.99809787827033</v>
      </c>
      <c r="T35" s="12">
        <v>211.14907694297028</v>
      </c>
      <c r="U35" s="12">
        <v>216.06447757344273</v>
      </c>
      <c r="V35" s="12">
        <v>216.9624972602663</v>
      </c>
      <c r="W35" s="12">
        <v>217.18990771658775</v>
      </c>
      <c r="X35" s="12">
        <v>217.1064887137361</v>
      </c>
      <c r="Y35" s="12">
        <v>210.11802363510571</v>
      </c>
      <c r="Z35" s="12">
        <v>211.87124895990456</v>
      </c>
      <c r="AA35" s="12">
        <v>212.40921403596295</v>
      </c>
      <c r="AB35" s="12">
        <v>212.52559340180846</v>
      </c>
      <c r="AC35" s="12">
        <v>212.41746341255819</v>
      </c>
      <c r="AD35" s="12">
        <v>206.82711822277477</v>
      </c>
      <c r="AE35" s="12">
        <v>208.68016946421793</v>
      </c>
      <c r="AF35" s="12">
        <v>201.43808909929351</v>
      </c>
    </row>
    <row r="36" spans="1:32" x14ac:dyDescent="0.55000000000000004">
      <c r="A36">
        <v>29</v>
      </c>
      <c r="B36" s="1">
        <f t="shared" si="2"/>
        <v>850.1051091970935</v>
      </c>
      <c r="C36" s="3">
        <v>0</v>
      </c>
      <c r="D36" s="3">
        <f t="shared" si="0"/>
        <v>93.949148213940589</v>
      </c>
      <c r="E36" s="3">
        <v>47.643869529121879</v>
      </c>
      <c r="F36" s="2">
        <f t="shared" si="3"/>
        <v>-2.8816060341568761</v>
      </c>
      <c r="G36" s="3">
        <f t="shared" si="1"/>
        <v>527.62336599129253</v>
      </c>
      <c r="H36" s="7">
        <f t="shared" si="4"/>
        <v>0.47697729253339549</v>
      </c>
      <c r="I36" s="8">
        <f t="shared" si="5"/>
        <v>0.22750733759248834</v>
      </c>
      <c r="L36" s="11">
        <f t="shared" ref="L36:L56" si="7">L35+kstep</f>
        <v>950</v>
      </c>
      <c r="M36" s="12">
        <v>223.81474226968112</v>
      </c>
      <c r="N36" s="12">
        <v>222.30226445264708</v>
      </c>
      <c r="O36" s="12">
        <v>223.77876605793008</v>
      </c>
      <c r="P36" s="12">
        <v>224.66351047354627</v>
      </c>
      <c r="Q36" s="12">
        <v>224.51752282770283</v>
      </c>
      <c r="R36" s="12">
        <v>221.40616780391241</v>
      </c>
      <c r="S36" s="12">
        <v>223.16767167654052</v>
      </c>
      <c r="T36" s="12">
        <v>223.54862852500472</v>
      </c>
      <c r="U36" s="12">
        <v>223.46033762430321</v>
      </c>
      <c r="V36" s="12">
        <v>223.13223289609965</v>
      </c>
      <c r="W36" s="12">
        <v>217.31155230237241</v>
      </c>
      <c r="X36" s="12">
        <v>218.27430553955071</v>
      </c>
      <c r="Y36" s="12">
        <v>218.48291384906426</v>
      </c>
      <c r="Z36" s="12">
        <v>218.36653946154303</v>
      </c>
      <c r="AA36" s="12">
        <v>218.06663321483592</v>
      </c>
      <c r="AB36" s="12">
        <v>213.57343681289632</v>
      </c>
      <c r="AC36" s="12">
        <v>214.7148862992527</v>
      </c>
      <c r="AD36" s="12">
        <v>210.94933864430024</v>
      </c>
      <c r="AE36" s="12">
        <v>198.49359356414527</v>
      </c>
      <c r="AF36" s="12">
        <v>2.2225380778504791</v>
      </c>
    </row>
    <row r="37" spans="1:32" x14ac:dyDescent="0.55000000000000004">
      <c r="A37">
        <v>30</v>
      </c>
      <c r="B37" s="1">
        <f t="shared" si="2"/>
        <v>944.05425741103409</v>
      </c>
      <c r="C37" s="3">
        <v>0</v>
      </c>
      <c r="D37" s="3">
        <f t="shared" si="0"/>
        <v>78.737528817380777</v>
      </c>
      <c r="E37" s="3">
        <v>59.374909588503016</v>
      </c>
      <c r="F37" s="2">
        <f t="shared" si="3"/>
        <v>-2.7663119009311288</v>
      </c>
      <c r="G37" s="3">
        <f t="shared" si="1"/>
        <v>657.53663508304942</v>
      </c>
      <c r="H37" s="7">
        <f t="shared" si="4"/>
        <v>0.36168315930764905</v>
      </c>
      <c r="I37" s="8">
        <f t="shared" si="5"/>
        <v>0.13081470772676224</v>
      </c>
      <c r="L37" s="11">
        <f t="shared" si="7"/>
        <v>1000</v>
      </c>
      <c r="M37" s="12">
        <v>231.03827876064551</v>
      </c>
      <c r="N37" s="12">
        <v>231.42706259243866</v>
      </c>
      <c r="O37" s="12">
        <v>230.99098772192852</v>
      </c>
      <c r="P37" s="12">
        <v>228.66525932030936</v>
      </c>
      <c r="Q37" s="12">
        <v>229.83633557814801</v>
      </c>
      <c r="R37" s="12">
        <v>229.93389774427439</v>
      </c>
      <c r="S37" s="12">
        <v>229.62373973945228</v>
      </c>
      <c r="T37" s="12">
        <v>229.10104910634377</v>
      </c>
      <c r="U37" s="12">
        <v>223.68620845571934</v>
      </c>
      <c r="V37" s="12">
        <v>224.3584208659434</v>
      </c>
      <c r="W37" s="12">
        <v>224.37168345749197</v>
      </c>
      <c r="X37" s="12">
        <v>224.08825371874551</v>
      </c>
      <c r="Y37" s="12">
        <v>223.63598242449538</v>
      </c>
      <c r="Z37" s="12">
        <v>219.49421724287185</v>
      </c>
      <c r="AA37" s="12">
        <v>220.40690528089462</v>
      </c>
      <c r="AB37" s="12">
        <v>217.30955119520772</v>
      </c>
      <c r="AC37" s="12">
        <v>204.54046826145944</v>
      </c>
      <c r="AD37" s="12">
        <v>1.6863799864186286</v>
      </c>
      <c r="AE37" s="12">
        <v>3.0869069510475944</v>
      </c>
      <c r="AF37" s="12">
        <v>3.6754360667523231</v>
      </c>
    </row>
    <row r="38" spans="1:32" x14ac:dyDescent="0.55000000000000004">
      <c r="L38" s="11">
        <f t="shared" si="7"/>
        <v>1050</v>
      </c>
      <c r="M38" s="12">
        <v>237.55909736250015</v>
      </c>
      <c r="N38" s="12">
        <v>235.30264457480689</v>
      </c>
      <c r="O38" s="12">
        <v>236.34398272001911</v>
      </c>
      <c r="P38" s="12">
        <v>236.27691968374501</v>
      </c>
      <c r="Q38" s="12">
        <v>235.79889494622603</v>
      </c>
      <c r="R38" s="12">
        <v>235.11086446771554</v>
      </c>
      <c r="S38" s="12">
        <v>229.67921993245631</v>
      </c>
      <c r="T38" s="12">
        <v>230.28978940058451</v>
      </c>
      <c r="U38" s="12">
        <v>230.18988282680309</v>
      </c>
      <c r="V38" s="12">
        <v>229.78228579077086</v>
      </c>
      <c r="W38" s="12">
        <v>229.203581828285</v>
      </c>
      <c r="X38" s="12">
        <v>224.95022003774591</v>
      </c>
      <c r="Y38" s="12">
        <v>225.89449490046002</v>
      </c>
      <c r="Z38" s="12">
        <v>222.00509690113839</v>
      </c>
      <c r="AA38" s="12">
        <v>218.71929990721821</v>
      </c>
      <c r="AB38" s="12">
        <v>1.1667710177020989</v>
      </c>
      <c r="AC38" s="12">
        <v>2.5380014619580664</v>
      </c>
      <c r="AD38" s="12">
        <v>3.3293010901481406</v>
      </c>
      <c r="AE38" s="12">
        <v>3.7532379483477838</v>
      </c>
      <c r="AF38" s="12">
        <v>4.0123557814717374</v>
      </c>
    </row>
    <row r="39" spans="1:32" x14ac:dyDescent="0.55000000000000004">
      <c r="L39" s="11">
        <f t="shared" si="7"/>
        <v>1100</v>
      </c>
      <c r="M39" s="12">
        <v>242.78994794235587</v>
      </c>
      <c r="N39" s="12">
        <v>242.66300148747342</v>
      </c>
      <c r="O39" s="12">
        <v>242.06167475126622</v>
      </c>
      <c r="P39" s="12">
        <v>241.23048715564616</v>
      </c>
      <c r="Q39" s="12">
        <v>235.31400233343402</v>
      </c>
      <c r="R39" s="12">
        <v>236.13079655307348</v>
      </c>
      <c r="S39" s="12">
        <v>235.99859020549826</v>
      </c>
      <c r="T39" s="12">
        <v>235.50566373840903</v>
      </c>
      <c r="U39" s="12">
        <v>234.82245621267305</v>
      </c>
      <c r="V39" s="12">
        <v>229.86787894205602</v>
      </c>
      <c r="W39" s="12">
        <v>231.21153043077203</v>
      </c>
      <c r="X39" s="12">
        <v>230.45269893712788</v>
      </c>
      <c r="Y39" s="12">
        <v>222.80922972426171</v>
      </c>
      <c r="Z39" s="12">
        <v>209.11428461133755</v>
      </c>
      <c r="AA39" s="12">
        <v>1.6644591717255182</v>
      </c>
      <c r="AB39" s="12">
        <v>2.8064018940712687</v>
      </c>
      <c r="AC39" s="12">
        <v>3.4053744414509564</v>
      </c>
      <c r="AD39" s="12">
        <v>3.7642261094304357</v>
      </c>
      <c r="AE39" s="12">
        <v>3.9978314791681426</v>
      </c>
      <c r="AF39" s="12">
        <v>4.158089627574606</v>
      </c>
    </row>
    <row r="40" spans="1:32" x14ac:dyDescent="0.55000000000000004">
      <c r="L40" s="11">
        <f t="shared" si="7"/>
        <v>1150</v>
      </c>
      <c r="M40" s="12">
        <v>248.46247437884301</v>
      </c>
      <c r="N40" s="12">
        <v>247.51191530235224</v>
      </c>
      <c r="O40" s="12">
        <v>240.05895629377702</v>
      </c>
      <c r="P40" s="12">
        <v>241.86133845975155</v>
      </c>
      <c r="Q40" s="12">
        <v>241.82162746903072</v>
      </c>
      <c r="R40" s="12">
        <v>241.29268825541132</v>
      </c>
      <c r="S40" s="12">
        <v>240.52971184974569</v>
      </c>
      <c r="T40" s="12">
        <v>232.97908449033955</v>
      </c>
      <c r="U40" s="12">
        <v>236.28953625079572</v>
      </c>
      <c r="V40" s="12">
        <v>233.19191284127137</v>
      </c>
      <c r="W40" s="12">
        <v>223.78258698569132</v>
      </c>
      <c r="X40" s="12">
        <v>221.14425302097933</v>
      </c>
      <c r="Y40" s="12">
        <v>2.2381458605282365</v>
      </c>
      <c r="Z40" s="12">
        <v>1.9972998509555604</v>
      </c>
      <c r="AA40" s="12">
        <v>2.8875674069341675</v>
      </c>
      <c r="AB40" s="12">
        <v>3.4075973076050095</v>
      </c>
      <c r="AC40" s="12">
        <v>3.7394078567277425</v>
      </c>
      <c r="AD40" s="12">
        <v>3.9639726418804448</v>
      </c>
      <c r="AE40" s="12">
        <v>4.1221659242643467</v>
      </c>
      <c r="AF40" s="12">
        <v>4.2368853552396466</v>
      </c>
    </row>
    <row r="41" spans="1:32" x14ac:dyDescent="0.55000000000000004">
      <c r="L41" s="11">
        <f t="shared" si="7"/>
        <v>1200</v>
      </c>
      <c r="M41" s="12">
        <v>252.77259333848085</v>
      </c>
      <c r="N41" s="12">
        <v>247.2848329515069</v>
      </c>
      <c r="O41" s="12">
        <v>247.63539327154479</v>
      </c>
      <c r="P41" s="12">
        <v>247.1551278226315</v>
      </c>
      <c r="Q41" s="12">
        <v>246.34890760611279</v>
      </c>
      <c r="R41" s="12">
        <v>245.37313953877512</v>
      </c>
      <c r="S41" s="12">
        <v>240.77908403544643</v>
      </c>
      <c r="T41" s="12">
        <v>241.78480394686517</v>
      </c>
      <c r="U41" s="12">
        <v>241.23107079456992</v>
      </c>
      <c r="V41" s="12">
        <v>233.6460353157843</v>
      </c>
      <c r="W41" s="12">
        <v>217.47677422319958</v>
      </c>
      <c r="X41" s="12">
        <v>1.0041563911664702</v>
      </c>
      <c r="Y41" s="12">
        <v>2.0979967777404456</v>
      </c>
      <c r="Z41" s="12">
        <v>2.8781637173508678</v>
      </c>
      <c r="AA41" s="12">
        <v>3.3660463493353983</v>
      </c>
      <c r="AB41" s="12">
        <v>3.6902741048279641</v>
      </c>
      <c r="AC41" s="12">
        <v>3.9155577558708345</v>
      </c>
      <c r="AD41" s="12">
        <v>4.0772069845121663</v>
      </c>
      <c r="AE41" s="12">
        <v>4.1960517742586312</v>
      </c>
      <c r="AF41" s="12">
        <v>4.2851189653377721</v>
      </c>
    </row>
    <row r="42" spans="1:32" x14ac:dyDescent="0.55000000000000004">
      <c r="L42" s="11">
        <f t="shared" si="7"/>
        <v>1250</v>
      </c>
      <c r="M42" s="12">
        <v>253.30430536843272</v>
      </c>
      <c r="N42" s="12">
        <v>253.06856454246389</v>
      </c>
      <c r="O42" s="12">
        <v>252.28649802841727</v>
      </c>
      <c r="P42" s="12">
        <v>251.26004971140733</v>
      </c>
      <c r="Q42" s="12">
        <v>250.102832447407</v>
      </c>
      <c r="R42" s="12">
        <v>246.57150789588067</v>
      </c>
      <c r="S42" s="12">
        <v>246.88474502181339</v>
      </c>
      <c r="T42" s="12">
        <v>244.12882918141977</v>
      </c>
      <c r="U42" s="12">
        <v>240.55721695708218</v>
      </c>
      <c r="V42" s="12">
        <v>226.38757582058398</v>
      </c>
      <c r="W42" s="12">
        <v>1.0576407342663499</v>
      </c>
      <c r="X42" s="12">
        <v>2.0795537839477074</v>
      </c>
      <c r="Y42" s="12">
        <v>2.8117668906969842</v>
      </c>
      <c r="Z42" s="12">
        <v>3.2923876867617166</v>
      </c>
      <c r="AA42" s="12">
        <v>3.6212463689527192</v>
      </c>
      <c r="AB42" s="12">
        <v>3.8541730478229397</v>
      </c>
      <c r="AC42" s="12">
        <v>4.023576825342019</v>
      </c>
      <c r="AD42" s="12">
        <v>4.1493757206497275</v>
      </c>
      <c r="AE42" s="12">
        <v>4.2443915853420284</v>
      </c>
      <c r="AF42" s="12">
        <v>4.3171831495611279</v>
      </c>
    </row>
    <row r="43" spans="1:32" x14ac:dyDescent="0.55000000000000004">
      <c r="L43" s="11">
        <f t="shared" si="7"/>
        <v>1300</v>
      </c>
      <c r="M43" s="12">
        <v>258.31715483444697</v>
      </c>
      <c r="N43" s="12">
        <v>257.29893730722199</v>
      </c>
      <c r="O43" s="12">
        <v>256.08399777463489</v>
      </c>
      <c r="P43" s="12">
        <v>249.5536754803681</v>
      </c>
      <c r="Q43" s="12">
        <v>251.83257024082337</v>
      </c>
      <c r="R43" s="12">
        <v>249.24593294974139</v>
      </c>
      <c r="S43" s="12">
        <v>250.81580347742621</v>
      </c>
      <c r="T43" s="12">
        <v>246.49935186846562</v>
      </c>
      <c r="U43" s="12">
        <v>232.7955764614822</v>
      </c>
      <c r="V43" s="12">
        <v>1.0630916336796676</v>
      </c>
      <c r="W43" s="12">
        <v>1.9860674467290063</v>
      </c>
      <c r="X43" s="12">
        <v>2.7020984292535184</v>
      </c>
      <c r="Y43" s="12">
        <v>3.1911329236812835</v>
      </c>
      <c r="Z43" s="12">
        <v>3.533582726681582</v>
      </c>
      <c r="AA43" s="12">
        <v>3.7798174650638199</v>
      </c>
      <c r="AB43" s="12">
        <v>3.9607814669818744</v>
      </c>
      <c r="AC43" s="12">
        <v>4.0961888680807625</v>
      </c>
      <c r="AD43" s="12">
        <v>4.1990506777717371</v>
      </c>
      <c r="AE43" s="12">
        <v>4.2782100323481611</v>
      </c>
      <c r="AF43" s="12">
        <v>4.3398247152467846</v>
      </c>
    </row>
    <row r="44" spans="1:32" x14ac:dyDescent="0.55000000000000004">
      <c r="L44" s="11">
        <f t="shared" si="7"/>
        <v>1350</v>
      </c>
      <c r="M44" s="12">
        <v>262.24519323221443</v>
      </c>
      <c r="N44" s="12">
        <v>260.8609449018029</v>
      </c>
      <c r="O44" s="12">
        <v>255.55566679066973</v>
      </c>
      <c r="P44" s="12">
        <v>256.82813662481794</v>
      </c>
      <c r="Q44" s="12">
        <v>255.38781574363918</v>
      </c>
      <c r="R44" s="12">
        <v>246.43409208969373</v>
      </c>
      <c r="S44" s="12">
        <v>251.89625472630155</v>
      </c>
      <c r="T44" s="12">
        <v>224.66393317535159</v>
      </c>
      <c r="U44" s="12">
        <v>1.0381639442753017</v>
      </c>
      <c r="V44" s="12">
        <v>1.8389971612566429</v>
      </c>
      <c r="W44" s="12">
        <v>2.5551626024349692</v>
      </c>
      <c r="X44" s="12">
        <v>3.0635053145791877</v>
      </c>
      <c r="Y44" s="12">
        <v>3.4268779802461373</v>
      </c>
      <c r="Z44" s="12">
        <v>3.6915536134250577</v>
      </c>
      <c r="AA44" s="12">
        <v>3.8877662789571779</v>
      </c>
      <c r="AB44" s="12">
        <v>4.0354773641368027</v>
      </c>
      <c r="AC44" s="12">
        <v>4.1481773178487407</v>
      </c>
      <c r="AD44" s="12">
        <v>4.2351898014270803</v>
      </c>
      <c r="AE44" s="12">
        <v>4.3030863679385334</v>
      </c>
      <c r="AF44" s="12">
        <v>4.3565786041806884</v>
      </c>
    </row>
    <row r="45" spans="1:32" x14ac:dyDescent="0.55000000000000004">
      <c r="L45" s="11">
        <f t="shared" si="7"/>
        <v>1400</v>
      </c>
      <c r="M45" s="12">
        <v>265.62100044664192</v>
      </c>
      <c r="N45" s="12">
        <v>260.83043330365172</v>
      </c>
      <c r="O45" s="12">
        <v>261.66580802749496</v>
      </c>
      <c r="P45" s="12">
        <v>260.67681190531061</v>
      </c>
      <c r="Q45" s="12">
        <v>252.12821369461844</v>
      </c>
      <c r="R45" s="12">
        <v>256.92422967320903</v>
      </c>
      <c r="S45" s="12">
        <v>243.17817797158813</v>
      </c>
      <c r="T45" s="12">
        <v>1.0663708146630708</v>
      </c>
      <c r="U45" s="12">
        <v>1.6535395439877749</v>
      </c>
      <c r="V45" s="12">
        <v>2.3739599092225903</v>
      </c>
      <c r="W45" s="12">
        <v>2.9091181528404588</v>
      </c>
      <c r="X45" s="12">
        <v>3.2997481823548447</v>
      </c>
      <c r="Y45" s="12">
        <v>3.5878036401026248</v>
      </c>
      <c r="Z45" s="12">
        <v>3.8030422009409843</v>
      </c>
      <c r="AA45" s="12">
        <v>3.9659289139398917</v>
      </c>
      <c r="AB45" s="12">
        <v>4.0906481278172926</v>
      </c>
      <c r="AC45" s="12">
        <v>4.1871719200086943</v>
      </c>
      <c r="AD45" s="12">
        <v>4.2626138106867009</v>
      </c>
      <c r="AE45" s="12">
        <v>4.3221178448578872</v>
      </c>
      <c r="AF45" s="12">
        <v>4.3694509165676081</v>
      </c>
    </row>
    <row r="46" spans="1:32" x14ac:dyDescent="0.55000000000000004">
      <c r="L46" s="11">
        <f t="shared" si="7"/>
        <v>1450</v>
      </c>
      <c r="M46" s="12">
        <v>265.7682304375785</v>
      </c>
      <c r="N46" s="12">
        <v>266.40160991101732</v>
      </c>
      <c r="O46" s="12">
        <v>265.52426671952827</v>
      </c>
      <c r="P46" s="12">
        <v>256.94388050866723</v>
      </c>
      <c r="Q46" s="12">
        <v>261.66887898866042</v>
      </c>
      <c r="R46" s="12">
        <v>247.5360395449008</v>
      </c>
      <c r="S46" s="12">
        <v>1.3408249590366488</v>
      </c>
      <c r="T46" s="12">
        <v>1.4485019904719683</v>
      </c>
      <c r="U46" s="12">
        <v>2.1612421369371257</v>
      </c>
      <c r="V46" s="12">
        <v>2.7269733048376761</v>
      </c>
      <c r="W46" s="12">
        <v>3.1502327328282984</v>
      </c>
      <c r="X46" s="12">
        <v>3.4665110489834623</v>
      </c>
      <c r="Y46" s="12">
        <v>3.7047420576364001</v>
      </c>
      <c r="Z46" s="12">
        <v>3.8859412577226484</v>
      </c>
      <c r="AA46" s="12">
        <v>4.0251223638156937</v>
      </c>
      <c r="AB46" s="12">
        <v>4.1330462618863058</v>
      </c>
      <c r="AC46" s="12">
        <v>4.2174902157100593</v>
      </c>
      <c r="AD46" s="12">
        <v>4.2841294723347136</v>
      </c>
      <c r="AE46" s="12">
        <v>4.337146104057128</v>
      </c>
      <c r="AF46" s="12">
        <v>4.3796515607386937</v>
      </c>
    </row>
    <row r="47" spans="1:32" x14ac:dyDescent="0.55000000000000004">
      <c r="L47" s="11">
        <f t="shared" si="7"/>
        <v>1500</v>
      </c>
      <c r="M47" s="12">
        <v>271.06750121611202</v>
      </c>
      <c r="N47" s="12">
        <v>270.03101358059496</v>
      </c>
      <c r="O47" s="12">
        <v>260.9484258716854</v>
      </c>
      <c r="P47" s="12">
        <v>266.16914499878106</v>
      </c>
      <c r="Q47" s="12">
        <v>251.2658900875808</v>
      </c>
      <c r="R47" s="12">
        <v>2.4910858919316534</v>
      </c>
      <c r="S47" s="12">
        <v>1.259182930936511</v>
      </c>
      <c r="T47" s="12">
        <v>1.9223673192467265</v>
      </c>
      <c r="U47" s="12">
        <v>2.516408822542449</v>
      </c>
      <c r="V47" s="12">
        <v>2.9761543334302742</v>
      </c>
      <c r="W47" s="12">
        <v>3.3252736710084601</v>
      </c>
      <c r="X47" s="12">
        <v>3.5906567834276553</v>
      </c>
      <c r="Y47" s="12">
        <v>3.7936164658749538</v>
      </c>
      <c r="Z47" s="12">
        <v>3.9500191292887568</v>
      </c>
      <c r="AA47" s="12">
        <v>4.071514773231848</v>
      </c>
      <c r="AB47" s="12">
        <v>4.1666555253294444</v>
      </c>
      <c r="AC47" s="12">
        <v>4.2417478009601348</v>
      </c>
      <c r="AD47" s="12">
        <v>4.3014718899716122</v>
      </c>
      <c r="AE47" s="12">
        <v>4.3493264031701653</v>
      </c>
      <c r="AF47" s="12">
        <v>4.3879464435026421</v>
      </c>
    </row>
    <row r="48" spans="1:32" x14ac:dyDescent="0.55000000000000004">
      <c r="L48" s="11">
        <f t="shared" si="7"/>
        <v>1550</v>
      </c>
      <c r="M48" s="12">
        <v>274.16705943749258</v>
      </c>
      <c r="N48" s="12">
        <v>275.16674005003694</v>
      </c>
      <c r="O48" s="12">
        <v>270.43106909329236</v>
      </c>
      <c r="P48" s="12">
        <v>253.70896077851393</v>
      </c>
      <c r="Q48" s="12">
        <v>9.066038930080067</v>
      </c>
      <c r="R48" s="12">
        <v>1.1653634273218014</v>
      </c>
      <c r="S48" s="12">
        <v>1.6700052808317267</v>
      </c>
      <c r="T48" s="12">
        <v>2.2784768724495752</v>
      </c>
      <c r="U48" s="12">
        <v>2.7756126360881836</v>
      </c>
      <c r="V48" s="12">
        <v>3.1615236323358524</v>
      </c>
      <c r="W48" s="12">
        <v>3.4582872425231095</v>
      </c>
      <c r="X48" s="12">
        <v>3.6867583479996648</v>
      </c>
      <c r="Y48" s="12">
        <v>3.8634929186130433</v>
      </c>
      <c r="Z48" s="12">
        <v>4.0010600577610029</v>
      </c>
      <c r="AA48" s="12">
        <v>4.1088748009042098</v>
      </c>
      <c r="AB48" s="12">
        <v>4.193971274503018</v>
      </c>
      <c r="AC48" s="12">
        <v>4.261615334623702</v>
      </c>
      <c r="AD48" s="12">
        <v>4.3157658722962564</v>
      </c>
      <c r="AE48" s="12">
        <v>4.359415456520539</v>
      </c>
      <c r="AF48" s="12">
        <v>4.3948400786539592</v>
      </c>
    </row>
    <row r="49" spans="12:32" x14ac:dyDescent="0.55000000000000004">
      <c r="L49" s="11">
        <f t="shared" si="7"/>
        <v>1600</v>
      </c>
      <c r="M49" s="12">
        <v>278.96394262686204</v>
      </c>
      <c r="N49" s="12">
        <v>274.42651341002403</v>
      </c>
      <c r="O49" s="12">
        <v>269.01043808890233</v>
      </c>
      <c r="P49" s="12">
        <v>251.581449098593</v>
      </c>
      <c r="Q49" s="12">
        <v>1.3720496332673238</v>
      </c>
      <c r="R49" s="12">
        <v>1.4338070997321319</v>
      </c>
      <c r="S49" s="12">
        <v>2.0184540595377012</v>
      </c>
      <c r="T49" s="12">
        <v>2.5478367488417972</v>
      </c>
      <c r="U49" s="12">
        <v>2.9728434465751836</v>
      </c>
      <c r="V49" s="12">
        <v>3.3049516810962869</v>
      </c>
      <c r="W49" s="12">
        <v>3.5628919753799244</v>
      </c>
      <c r="X49" s="12">
        <v>3.763416458712006</v>
      </c>
      <c r="Y49" s="12">
        <v>3.9199148025645569</v>
      </c>
      <c r="Z49" s="12">
        <v>4.0427048826507432</v>
      </c>
      <c r="AA49" s="12">
        <v>4.1396310016130053</v>
      </c>
      <c r="AB49" s="12">
        <v>4.2166321464561367</v>
      </c>
      <c r="AC49" s="12">
        <v>4.2782062839062878</v>
      </c>
      <c r="AD49" s="12">
        <v>4.3277694743348061</v>
      </c>
      <c r="AE49" s="12">
        <v>4.3679270443307319</v>
      </c>
      <c r="AF49" s="12">
        <v>4.4006761211826788</v>
      </c>
    </row>
    <row r="50" spans="12:32" x14ac:dyDescent="0.55000000000000004">
      <c r="L50" s="11">
        <f t="shared" si="7"/>
        <v>1650</v>
      </c>
      <c r="M50" s="12">
        <v>278.07268738969503</v>
      </c>
      <c r="N50" s="12">
        <v>271.84703162771979</v>
      </c>
      <c r="O50" s="12">
        <v>266.44242639669534</v>
      </c>
      <c r="P50" s="12">
        <v>2.5436107790514182</v>
      </c>
      <c r="Q50" s="12">
        <v>1.282665230281935</v>
      </c>
      <c r="R50" s="12">
        <v>1.7508782373873311</v>
      </c>
      <c r="S50" s="12">
        <v>2.2947978327664766</v>
      </c>
      <c r="T50" s="12">
        <v>2.7575626656053576</v>
      </c>
      <c r="U50" s="12">
        <v>3.1280095889182085</v>
      </c>
      <c r="V50" s="12">
        <v>3.4193333502934582</v>
      </c>
      <c r="W50" s="12">
        <v>3.6473841699313163</v>
      </c>
      <c r="X50" s="12">
        <v>3.8260381888371016</v>
      </c>
      <c r="Y50" s="12">
        <v>3.9664618750050162</v>
      </c>
      <c r="Z50" s="12">
        <v>4.0773575917219205</v>
      </c>
      <c r="AA50" s="12">
        <v>4.1654163643619917</v>
      </c>
      <c r="AB50" s="12">
        <v>4.2357562979884023</v>
      </c>
      <c r="AC50" s="12">
        <v>4.2922892725086896</v>
      </c>
      <c r="AD50" s="12">
        <v>4.3380104640018402</v>
      </c>
      <c r="AE50" s="12">
        <v>4.3752207903808529</v>
      </c>
      <c r="AF50" s="12">
        <v>4.4056954931472667</v>
      </c>
    </row>
    <row r="51" spans="12:32" x14ac:dyDescent="0.55000000000000004">
      <c r="L51" s="11">
        <f t="shared" si="7"/>
        <v>1700</v>
      </c>
      <c r="M51" s="12">
        <v>284.20726619528978</v>
      </c>
      <c r="N51" s="12">
        <v>268.87090749192231</v>
      </c>
      <c r="O51" s="12">
        <v>9.1519185353135413</v>
      </c>
      <c r="P51" s="12">
        <v>1.3833125874085275</v>
      </c>
      <c r="Q51" s="12">
        <v>1.5101833329551355</v>
      </c>
      <c r="R51" s="12">
        <v>2.024388479509073</v>
      </c>
      <c r="S51" s="12">
        <v>2.5159056388857493</v>
      </c>
      <c r="T51" s="12">
        <v>2.9253083837864309</v>
      </c>
      <c r="U51" s="12">
        <v>3.2533563166410158</v>
      </c>
      <c r="V51" s="12">
        <v>3.5127584908664495</v>
      </c>
      <c r="W51" s="12">
        <v>3.7171099175616598</v>
      </c>
      <c r="X51" s="12">
        <v>3.8781943127615626</v>
      </c>
      <c r="Y51" s="12">
        <v>4.0055482115509129</v>
      </c>
      <c r="Z51" s="12">
        <v>4.1066680135909115</v>
      </c>
      <c r="AA51" s="12">
        <v>4.1873679243251694</v>
      </c>
      <c r="AB51" s="12">
        <v>4.2521314849906311</v>
      </c>
      <c r="AC51" s="12">
        <v>4.3044108105905936</v>
      </c>
      <c r="AD51" s="12">
        <v>4.3468666105530884</v>
      </c>
      <c r="AE51" s="12">
        <v>4.3815551162330992</v>
      </c>
      <c r="AF51" s="12">
        <v>4.4100713934209459</v>
      </c>
    </row>
    <row r="52" spans="12:32" x14ac:dyDescent="0.55000000000000004">
      <c r="L52" s="11">
        <f t="shared" si="7"/>
        <v>1750</v>
      </c>
      <c r="M52" s="12">
        <v>282.20318457653138</v>
      </c>
      <c r="N52" s="12">
        <v>264.22710286889571</v>
      </c>
      <c r="O52" s="12">
        <v>2.2021194964395234</v>
      </c>
      <c r="P52" s="12">
        <v>1.3743930713338677</v>
      </c>
      <c r="Q52" s="12">
        <v>1.7568458362348576</v>
      </c>
      <c r="R52" s="12">
        <v>2.2522270724257636</v>
      </c>
      <c r="S52" s="12">
        <v>2.6960527835885011</v>
      </c>
      <c r="T52" s="12">
        <v>3.0625407728461949</v>
      </c>
      <c r="U52" s="12">
        <v>3.3567977742398356</v>
      </c>
      <c r="V52" s="12">
        <v>3.5905605017446311</v>
      </c>
      <c r="W52" s="12">
        <v>3.7756709820253596</v>
      </c>
      <c r="X52" s="12">
        <v>3.9223379461205243</v>
      </c>
      <c r="Y52" s="12">
        <v>4.0388603195843631</v>
      </c>
      <c r="Z52" s="12">
        <v>4.1318051581071504</v>
      </c>
      <c r="AA52" s="12">
        <v>4.2063008743545272</v>
      </c>
      <c r="AB52" s="12">
        <v>4.2663279183324034</v>
      </c>
      <c r="AC52" s="12">
        <v>4.3149694549571418</v>
      </c>
      <c r="AD52" s="12">
        <v>4.354614884000795</v>
      </c>
      <c r="AE52" s="12">
        <v>4.3871200359156211</v>
      </c>
      <c r="AF52" s="12">
        <v>4.4139311316431158</v>
      </c>
    </row>
    <row r="53" spans="12:32" x14ac:dyDescent="0.55000000000000004">
      <c r="L53" s="11">
        <f t="shared" si="7"/>
        <v>1800</v>
      </c>
      <c r="M53" s="12">
        <v>278.55385085517804</v>
      </c>
      <c r="N53" s="12">
        <v>5.7712637017875545</v>
      </c>
      <c r="O53" s="12">
        <v>1.5244031771001116</v>
      </c>
      <c r="P53" s="12">
        <v>1.5379914670294883</v>
      </c>
      <c r="Q53" s="12">
        <v>1.9794119557439007</v>
      </c>
      <c r="R53" s="12">
        <v>2.4424861153665756</v>
      </c>
      <c r="S53" s="12">
        <v>2.8454585408025124</v>
      </c>
      <c r="T53" s="12">
        <v>3.1769349357207068</v>
      </c>
      <c r="U53" s="12">
        <v>3.4436706645785233</v>
      </c>
      <c r="V53" s="12">
        <v>3.6563994691141044</v>
      </c>
      <c r="W53" s="12">
        <v>3.8255832406817882</v>
      </c>
      <c r="X53" s="12">
        <v>3.9602100082079463</v>
      </c>
      <c r="Y53" s="12">
        <v>4.0676115915571955</v>
      </c>
      <c r="Z53" s="12">
        <v>4.153619946409556</v>
      </c>
      <c r="AA53" s="12">
        <v>4.2228144017779474</v>
      </c>
      <c r="AB53" s="12">
        <v>4.2787680647904569</v>
      </c>
      <c r="AC53" s="12">
        <v>4.3242623311001998</v>
      </c>
      <c r="AD53" s="12">
        <v>4.3614626655734954</v>
      </c>
      <c r="AE53" s="12">
        <v>4.3920581305708826</v>
      </c>
      <c r="AF53" s="12">
        <v>4.4173701613720286</v>
      </c>
    </row>
    <row r="54" spans="12:32" x14ac:dyDescent="0.55000000000000004">
      <c r="L54" s="11">
        <f t="shared" si="7"/>
        <v>1850</v>
      </c>
      <c r="M54" s="12">
        <v>273.06763263867379</v>
      </c>
      <c r="N54" s="12">
        <v>2.4384703063599176</v>
      </c>
      <c r="O54" s="12">
        <v>1.4677663656553248</v>
      </c>
      <c r="P54" s="12">
        <v>1.7275775820310333</v>
      </c>
      <c r="Q54" s="12">
        <v>2.1731455973850635</v>
      </c>
      <c r="R54" s="12">
        <v>2.6029960971545747</v>
      </c>
      <c r="S54" s="12">
        <v>2.9713340529754424</v>
      </c>
      <c r="T54" s="12">
        <v>3.2737983448008423</v>
      </c>
      <c r="U54" s="12">
        <v>3.5177038573862549</v>
      </c>
      <c r="V54" s="12">
        <v>3.7128714971719829</v>
      </c>
      <c r="W54" s="12">
        <v>3.8686575249393282</v>
      </c>
      <c r="X54" s="12">
        <v>3.9930800878231389</v>
      </c>
      <c r="Y54" s="12">
        <v>4.0926970628951311</v>
      </c>
      <c r="Z54" s="12">
        <v>4.1727462002379454</v>
      </c>
      <c r="AA54" s="12">
        <v>4.2373585001697602</v>
      </c>
      <c r="AB54" s="12">
        <v>4.2897713411638527</v>
      </c>
      <c r="AC54" s="12">
        <v>4.3325152681481356</v>
      </c>
      <c r="AD54" s="12">
        <v>4.3675681470698162</v>
      </c>
      <c r="AE54" s="12">
        <v>4.3964783445120128</v>
      </c>
      <c r="AF54" s="12">
        <v>4.4204613406951774</v>
      </c>
    </row>
    <row r="55" spans="12:32" x14ac:dyDescent="0.55000000000000004">
      <c r="L55" s="11">
        <f t="shared" si="7"/>
        <v>1900</v>
      </c>
      <c r="M55" s="12">
        <v>6.0347966733208036</v>
      </c>
      <c r="N55" s="12">
        <v>1.770680673363169</v>
      </c>
      <c r="O55" s="12">
        <v>1.5614421513360732</v>
      </c>
      <c r="P55" s="12">
        <v>1.9091470388236678</v>
      </c>
      <c r="Q55" s="12">
        <v>2.3408894696283551</v>
      </c>
      <c r="R55" s="12">
        <v>2.7399646338141248</v>
      </c>
      <c r="S55" s="12">
        <v>3.0788397564830343</v>
      </c>
      <c r="T55" s="12">
        <v>3.356912012590306</v>
      </c>
      <c r="U55" s="12">
        <v>3.5815817653087483</v>
      </c>
      <c r="V55" s="12">
        <v>3.7618696282617274</v>
      </c>
      <c r="W55" s="12">
        <v>3.9062305720733153</v>
      </c>
      <c r="X55" s="12">
        <v>4.0218957688385713</v>
      </c>
      <c r="Y55" s="12">
        <v>4.1147912372108042</v>
      </c>
      <c r="Z55" s="12">
        <v>4.1896655555194329</v>
      </c>
      <c r="AA55" s="12">
        <v>4.2502775275518507</v>
      </c>
      <c r="AB55" s="12">
        <v>4.2995835988729256</v>
      </c>
      <c r="AC55" s="12">
        <v>4.3399028695576165</v>
      </c>
      <c r="AD55" s="12">
        <v>4.3730540167966376</v>
      </c>
      <c r="AE55" s="12">
        <v>4.4004652861658897</v>
      </c>
      <c r="AF55" s="12">
        <v>4.4232611879965225</v>
      </c>
    </row>
    <row r="56" spans="12:32" x14ac:dyDescent="0.55000000000000004">
      <c r="L56" s="11">
        <f t="shared" si="7"/>
        <v>1950</v>
      </c>
      <c r="M56" s="12">
        <v>3.0351497975955244</v>
      </c>
      <c r="N56" s="12">
        <v>1.6170486721975332</v>
      </c>
      <c r="O56" s="12">
        <v>1.6962155975965447</v>
      </c>
      <c r="P56" s="12">
        <v>2.0745457503624625</v>
      </c>
      <c r="Q56" s="12">
        <v>2.4866480320805802</v>
      </c>
      <c r="R56" s="12">
        <v>2.8581225580504235</v>
      </c>
      <c r="S56" s="12">
        <v>3.1717434568589584</v>
      </c>
      <c r="T56" s="12">
        <v>3.4290406641101865</v>
      </c>
      <c r="U56" s="12">
        <v>3.6372864757309977</v>
      </c>
      <c r="V56" s="12">
        <v>3.8048070510415637</v>
      </c>
      <c r="W56" s="12">
        <v>3.9393107331257671</v>
      </c>
      <c r="X56" s="12">
        <v>4.0473785949245622</v>
      </c>
      <c r="Y56" s="12">
        <v>4.134411985582938</v>
      </c>
      <c r="Z56" s="12">
        <v>4.2047504636381197</v>
      </c>
      <c r="AA56" s="12">
        <v>4.2618394073038113</v>
      </c>
      <c r="AB56" s="12">
        <v>4.3083970871644564</v>
      </c>
      <c r="AC56" s="12">
        <v>4.3465622110591111</v>
      </c>
      <c r="AD56" s="12">
        <v>4.3780168557756074</v>
      </c>
      <c r="AE56" s="12">
        <v>4.4040856375579738</v>
      </c>
      <c r="AF56" s="12">
        <v>4.4258141972337377</v>
      </c>
    </row>
  </sheetData>
  <conditionalFormatting sqref="D57:AQ97 D44:K56 AG44:AQ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CFCFF"/>
      </colorScale>
    </cfRule>
  </conditionalFormatting>
  <conditionalFormatting sqref="M45:AF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63BE7B"/>
        <color rgb="FFFCFCFF"/>
      </colorScale>
    </cfRule>
  </conditionalFormatting>
  <conditionalFormatting sqref="M35:AF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Fitting</vt:lpstr>
      <vt:lpstr>Fitting!Initial</vt:lpstr>
      <vt:lpstr>Fitting!k</vt:lpstr>
      <vt:lpstr>kstart</vt:lpstr>
      <vt:lpstr>kstep</vt:lpstr>
      <vt:lpstr>Min_SSQ</vt:lpstr>
      <vt:lpstr>q</vt:lpstr>
      <vt:lpstr>Fitting!r_</vt:lpstr>
      <vt:lpstr>rstart</vt:lpstr>
      <vt:lpstr>rstep</vt:lpstr>
      <vt:lpstr>Scaled_SSQ</vt:lpstr>
      <vt:lpstr>Total_SSQ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Hilborn</dc:creator>
  <cp:lastModifiedBy>Ray Hilborn</cp:lastModifiedBy>
  <dcterms:created xsi:type="dcterms:W3CDTF">2020-09-30T00:16:05Z</dcterms:created>
  <dcterms:modified xsi:type="dcterms:W3CDTF">2020-11-02T19:44:56Z</dcterms:modified>
</cp:coreProperties>
</file>