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Main\Courses 2020\Online Stock Assessment\Surplus Production models\Module 3 Relative index of abundance\"/>
    </mc:Choice>
  </mc:AlternateContent>
  <xr:revisionPtr revIDLastSave="0" documentId="13_ncr:1_{FEC47AA4-CBDF-49E6-B34F-A9F5EF637C2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Fitting" sheetId="3" r:id="rId1"/>
  </sheets>
  <definedNames>
    <definedName name="Initial" localSheetId="0">Fitting!$B$3</definedName>
    <definedName name="k" localSheetId="0">Fitting!$B$2</definedName>
    <definedName name="kstart">Fitting!$I$1</definedName>
    <definedName name="kstep">Fitting!$I$2</definedName>
    <definedName name="Min_SSQ">Fitting!$E$2</definedName>
    <definedName name="q">Fitting!$B$4</definedName>
    <definedName name="r_" localSheetId="0">Fitting!$B$1</definedName>
    <definedName name="rstart">Fitting!$I$3</definedName>
    <definedName name="rstep">Fitting!$I$4</definedName>
    <definedName name="Scaled_SSQ">Fitting!$E$3</definedName>
    <definedName name="solver_adj" localSheetId="0" hidden="1">Fitting!$B$1:$B$2,Fitting!$B$3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Fitting!$E$1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otal_SSQ">Fitting!$E$1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3" l="1"/>
  <c r="L35" i="3" l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N34" i="3"/>
  <c r="O34" i="3" s="1"/>
  <c r="P34" i="3" s="1"/>
  <c r="Q34" i="3" s="1"/>
  <c r="R34" i="3" s="1"/>
  <c r="S34" i="3" s="1"/>
  <c r="T34" i="3" s="1"/>
  <c r="U34" i="3" s="1"/>
  <c r="V34" i="3" s="1"/>
  <c r="W34" i="3" s="1"/>
  <c r="X34" i="3" s="1"/>
  <c r="Y34" i="3" s="1"/>
  <c r="Z34" i="3" s="1"/>
  <c r="AA34" i="3" s="1"/>
  <c r="AB34" i="3" s="1"/>
  <c r="AC34" i="3" s="1"/>
  <c r="AD34" i="3" s="1"/>
  <c r="AE34" i="3" s="1"/>
  <c r="AF34" i="3" s="1"/>
  <c r="F8" i="3" l="1"/>
  <c r="D8" i="3"/>
  <c r="B9" i="3" l="1"/>
  <c r="F9" i="3" l="1"/>
  <c r="D9" i="3"/>
  <c r="B10" i="3" l="1"/>
  <c r="F10" i="3" l="1"/>
  <c r="D10" i="3"/>
  <c r="B11" i="3" l="1"/>
  <c r="F11" i="3" l="1"/>
  <c r="D11" i="3"/>
  <c r="B12" i="3" s="1"/>
  <c r="F12" i="3" l="1"/>
  <c r="D12" i="3"/>
  <c r="B13" i="3" l="1"/>
  <c r="F13" i="3" l="1"/>
  <c r="D13" i="3"/>
  <c r="B14" i="3" s="1"/>
  <c r="F14" i="3" l="1"/>
  <c r="D14" i="3"/>
  <c r="B15" i="3" s="1"/>
  <c r="F15" i="3" l="1"/>
  <c r="D15" i="3"/>
  <c r="B16" i="3" l="1"/>
  <c r="F16" i="3" l="1"/>
  <c r="D16" i="3"/>
  <c r="B17" i="3" s="1"/>
  <c r="F17" i="3" l="1"/>
  <c r="D17" i="3"/>
  <c r="B18" i="3" l="1"/>
  <c r="F18" i="3" l="1"/>
  <c r="D18" i="3"/>
  <c r="B19" i="3" s="1"/>
  <c r="F19" i="3" l="1"/>
  <c r="D19" i="3"/>
  <c r="B20" i="3" s="1"/>
  <c r="F20" i="3" l="1"/>
  <c r="D20" i="3"/>
  <c r="B21" i="3" s="1"/>
  <c r="F21" i="3" l="1"/>
  <c r="D21" i="3"/>
  <c r="B22" i="3" s="1"/>
  <c r="F22" i="3" l="1"/>
  <c r="D22" i="3"/>
  <c r="B23" i="3" l="1"/>
  <c r="F23" i="3" l="1"/>
  <c r="D23" i="3"/>
  <c r="B24" i="3" s="1"/>
  <c r="F24" i="3" l="1"/>
  <c r="D24" i="3"/>
  <c r="B25" i="3" s="1"/>
  <c r="F25" i="3" l="1"/>
  <c r="D25" i="3"/>
  <c r="B26" i="3" s="1"/>
  <c r="F26" i="3" l="1"/>
  <c r="D26" i="3"/>
  <c r="B27" i="3" s="1"/>
  <c r="F27" i="3" l="1"/>
  <c r="D27" i="3"/>
  <c r="B28" i="3" l="1"/>
  <c r="F28" i="3" l="1"/>
  <c r="D28" i="3"/>
  <c r="B29" i="3" s="1"/>
  <c r="F29" i="3" l="1"/>
  <c r="D29" i="3"/>
  <c r="B30" i="3" s="1"/>
  <c r="F30" i="3" l="1"/>
  <c r="D30" i="3"/>
  <c r="B31" i="3" s="1"/>
  <c r="F31" i="3" l="1"/>
  <c r="D31" i="3"/>
  <c r="B32" i="3" s="1"/>
  <c r="F32" i="3" l="1"/>
  <c r="D32" i="3"/>
  <c r="B33" i="3" s="1"/>
  <c r="F33" i="3" l="1"/>
  <c r="D33" i="3"/>
  <c r="B34" i="3" s="1"/>
  <c r="F34" i="3" l="1"/>
  <c r="D34" i="3"/>
  <c r="B35" i="3" s="1"/>
  <c r="F35" i="3" l="1"/>
  <c r="D35" i="3"/>
  <c r="B36" i="3" s="1"/>
  <c r="F36" i="3" l="1"/>
  <c r="D36" i="3"/>
  <c r="B37" i="3" l="1"/>
  <c r="F37" i="3" l="1"/>
  <c r="B4" i="3" s="1"/>
  <c r="D37" i="3"/>
  <c r="G11" i="3" l="1"/>
  <c r="H11" i="3" s="1"/>
  <c r="I11" i="3" s="1"/>
  <c r="G19" i="3"/>
  <c r="H19" i="3" s="1"/>
  <c r="I19" i="3" s="1"/>
  <c r="G27" i="3"/>
  <c r="H27" i="3" s="1"/>
  <c r="I27" i="3" s="1"/>
  <c r="G35" i="3"/>
  <c r="H35" i="3" s="1"/>
  <c r="I35" i="3" s="1"/>
  <c r="G20" i="3"/>
  <c r="H20" i="3" s="1"/>
  <c r="I20" i="3" s="1"/>
  <c r="G28" i="3"/>
  <c r="H28" i="3" s="1"/>
  <c r="I28" i="3" s="1"/>
  <c r="G36" i="3"/>
  <c r="H36" i="3" s="1"/>
  <c r="I36" i="3" s="1"/>
  <c r="G29" i="3"/>
  <c r="H29" i="3" s="1"/>
  <c r="I29" i="3" s="1"/>
  <c r="G8" i="3"/>
  <c r="H8" i="3" s="1"/>
  <c r="I8" i="3" s="1"/>
  <c r="G15" i="3"/>
  <c r="H15" i="3" s="1"/>
  <c r="I15" i="3" s="1"/>
  <c r="G31" i="3"/>
  <c r="H31" i="3" s="1"/>
  <c r="I31" i="3" s="1"/>
  <c r="G24" i="3"/>
  <c r="H24" i="3" s="1"/>
  <c r="I24" i="3" s="1"/>
  <c r="G9" i="3"/>
  <c r="H9" i="3" s="1"/>
  <c r="I9" i="3" s="1"/>
  <c r="G33" i="3"/>
  <c r="H33" i="3" s="1"/>
  <c r="I33" i="3" s="1"/>
  <c r="G18" i="3"/>
  <c r="H18" i="3" s="1"/>
  <c r="I18" i="3" s="1"/>
  <c r="G12" i="3"/>
  <c r="H12" i="3" s="1"/>
  <c r="I12" i="3" s="1"/>
  <c r="G37" i="3"/>
  <c r="H37" i="3" s="1"/>
  <c r="I37" i="3" s="1"/>
  <c r="G22" i="3"/>
  <c r="H22" i="3" s="1"/>
  <c r="I22" i="3" s="1"/>
  <c r="G17" i="3"/>
  <c r="H17" i="3" s="1"/>
  <c r="I17" i="3" s="1"/>
  <c r="G26" i="3"/>
  <c r="H26" i="3" s="1"/>
  <c r="I26" i="3" s="1"/>
  <c r="G13" i="3"/>
  <c r="H13" i="3" s="1"/>
  <c r="I13" i="3" s="1"/>
  <c r="G21" i="3"/>
  <c r="H21" i="3" s="1"/>
  <c r="I21" i="3" s="1"/>
  <c r="G30" i="3"/>
  <c r="H30" i="3" s="1"/>
  <c r="I30" i="3" s="1"/>
  <c r="G14" i="3"/>
  <c r="H14" i="3" s="1"/>
  <c r="I14" i="3" s="1"/>
  <c r="G23" i="3"/>
  <c r="H23" i="3" s="1"/>
  <c r="I23" i="3" s="1"/>
  <c r="G16" i="3"/>
  <c r="H16" i="3" s="1"/>
  <c r="I16" i="3" s="1"/>
  <c r="G32" i="3"/>
  <c r="H32" i="3" s="1"/>
  <c r="I32" i="3" s="1"/>
  <c r="G25" i="3"/>
  <c r="H25" i="3" s="1"/>
  <c r="I25" i="3" s="1"/>
  <c r="G10" i="3"/>
  <c r="H10" i="3" s="1"/>
  <c r="I10" i="3" s="1"/>
  <c r="G34" i="3"/>
  <c r="H34" i="3" s="1"/>
  <c r="I34" i="3" s="1"/>
  <c r="E1" i="3" l="1"/>
  <c r="E3" i="3" s="1"/>
  <c r="L34" i="3" s="1"/>
</calcChain>
</file>

<file path=xl/sharedStrings.xml><?xml version="1.0" encoding="utf-8"?>
<sst xmlns="http://schemas.openxmlformats.org/spreadsheetml/2006/main" count="20" uniqueCount="20">
  <si>
    <t>r</t>
  </si>
  <si>
    <t>k</t>
  </si>
  <si>
    <t>Time</t>
  </si>
  <si>
    <t>Catch</t>
  </si>
  <si>
    <t>Surplus Production</t>
  </si>
  <si>
    <t>Initial</t>
  </si>
  <si>
    <t>SSQ</t>
  </si>
  <si>
    <t>Total SSQ</t>
  </si>
  <si>
    <t>Predicted Biomass</t>
  </si>
  <si>
    <t>Random Error</t>
  </si>
  <si>
    <t>q</t>
  </si>
  <si>
    <t>Survey biomass</t>
  </si>
  <si>
    <t>Survey Index</t>
  </si>
  <si>
    <t>kstart</t>
  </si>
  <si>
    <t>kstep</t>
  </si>
  <si>
    <t>rstart</t>
  </si>
  <si>
    <t>rstep</t>
  </si>
  <si>
    <t>Min SSQ</t>
  </si>
  <si>
    <t>Scaled SSQ</t>
  </si>
  <si>
    <t>log Survey/Predicted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</si>
</sst>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" fontId="0" fillId="2" borderId="0" xfId="0" applyNumberFormat="1" applyFill="1"/>
    <xf numFmtId="0" fontId="2" fillId="0" borderId="0" xfId="0" applyFont="1" applyAlignment="1">
      <alignment horizontal="center" vertical="center" wrapText="1"/>
    </xf>
    <xf numFmtId="165" fontId="0" fillId="0" borderId="0" xfId="0" applyNumberFormat="1"/>
    <xf numFmtId="43" fontId="0" fillId="0" borderId="0" xfId="1" applyNumberFormat="1" applyFont="1"/>
    <xf numFmtId="166" fontId="0" fillId="0" borderId="0" xfId="0" applyNumberFormat="1"/>
    <xf numFmtId="0" fontId="0" fillId="3" borderId="0" xfId="0" applyFill="1"/>
    <xf numFmtId="0" fontId="0" fillId="4" borderId="0" xfId="0" applyFill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25320954598985"/>
          <c:y val="5.0925925925925923E-2"/>
          <c:w val="0.78900299434401688"/>
          <c:h val="0.74408136482939635"/>
        </c:manualLayout>
      </c:layout>
      <c:scatterChart>
        <c:scatterStyle val="lineMarker"/>
        <c:varyColors val="0"/>
        <c:ser>
          <c:idx val="0"/>
          <c:order val="0"/>
          <c:tx>
            <c:v>Fit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Fitting!$A$8:$A$37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Fitting!$B$8:$B$37</c:f>
              <c:numCache>
                <c:formatCode>_(* #,##0_);_(* \(#,##0\);_(* "-"??_);_(@_)</c:formatCode>
                <c:ptCount val="30"/>
                <c:pt idx="0" formatCode="0">
                  <c:v>951.84134438826163</c:v>
                </c:pt>
                <c:pt idx="1">
                  <c:v>1034.4788179702971</c:v>
                </c:pt>
                <c:pt idx="2">
                  <c:v>1069.6888060130532</c:v>
                </c:pt>
                <c:pt idx="3">
                  <c:v>1066.2197886570423</c:v>
                </c:pt>
                <c:pt idx="4">
                  <c:v>1039.4691104322967</c:v>
                </c:pt>
                <c:pt idx="5">
                  <c:v>1055.4091005309649</c:v>
                </c:pt>
                <c:pt idx="6">
                  <c:v>984.92294371416574</c:v>
                </c:pt>
                <c:pt idx="7">
                  <c:v>785.55583509418057</c:v>
                </c:pt>
                <c:pt idx="8">
                  <c:v>648.18039921169657</c:v>
                </c:pt>
                <c:pt idx="9">
                  <c:v>554.11453148355918</c:v>
                </c:pt>
                <c:pt idx="10">
                  <c:v>565.1888721915343</c:v>
                </c:pt>
                <c:pt idx="11">
                  <c:v>485.43838106588601</c:v>
                </c:pt>
                <c:pt idx="12">
                  <c:v>313.49388542810965</c:v>
                </c:pt>
                <c:pt idx="13">
                  <c:v>257.82372204781598</c:v>
                </c:pt>
                <c:pt idx="14">
                  <c:v>272.31638975894253</c:v>
                </c:pt>
                <c:pt idx="15">
                  <c:v>287.23128090340731</c:v>
                </c:pt>
                <c:pt idx="16">
                  <c:v>213.27757625024736</c:v>
                </c:pt>
                <c:pt idx="17">
                  <c:v>188.02819635882457</c:v>
                </c:pt>
                <c:pt idx="18">
                  <c:v>153.45016331725432</c:v>
                </c:pt>
                <c:pt idx="19">
                  <c:v>111.81748868407971</c:v>
                </c:pt>
                <c:pt idx="20">
                  <c:v>147.62908058700066</c:v>
                </c:pt>
                <c:pt idx="21">
                  <c:v>193.44073318826162</c:v>
                </c:pt>
                <c:pt idx="22">
                  <c:v>251.0056904812827</c:v>
                </c:pt>
                <c:pt idx="23">
                  <c:v>321.6855492045251</c:v>
                </c:pt>
                <c:pt idx="24">
                  <c:v>405.94919685092844</c:v>
                </c:pt>
                <c:pt idx="25">
                  <c:v>502.7788668017356</c:v>
                </c:pt>
                <c:pt idx="26">
                  <c:v>609.17531609289085</c:v>
                </c:pt>
                <c:pt idx="27">
                  <c:v>720.07465771324166</c:v>
                </c:pt>
                <c:pt idx="28">
                  <c:v>828.97043586481379</c:v>
                </c:pt>
                <c:pt idx="29">
                  <c:v>929.24717603045985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17-49D9-9FBB-474F03F5CE0D}"/>
            </c:ext>
          </c:extLst>
        </c:ser>
        <c:ser>
          <c:idx val="1"/>
          <c:order val="1"/>
          <c:tx>
            <c:v>Survey index x q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Fitting!$A$8:$A$37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Fitting!$G$8:$G$37</c:f>
              <c:numCache>
                <c:formatCode>0</c:formatCode>
                <c:ptCount val="30"/>
                <c:pt idx="0">
                  <c:v>1058.7541536829856</c:v>
                </c:pt>
                <c:pt idx="1">
                  <c:v>1088.5570432233174</c:v>
                </c:pt>
                <c:pt idx="2">
                  <c:v>1081.7761796268733</c:v>
                </c:pt>
                <c:pt idx="3">
                  <c:v>1004.9538621054692</c:v>
                </c:pt>
                <c:pt idx="4">
                  <c:v>432.24989263928205</c:v>
                </c:pt>
                <c:pt idx="5">
                  <c:v>929.8548870394909</c:v>
                </c:pt>
                <c:pt idx="6">
                  <c:v>1622.3739042888101</c:v>
                </c:pt>
                <c:pt idx="7">
                  <c:v>1219.4753817791159</c:v>
                </c:pt>
                <c:pt idx="8">
                  <c:v>904.52828687155102</c:v>
                </c:pt>
                <c:pt idx="9">
                  <c:v>385.38752670615054</c:v>
                </c:pt>
                <c:pt idx="10">
                  <c:v>668.96025508053583</c:v>
                </c:pt>
                <c:pt idx="11">
                  <c:v>888.74636494619563</c:v>
                </c:pt>
                <c:pt idx="12">
                  <c:v>407.33134350378208</c:v>
                </c:pt>
                <c:pt idx="13">
                  <c:v>156.42016615342652</c:v>
                </c:pt>
                <c:pt idx="14">
                  <c:v>151.63629178807167</c:v>
                </c:pt>
                <c:pt idx="15">
                  <c:v>357.48842392058009</c:v>
                </c:pt>
                <c:pt idx="16">
                  <c:v>193.09406358243177</c:v>
                </c:pt>
                <c:pt idx="17">
                  <c:v>188.53117613869853</c:v>
                </c:pt>
                <c:pt idx="18">
                  <c:v>174.50319533485694</c:v>
                </c:pt>
                <c:pt idx="19">
                  <c:v>111.75923136953773</c:v>
                </c:pt>
                <c:pt idx="20">
                  <c:v>197.02244250527414</c:v>
                </c:pt>
                <c:pt idx="21">
                  <c:v>121.01149586296225</c:v>
                </c:pt>
                <c:pt idx="22">
                  <c:v>273.83255785650977</c:v>
                </c:pt>
                <c:pt idx="23">
                  <c:v>290.04248657131694</c:v>
                </c:pt>
                <c:pt idx="24">
                  <c:v>431.80717326850379</c:v>
                </c:pt>
                <c:pt idx="25">
                  <c:v>442.40243158203032</c:v>
                </c:pt>
                <c:pt idx="26">
                  <c:v>1363.9033311561027</c:v>
                </c:pt>
                <c:pt idx="27">
                  <c:v>820.30441847043721</c:v>
                </c:pt>
                <c:pt idx="28">
                  <c:v>504.43144761488014</c:v>
                </c:pt>
                <c:pt idx="29">
                  <c:v>628.63432151379288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17-49D9-9FBB-474F03F5C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68488"/>
        <c:axId val="401965536"/>
      </c:scatterChart>
      <c:valAx>
        <c:axId val="40196848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65536"/>
        <c:crosses val="autoZero"/>
        <c:crossBetween val="midCat"/>
      </c:valAx>
      <c:valAx>
        <c:axId val="40196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68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684935216431287"/>
          <c:y val="6.3935942017400119E-2"/>
          <c:w val="0.52874661500645748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452437</xdr:colOff>
      <xdr:row>8</xdr:row>
      <xdr:rowOff>123825</xdr:rowOff>
    </xdr:from>
    <xdr:to>
      <xdr:col>17</xdr:col>
      <xdr:colOff>300037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"/>
  <sheetViews>
    <sheetView tabSelected="1" zoomScaleNormal="100" workbookViewId="0">
      <selection activeCell="H8" sqref="H8"/>
    </sheetView>
  </sheetViews>
  <sheetFormatPr defaultRowHeight="14.4" x14ac:dyDescent="0.55000000000000004"/>
  <cols>
    <col min="2" max="2" width="12.26171875" customWidth="1"/>
    <col min="4" max="4" width="12.68359375" customWidth="1"/>
    <col min="5" max="5" width="11.1015625" customWidth="1"/>
    <col min="6" max="6" width="15.62890625" customWidth="1"/>
    <col min="7" max="7" width="10.68359375" customWidth="1"/>
    <col min="8" max="8" width="12" customWidth="1"/>
    <col min="9" max="9" width="11.68359375" bestFit="1" customWidth="1"/>
    <col min="10" max="29" width="9.26171875" bestFit="1" customWidth="1"/>
    <col min="30" max="43" width="9.578125" bestFit="1" customWidth="1"/>
  </cols>
  <sheetData>
    <row r="1" spans="1:9" x14ac:dyDescent="0.55000000000000004">
      <c r="A1" t="s">
        <v>0</v>
      </c>
      <c r="B1" s="2">
        <v>0.35134327781257124</v>
      </c>
      <c r="D1" t="s">
        <v>7</v>
      </c>
      <c r="E1" s="13">
        <f>SUM(I8:I37)</f>
        <v>4.0264133194438134</v>
      </c>
      <c r="F1" s="4"/>
      <c r="G1" s="4"/>
      <c r="H1" t="s">
        <v>13</v>
      </c>
      <c r="I1">
        <v>900</v>
      </c>
    </row>
    <row r="2" spans="1:9" x14ac:dyDescent="0.55000000000000004">
      <c r="A2" t="s">
        <v>1</v>
      </c>
      <c r="B2" s="3">
        <v>1264.2411355273621</v>
      </c>
      <c r="D2" t="s">
        <v>17</v>
      </c>
      <c r="E2" s="8">
        <v>4.1048854889943289</v>
      </c>
      <c r="H2" t="s">
        <v>14</v>
      </c>
      <c r="I2">
        <v>50</v>
      </c>
    </row>
    <row r="3" spans="1:9" x14ac:dyDescent="0.55000000000000004">
      <c r="A3" t="s">
        <v>5</v>
      </c>
      <c r="B3" s="3">
        <v>951.84134438826163</v>
      </c>
      <c r="D3" t="s">
        <v>18</v>
      </c>
      <c r="E3" s="8">
        <f>Total_SSQ/Min_SSQ</f>
        <v>0.98088322566831443</v>
      </c>
      <c r="H3" t="s">
        <v>15</v>
      </c>
      <c r="I3">
        <v>0.2</v>
      </c>
    </row>
    <row r="4" spans="1:9" x14ac:dyDescent="0.55000000000000004">
      <c r="A4" t="s">
        <v>10</v>
      </c>
      <c r="B4" s="9">
        <f>1/EXP(AVERAGE(F8:F37))</f>
        <v>10.587541536829855</v>
      </c>
      <c r="H4" t="s">
        <v>16</v>
      </c>
      <c r="I4">
        <v>2.5000000000000001E-2</v>
      </c>
    </row>
    <row r="5" spans="1:9" x14ac:dyDescent="0.55000000000000004">
      <c r="B5" s="9"/>
    </row>
    <row r="7" spans="1:9" ht="43.2" x14ac:dyDescent="0.55000000000000004">
      <c r="A7" s="6" t="s">
        <v>2</v>
      </c>
      <c r="B7" s="6" t="s">
        <v>8</v>
      </c>
      <c r="C7" s="6" t="s">
        <v>3</v>
      </c>
      <c r="D7" s="6" t="s">
        <v>4</v>
      </c>
      <c r="E7" s="6" t="s">
        <v>12</v>
      </c>
      <c r="F7" s="6" t="s">
        <v>19</v>
      </c>
      <c r="G7" s="6" t="s">
        <v>11</v>
      </c>
      <c r="H7" s="6" t="s">
        <v>9</v>
      </c>
      <c r="I7" s="6" t="s">
        <v>6</v>
      </c>
    </row>
    <row r="8" spans="1:9" x14ac:dyDescent="0.55000000000000004">
      <c r="A8">
        <v>1</v>
      </c>
      <c r="B8" s="5">
        <f>Initial</f>
        <v>951.84134438826163</v>
      </c>
      <c r="C8" s="3">
        <v>0</v>
      </c>
      <c r="D8" s="3">
        <f t="shared" ref="D8:D37" si="0">r_*B8*(1-B8/k)</f>
        <v>82.637473582035469</v>
      </c>
      <c r="E8" s="3">
        <v>100</v>
      </c>
      <c r="F8" s="2">
        <f>LN(E8/B8)</f>
        <v>-2.2532281798604301</v>
      </c>
      <c r="G8" s="3">
        <f t="shared" ref="G8:G37" si="1">E8*q</f>
        <v>1058.7541536829856</v>
      </c>
      <c r="H8" s="7">
        <f>LN(B8)-LN(G8)</f>
        <v>-0.10644980330531073</v>
      </c>
      <c r="I8" s="8">
        <f>H8^2</f>
        <v>1.1331560623739344E-2</v>
      </c>
    </row>
    <row r="9" spans="1:9" x14ac:dyDescent="0.55000000000000004">
      <c r="A9">
        <v>2</v>
      </c>
      <c r="B9" s="1">
        <f t="shared" ref="B9:B37" si="2">MAX(0.001,(B8+D8-C8))</f>
        <v>1034.4788179702971</v>
      </c>
      <c r="C9" s="3">
        <v>30.844470534637132</v>
      </c>
      <c r="D9" s="3">
        <f t="shared" si="0"/>
        <v>66.054458577393319</v>
      </c>
      <c r="E9" s="3">
        <v>102.81490178212378</v>
      </c>
      <c r="F9" s="2">
        <f t="shared" ref="F9:F37" si="3">LN(E9/B9)</f>
        <v>-2.3087227198695794</v>
      </c>
      <c r="G9" s="3">
        <f t="shared" si="1"/>
        <v>1088.5570432233174</v>
      </c>
      <c r="H9" s="7">
        <f t="shared" ref="H9:H37" si="4">LN(B9)-LN(G9)</f>
        <v>-5.0955263296160958E-2</v>
      </c>
      <c r="I9" s="8">
        <f t="shared" ref="I9:I37" si="5">H9^2</f>
        <v>2.5964388575810881E-3</v>
      </c>
    </row>
    <row r="10" spans="1:9" x14ac:dyDescent="0.55000000000000004">
      <c r="A10">
        <v>3</v>
      </c>
      <c r="B10" s="1">
        <f t="shared" si="2"/>
        <v>1069.6888060130532</v>
      </c>
      <c r="C10" s="3">
        <v>61.304666953917675</v>
      </c>
      <c r="D10" s="3">
        <f t="shared" si="0"/>
        <v>57.835649597906738</v>
      </c>
      <c r="E10" s="3">
        <v>102.17444492319613</v>
      </c>
      <c r="F10" s="2">
        <f t="shared" si="3"/>
        <v>-2.3484414528264987</v>
      </c>
      <c r="G10" s="3">
        <f t="shared" si="1"/>
        <v>1081.7761796268733</v>
      </c>
      <c r="H10" s="7">
        <f t="shared" si="4"/>
        <v>-1.1236530339242101E-2</v>
      </c>
      <c r="I10" s="8">
        <f t="shared" si="5"/>
        <v>1.2625961406470822E-4</v>
      </c>
    </row>
    <row r="11" spans="1:9" x14ac:dyDescent="0.55000000000000004">
      <c r="A11">
        <v>4</v>
      </c>
      <c r="B11" s="1">
        <f t="shared" si="2"/>
        <v>1066.2197886570423</v>
      </c>
      <c r="C11" s="3">
        <v>85.42667556473522</v>
      </c>
      <c r="D11" s="3">
        <f t="shared" si="0"/>
        <v>58.6759973399896</v>
      </c>
      <c r="E11" s="3">
        <v>94.91852840526137</v>
      </c>
      <c r="F11" s="2">
        <f t="shared" si="3"/>
        <v>-2.4188558362815495</v>
      </c>
      <c r="G11" s="3">
        <f t="shared" si="1"/>
        <v>1004.9538621054692</v>
      </c>
      <c r="H11" s="7">
        <f t="shared" si="4"/>
        <v>5.9177853115808254E-2</v>
      </c>
      <c r="I11" s="8">
        <f t="shared" si="5"/>
        <v>3.5020182993961767E-3</v>
      </c>
    </row>
    <row r="12" spans="1:9" x14ac:dyDescent="0.55000000000000004">
      <c r="A12">
        <v>5</v>
      </c>
      <c r="B12" s="1">
        <f t="shared" si="2"/>
        <v>1039.4691104322967</v>
      </c>
      <c r="C12" s="3">
        <v>48.991531165453978</v>
      </c>
      <c r="D12" s="3">
        <f t="shared" si="0"/>
        <v>64.931521264122168</v>
      </c>
      <c r="E12" s="3">
        <v>40.826275971211658</v>
      </c>
      <c r="F12" s="2">
        <f t="shared" si="3"/>
        <v>-3.2371394980415142</v>
      </c>
      <c r="G12" s="3">
        <f t="shared" si="1"/>
        <v>432.24989263928205</v>
      </c>
      <c r="H12" s="7">
        <f t="shared" si="4"/>
        <v>0.8774615148757734</v>
      </c>
      <c r="I12" s="8">
        <f t="shared" si="5"/>
        <v>0.76993871008808712</v>
      </c>
    </row>
    <row r="13" spans="1:9" x14ac:dyDescent="0.55000000000000004">
      <c r="A13">
        <v>6</v>
      </c>
      <c r="B13" s="1">
        <f t="shared" si="2"/>
        <v>1055.4091005309649</v>
      </c>
      <c r="C13" s="3">
        <v>131.73807400965956</v>
      </c>
      <c r="D13" s="3">
        <f t="shared" si="0"/>
        <v>61.251917192860411</v>
      </c>
      <c r="E13" s="3">
        <v>87.82538267310639</v>
      </c>
      <c r="F13" s="2">
        <f t="shared" si="3"/>
        <v>-2.4863331883954172</v>
      </c>
      <c r="G13" s="3">
        <f t="shared" si="1"/>
        <v>929.8548870394909</v>
      </c>
      <c r="H13" s="7">
        <f t="shared" si="4"/>
        <v>0.12665520522967633</v>
      </c>
      <c r="I13" s="8">
        <f t="shared" si="5"/>
        <v>1.604154101177143E-2</v>
      </c>
    </row>
    <row r="14" spans="1:9" x14ac:dyDescent="0.55000000000000004">
      <c r="A14">
        <v>7</v>
      </c>
      <c r="B14" s="1">
        <f t="shared" si="2"/>
        <v>984.92294371416574</v>
      </c>
      <c r="C14" s="3">
        <v>275.82163598238429</v>
      </c>
      <c r="D14" s="3">
        <f t="shared" si="0"/>
        <v>76.454527362399219</v>
      </c>
      <c r="E14" s="3">
        <v>153.23424221243573</v>
      </c>
      <c r="F14" s="2">
        <f t="shared" si="3"/>
        <v>-1.8605956629130176</v>
      </c>
      <c r="G14" s="3">
        <f t="shared" si="1"/>
        <v>1622.3739042888101</v>
      </c>
      <c r="H14" s="7">
        <f t="shared" si="4"/>
        <v>-0.49908232025272348</v>
      </c>
      <c r="I14" s="8">
        <f t="shared" si="5"/>
        <v>0.24908316238884204</v>
      </c>
    </row>
    <row r="15" spans="1:9" x14ac:dyDescent="0.55000000000000004">
      <c r="A15">
        <v>8</v>
      </c>
      <c r="B15" s="1">
        <f t="shared" si="2"/>
        <v>785.55583509418057</v>
      </c>
      <c r="C15" s="3">
        <v>241.87846563130773</v>
      </c>
      <c r="D15" s="3">
        <f t="shared" si="0"/>
        <v>104.50302974882374</v>
      </c>
      <c r="E15" s="3">
        <v>115.18022172919416</v>
      </c>
      <c r="F15" s="2">
        <f t="shared" si="3"/>
        <v>-1.9198934902591815</v>
      </c>
      <c r="G15" s="3">
        <f t="shared" si="1"/>
        <v>1219.4753817791159</v>
      </c>
      <c r="H15" s="7">
        <f t="shared" si="4"/>
        <v>-0.43978449290655863</v>
      </c>
      <c r="I15" s="8">
        <f t="shared" si="5"/>
        <v>0.19341040020107891</v>
      </c>
    </row>
    <row r="16" spans="1:9" x14ac:dyDescent="0.55000000000000004">
      <c r="A16">
        <v>9</v>
      </c>
      <c r="B16" s="1">
        <f t="shared" si="2"/>
        <v>648.18039921169657</v>
      </c>
      <c r="C16" s="3">
        <v>205.03984621360252</v>
      </c>
      <c r="D16" s="3">
        <f t="shared" si="0"/>
        <v>110.97397848546515</v>
      </c>
      <c r="E16" s="3">
        <v>85.433269255667724</v>
      </c>
      <c r="F16" s="2">
        <f t="shared" si="3"/>
        <v>-2.0264334567826761</v>
      </c>
      <c r="G16" s="3">
        <f t="shared" si="1"/>
        <v>904.52828687155102</v>
      </c>
      <c r="H16" s="7">
        <f t="shared" si="4"/>
        <v>-0.33324452638306479</v>
      </c>
      <c r="I16" s="8">
        <f t="shared" si="5"/>
        <v>0.11105191436427317</v>
      </c>
    </row>
    <row r="17" spans="1:9" x14ac:dyDescent="0.55000000000000004">
      <c r="A17">
        <v>10</v>
      </c>
      <c r="B17" s="1">
        <f t="shared" si="2"/>
        <v>554.11453148355918</v>
      </c>
      <c r="C17" s="3">
        <v>98.280258782169483</v>
      </c>
      <c r="D17" s="3">
        <f t="shared" si="0"/>
        <v>109.35459949014455</v>
      </c>
      <c r="E17" s="3">
        <v>36.400095845247954</v>
      </c>
      <c r="F17" s="2">
        <f t="shared" si="3"/>
        <v>-2.7227999931598932</v>
      </c>
      <c r="G17" s="3">
        <f t="shared" si="1"/>
        <v>385.38752670615054</v>
      </c>
      <c r="H17" s="7">
        <f t="shared" si="4"/>
        <v>0.36312200999415278</v>
      </c>
      <c r="I17" s="8">
        <f t="shared" si="5"/>
        <v>0.13185759414219358</v>
      </c>
    </row>
    <row r="18" spans="1:9" x14ac:dyDescent="0.55000000000000004">
      <c r="A18">
        <v>11</v>
      </c>
      <c r="B18" s="1">
        <f t="shared" si="2"/>
        <v>565.1888721915343</v>
      </c>
      <c r="C18" s="3">
        <v>189.55115861982367</v>
      </c>
      <c r="D18" s="3">
        <f t="shared" si="0"/>
        <v>109.80066749417537</v>
      </c>
      <c r="E18" s="3">
        <v>63.183719539941222</v>
      </c>
      <c r="F18" s="2">
        <f t="shared" si="3"/>
        <v>-2.1911132965980897</v>
      </c>
      <c r="G18" s="3">
        <f t="shared" si="1"/>
        <v>668.96025508053583</v>
      </c>
      <c r="H18" s="7">
        <f t="shared" si="4"/>
        <v>-0.16856468656765067</v>
      </c>
      <c r="I18" s="8">
        <f t="shared" si="5"/>
        <v>2.8414053557650309E-2</v>
      </c>
    </row>
    <row r="19" spans="1:9" x14ac:dyDescent="0.55000000000000004">
      <c r="A19">
        <v>12</v>
      </c>
      <c r="B19" s="1">
        <f t="shared" si="2"/>
        <v>485.43838106588601</v>
      </c>
      <c r="C19" s="3">
        <v>277.01076724187379</v>
      </c>
      <c r="D19" s="3">
        <f t="shared" si="0"/>
        <v>105.06627160409745</v>
      </c>
      <c r="E19" s="3">
        <v>83.942656739961748</v>
      </c>
      <c r="F19" s="2">
        <f t="shared" si="3"/>
        <v>-1.7549184533029343</v>
      </c>
      <c r="G19" s="3">
        <f t="shared" si="1"/>
        <v>888.74636494619563</v>
      </c>
      <c r="H19" s="7">
        <f t="shared" si="4"/>
        <v>-0.60475952986280657</v>
      </c>
      <c r="I19" s="8">
        <f t="shared" si="5"/>
        <v>0.36573408895988285</v>
      </c>
    </row>
    <row r="20" spans="1:9" x14ac:dyDescent="0.55000000000000004">
      <c r="A20">
        <v>13</v>
      </c>
      <c r="B20" s="1">
        <f t="shared" si="2"/>
        <v>313.49388542810965</v>
      </c>
      <c r="C20" s="3">
        <v>138.50173163549036</v>
      </c>
      <c r="D20" s="3">
        <f t="shared" si="0"/>
        <v>82.831568255196714</v>
      </c>
      <c r="E20" s="3">
        <v>38.472703232080647</v>
      </c>
      <c r="F20" s="2">
        <f t="shared" si="3"/>
        <v>-2.0978308727957162</v>
      </c>
      <c r="G20" s="3">
        <f t="shared" si="1"/>
        <v>407.33134350378208</v>
      </c>
      <c r="H20" s="7">
        <f t="shared" si="4"/>
        <v>-0.26184711037002462</v>
      </c>
      <c r="I20" s="8">
        <f t="shared" si="5"/>
        <v>6.8563909209131857E-2</v>
      </c>
    </row>
    <row r="21" spans="1:9" x14ac:dyDescent="0.55000000000000004">
      <c r="A21">
        <v>14</v>
      </c>
      <c r="B21" s="1">
        <f t="shared" si="2"/>
        <v>257.82372204781598</v>
      </c>
      <c r="C21" s="3">
        <v>57.618536454027712</v>
      </c>
      <c r="D21" s="3">
        <f t="shared" si="0"/>
        <v>72.111204165154277</v>
      </c>
      <c r="E21" s="3">
        <v>14.773983706160948</v>
      </c>
      <c r="F21" s="2">
        <f t="shared" si="3"/>
        <v>-2.8594083272913426</v>
      </c>
      <c r="G21" s="3">
        <f t="shared" si="1"/>
        <v>156.42016615342652</v>
      </c>
      <c r="H21" s="7">
        <f t="shared" si="4"/>
        <v>0.49973034412560136</v>
      </c>
      <c r="I21" s="8">
        <f t="shared" si="5"/>
        <v>0.24973041683989194</v>
      </c>
    </row>
    <row r="22" spans="1:9" x14ac:dyDescent="0.55000000000000004">
      <c r="A22">
        <v>15</v>
      </c>
      <c r="B22" s="1">
        <f t="shared" si="2"/>
        <v>272.31638975894253</v>
      </c>
      <c r="C22" s="3">
        <v>60.153003725602858</v>
      </c>
      <c r="D22" s="3">
        <f t="shared" si="0"/>
        <v>75.067894870067633</v>
      </c>
      <c r="E22" s="3">
        <v>14.322143744191152</v>
      </c>
      <c r="F22" s="2">
        <f t="shared" si="3"/>
        <v>-2.9451577348141487</v>
      </c>
      <c r="G22" s="3">
        <f t="shared" si="1"/>
        <v>151.63629178807167</v>
      </c>
      <c r="H22" s="7">
        <f t="shared" si="4"/>
        <v>0.58547975164840782</v>
      </c>
      <c r="I22" s="8">
        <f t="shared" si="5"/>
        <v>0.34278653959028133</v>
      </c>
    </row>
    <row r="23" spans="1:9" x14ac:dyDescent="0.55000000000000004">
      <c r="A23">
        <v>16</v>
      </c>
      <c r="B23" s="1">
        <f t="shared" si="2"/>
        <v>287.23128090340731</v>
      </c>
      <c r="C23" s="3">
        <v>151.94253567238337</v>
      </c>
      <c r="D23" s="3">
        <f t="shared" si="0"/>
        <v>77.988831019223412</v>
      </c>
      <c r="E23" s="3">
        <v>33.765007927196294</v>
      </c>
      <c r="F23" s="2">
        <f t="shared" si="3"/>
        <v>-2.1408627502353363</v>
      </c>
      <c r="G23" s="3">
        <f t="shared" si="1"/>
        <v>357.48842392058009</v>
      </c>
      <c r="H23" s="7">
        <f t="shared" si="4"/>
        <v>-0.21881523293040406</v>
      </c>
      <c r="I23" s="8">
        <f t="shared" si="5"/>
        <v>4.7880106162386984E-2</v>
      </c>
    </row>
    <row r="24" spans="1:9" x14ac:dyDescent="0.55000000000000004">
      <c r="A24">
        <v>17</v>
      </c>
      <c r="B24" s="1">
        <f t="shared" si="2"/>
        <v>213.27757625024736</v>
      </c>
      <c r="C24" s="3">
        <v>87.541711356836174</v>
      </c>
      <c r="D24" s="3">
        <f t="shared" si="0"/>
        <v>62.292331465413383</v>
      </c>
      <c r="E24" s="3">
        <v>18.237856532674197</v>
      </c>
      <c r="F24" s="2">
        <f t="shared" si="3"/>
        <v>-2.4590950291130413</v>
      </c>
      <c r="G24" s="3">
        <f t="shared" si="1"/>
        <v>193.09406358243177</v>
      </c>
      <c r="H24" s="7">
        <f t="shared" si="4"/>
        <v>9.9417045947300053E-2</v>
      </c>
      <c r="I24" s="8">
        <f t="shared" si="5"/>
        <v>9.8837490248875701E-3</v>
      </c>
    </row>
    <row r="25" spans="1:9" x14ac:dyDescent="0.55000000000000004">
      <c r="A25">
        <v>18</v>
      </c>
      <c r="B25" s="1">
        <f t="shared" si="2"/>
        <v>188.02819635882457</v>
      </c>
      <c r="C25" s="3">
        <v>90.815133519207905</v>
      </c>
      <c r="D25" s="3">
        <f t="shared" si="0"/>
        <v>56.237100477637661</v>
      </c>
      <c r="E25" s="3">
        <v>17.806888925334874</v>
      </c>
      <c r="F25" s="2">
        <f t="shared" si="3"/>
        <v>-2.3570065315130009</v>
      </c>
      <c r="G25" s="3">
        <f t="shared" si="1"/>
        <v>188.53117613869853</v>
      </c>
      <c r="H25" s="7">
        <f t="shared" si="4"/>
        <v>-2.6714516527404086E-3</v>
      </c>
      <c r="I25" s="8">
        <f t="shared" si="5"/>
        <v>7.1366539329294611E-6</v>
      </c>
    </row>
    <row r="26" spans="1:9" x14ac:dyDescent="0.55000000000000004">
      <c r="A26">
        <v>19</v>
      </c>
      <c r="B26" s="1">
        <f t="shared" si="2"/>
        <v>153.45016331725432</v>
      </c>
      <c r="C26" s="3">
        <v>89.002461197463106</v>
      </c>
      <c r="D26" s="3">
        <f t="shared" si="0"/>
        <v>47.369786564288489</v>
      </c>
      <c r="E26" s="3">
        <v>16.481937258789454</v>
      </c>
      <c r="F26" s="2">
        <f t="shared" si="3"/>
        <v>-2.2311107756842832</v>
      </c>
      <c r="G26" s="3">
        <f t="shared" si="1"/>
        <v>174.50319533485694</v>
      </c>
      <c r="H26" s="7">
        <f t="shared" si="4"/>
        <v>-0.12856720748145811</v>
      </c>
      <c r="I26" s="8">
        <f t="shared" si="5"/>
        <v>1.65295268395803E-2</v>
      </c>
    </row>
    <row r="27" spans="1:9" x14ac:dyDescent="0.55000000000000004">
      <c r="A27">
        <v>20</v>
      </c>
      <c r="B27" s="1">
        <f t="shared" si="2"/>
        <v>111.81748868407971</v>
      </c>
      <c r="C27" s="3">
        <v>0</v>
      </c>
      <c r="D27" s="3">
        <f t="shared" si="0"/>
        <v>35.811591902920938</v>
      </c>
      <c r="E27" s="3">
        <v>10.555730145735128</v>
      </c>
      <c r="F27" s="2">
        <f t="shared" si="3"/>
        <v>-2.3601991225388073</v>
      </c>
      <c r="G27" s="3">
        <f t="shared" si="1"/>
        <v>111.75923136953773</v>
      </c>
      <c r="H27" s="7">
        <f t="shared" si="4"/>
        <v>5.211393730659708E-4</v>
      </c>
      <c r="I27" s="8">
        <f t="shared" si="5"/>
        <v>2.7158624615959308E-7</v>
      </c>
    </row>
    <row r="28" spans="1:9" x14ac:dyDescent="0.55000000000000004">
      <c r="A28">
        <v>21</v>
      </c>
      <c r="B28" s="1">
        <f t="shared" si="2"/>
        <v>147.62908058700066</v>
      </c>
      <c r="C28" s="3">
        <v>0</v>
      </c>
      <c r="D28" s="3">
        <f t="shared" si="0"/>
        <v>45.811652601260946</v>
      </c>
      <c r="E28" s="3">
        <v>18.608894408575519</v>
      </c>
      <c r="F28" s="2">
        <f t="shared" si="3"/>
        <v>-2.071063255276786</v>
      </c>
      <c r="G28" s="3">
        <f t="shared" si="1"/>
        <v>197.02244250527414</v>
      </c>
      <c r="H28" s="7">
        <f t="shared" si="4"/>
        <v>-0.28861472788895526</v>
      </c>
      <c r="I28" s="8">
        <f t="shared" si="5"/>
        <v>8.3298461154415693E-2</v>
      </c>
    </row>
    <row r="29" spans="1:9" x14ac:dyDescent="0.55000000000000004">
      <c r="A29">
        <v>22</v>
      </c>
      <c r="B29" s="1">
        <f t="shared" si="2"/>
        <v>193.44073318826162</v>
      </c>
      <c r="C29" s="3">
        <v>0</v>
      </c>
      <c r="D29" s="3">
        <f t="shared" si="0"/>
        <v>57.564957293021074</v>
      </c>
      <c r="E29" s="3">
        <v>11.429612383763622</v>
      </c>
      <c r="F29" s="2">
        <f t="shared" si="3"/>
        <v>-2.8287636120711701</v>
      </c>
      <c r="G29" s="3">
        <f t="shared" si="1"/>
        <v>121.01149586296225</v>
      </c>
      <c r="H29" s="7">
        <f t="shared" si="4"/>
        <v>0.46908562890542882</v>
      </c>
      <c r="I29" s="8">
        <f t="shared" si="5"/>
        <v>0.22004132724560169</v>
      </c>
    </row>
    <row r="30" spans="1:9" x14ac:dyDescent="0.55000000000000004">
      <c r="A30">
        <v>23</v>
      </c>
      <c r="B30" s="1">
        <f t="shared" si="2"/>
        <v>251.0056904812827</v>
      </c>
      <c r="C30" s="3">
        <v>0</v>
      </c>
      <c r="D30" s="3">
        <f t="shared" si="0"/>
        <v>70.67985872324239</v>
      </c>
      <c r="E30" s="3">
        <v>25.86365842381397</v>
      </c>
      <c r="F30" s="2">
        <f t="shared" si="3"/>
        <v>-2.2726367764054736</v>
      </c>
      <c r="G30" s="3">
        <f t="shared" si="1"/>
        <v>273.83255785650977</v>
      </c>
      <c r="H30" s="7">
        <f t="shared" si="4"/>
        <v>-8.704120676026772E-2</v>
      </c>
      <c r="I30" s="8">
        <f t="shared" si="5"/>
        <v>7.5761716742836754E-3</v>
      </c>
    </row>
    <row r="31" spans="1:9" x14ac:dyDescent="0.55000000000000004">
      <c r="A31">
        <v>24</v>
      </c>
      <c r="B31" s="1">
        <f t="shared" si="2"/>
        <v>321.6855492045251</v>
      </c>
      <c r="C31" s="3">
        <v>0</v>
      </c>
      <c r="D31" s="3">
        <f t="shared" si="0"/>
        <v>84.263647646403328</v>
      </c>
      <c r="E31" s="3">
        <v>27.39469645170923</v>
      </c>
      <c r="F31" s="2">
        <f t="shared" si="3"/>
        <v>-2.4632250786359613</v>
      </c>
      <c r="G31" s="3">
        <f t="shared" si="1"/>
        <v>290.04248657131694</v>
      </c>
      <c r="H31" s="7">
        <f t="shared" si="4"/>
        <v>0.1035470954702209</v>
      </c>
      <c r="I31" s="8">
        <f t="shared" si="5"/>
        <v>1.072200098031904E-2</v>
      </c>
    </row>
    <row r="32" spans="1:9" x14ac:dyDescent="0.55000000000000004">
      <c r="A32">
        <v>25</v>
      </c>
      <c r="B32" s="1">
        <f t="shared" si="2"/>
        <v>405.94919685092844</v>
      </c>
      <c r="C32" s="3">
        <v>0</v>
      </c>
      <c r="D32" s="3">
        <f t="shared" si="0"/>
        <v>96.829669950807187</v>
      </c>
      <c r="E32" s="3">
        <v>40.784460846403107</v>
      </c>
      <c r="F32" s="2">
        <f t="shared" si="3"/>
        <v>-2.2979268736070178</v>
      </c>
      <c r="G32" s="3">
        <f t="shared" si="1"/>
        <v>431.80717326850379</v>
      </c>
      <c r="H32" s="7">
        <f t="shared" si="4"/>
        <v>-6.1751109558723094E-2</v>
      </c>
      <c r="I32" s="8">
        <f t="shared" si="5"/>
        <v>3.8131995317334227E-3</v>
      </c>
    </row>
    <row r="33" spans="1:32" x14ac:dyDescent="0.55000000000000004">
      <c r="A33">
        <v>26</v>
      </c>
      <c r="B33" s="1">
        <f t="shared" si="2"/>
        <v>502.7788668017356</v>
      </c>
      <c r="C33" s="3">
        <v>0</v>
      </c>
      <c r="D33" s="3">
        <f t="shared" si="0"/>
        <v>106.39644929115519</v>
      </c>
      <c r="E33" s="3">
        <v>41.785189700846779</v>
      </c>
      <c r="F33" s="2">
        <f t="shared" si="3"/>
        <v>-2.4876084814399388</v>
      </c>
      <c r="G33" s="3">
        <f t="shared" si="1"/>
        <v>442.40243158203032</v>
      </c>
      <c r="H33" s="7">
        <f t="shared" si="4"/>
        <v>0.127930498274198</v>
      </c>
      <c r="I33" s="8">
        <f t="shared" si="5"/>
        <v>1.6366212388684579E-2</v>
      </c>
    </row>
    <row r="34" spans="1:32" x14ac:dyDescent="0.55000000000000004">
      <c r="A34">
        <v>27</v>
      </c>
      <c r="B34" s="1">
        <f t="shared" si="2"/>
        <v>609.17531609289085</v>
      </c>
      <c r="C34" s="3">
        <v>0</v>
      </c>
      <c r="D34" s="3">
        <f t="shared" si="0"/>
        <v>110.89934162035081</v>
      </c>
      <c r="E34" s="3">
        <v>128.82153296982347</v>
      </c>
      <c r="F34" s="2">
        <f t="shared" si="3"/>
        <v>-1.5536781204997996</v>
      </c>
      <c r="G34" s="3">
        <f t="shared" si="1"/>
        <v>1363.9033311561027</v>
      </c>
      <c r="H34" s="7">
        <f t="shared" si="4"/>
        <v>-0.80599986266594126</v>
      </c>
      <c r="I34" s="8">
        <f t="shared" si="5"/>
        <v>0.6496357786175162</v>
      </c>
      <c r="L34" s="4">
        <f>Scaled_SSQ</f>
        <v>0.98088322566831443</v>
      </c>
      <c r="M34" s="10">
        <v>0.1</v>
      </c>
      <c r="N34" s="11">
        <f t="shared" ref="N34:AF34" si="6">M34+rstep</f>
        <v>0.125</v>
      </c>
      <c r="O34" s="11">
        <f t="shared" si="6"/>
        <v>0.15</v>
      </c>
      <c r="P34" s="11">
        <f t="shared" si="6"/>
        <v>0.17499999999999999</v>
      </c>
      <c r="Q34" s="11">
        <f t="shared" si="6"/>
        <v>0.19999999999999998</v>
      </c>
      <c r="R34" s="11">
        <f t="shared" si="6"/>
        <v>0.22499999999999998</v>
      </c>
      <c r="S34" s="11">
        <f t="shared" si="6"/>
        <v>0.24999999999999997</v>
      </c>
      <c r="T34" s="11">
        <f t="shared" si="6"/>
        <v>0.27499999999999997</v>
      </c>
      <c r="U34" s="11">
        <f t="shared" si="6"/>
        <v>0.3</v>
      </c>
      <c r="V34" s="11">
        <f t="shared" si="6"/>
        <v>0.32500000000000001</v>
      </c>
      <c r="W34" s="11">
        <f t="shared" si="6"/>
        <v>0.35000000000000003</v>
      </c>
      <c r="X34" s="11">
        <f t="shared" si="6"/>
        <v>0.37500000000000006</v>
      </c>
      <c r="Y34" s="11">
        <f t="shared" si="6"/>
        <v>0.40000000000000008</v>
      </c>
      <c r="Z34" s="11">
        <f t="shared" si="6"/>
        <v>0.4250000000000001</v>
      </c>
      <c r="AA34" s="11">
        <f t="shared" si="6"/>
        <v>0.45000000000000012</v>
      </c>
      <c r="AB34" s="11">
        <f t="shared" si="6"/>
        <v>0.47500000000000014</v>
      </c>
      <c r="AC34" s="11">
        <f t="shared" si="6"/>
        <v>0.50000000000000011</v>
      </c>
      <c r="AD34" s="11">
        <f t="shared" si="6"/>
        <v>0.52500000000000013</v>
      </c>
      <c r="AE34" s="11">
        <f t="shared" si="6"/>
        <v>0.55000000000000016</v>
      </c>
      <c r="AF34" s="11">
        <f t="shared" si="6"/>
        <v>0.57500000000000018</v>
      </c>
    </row>
    <row r="35" spans="1:32" x14ac:dyDescent="0.55000000000000004">
      <c r="A35">
        <v>28</v>
      </c>
      <c r="B35" s="1">
        <f t="shared" si="2"/>
        <v>720.07465771324166</v>
      </c>
      <c r="C35" s="3">
        <v>0</v>
      </c>
      <c r="D35" s="3">
        <f t="shared" si="0"/>
        <v>108.89577815157217</v>
      </c>
      <c r="E35" s="3">
        <v>77.478271572009774</v>
      </c>
      <c r="F35" s="2">
        <f t="shared" si="3"/>
        <v>-2.2293573676665224</v>
      </c>
      <c r="G35" s="3">
        <f t="shared" si="1"/>
        <v>820.30441847043721</v>
      </c>
      <c r="H35" s="7">
        <f t="shared" si="4"/>
        <v>-0.13032061549921892</v>
      </c>
      <c r="I35" s="8">
        <f t="shared" si="5"/>
        <v>1.6983462824095259E-2</v>
      </c>
      <c r="L35" s="10">
        <f>kstart</f>
        <v>900</v>
      </c>
      <c r="M35" s="12">
        <f t="dataTable" ref="M35:AF56" dt2D="1" dtr="1" r1="B1" r2="B2"/>
        <v>222.61854775323468</v>
      </c>
      <c r="N35" s="12">
        <v>220.92761459958825</v>
      </c>
      <c r="O35" s="12">
        <v>219.32100193752993</v>
      </c>
      <c r="P35" s="12">
        <v>216.7306185065124</v>
      </c>
      <c r="Q35" s="12">
        <v>219.80261829215075</v>
      </c>
      <c r="R35" s="12">
        <v>220.03763413859286</v>
      </c>
      <c r="S35" s="12">
        <v>219.71481045072278</v>
      </c>
      <c r="T35" s="12">
        <v>216.13598985207392</v>
      </c>
      <c r="U35" s="12">
        <v>217.80514713159064</v>
      </c>
      <c r="V35" s="12">
        <v>218.20766457200804</v>
      </c>
      <c r="W35" s="12">
        <v>218.17840796221711</v>
      </c>
      <c r="X35" s="12">
        <v>217.92889862202927</v>
      </c>
      <c r="Y35" s="12">
        <v>211.23455733561161</v>
      </c>
      <c r="Z35" s="12">
        <v>212.59721690309343</v>
      </c>
      <c r="AA35" s="12">
        <v>212.99696976370473</v>
      </c>
      <c r="AB35" s="12">
        <v>213.02983357482896</v>
      </c>
      <c r="AC35" s="12">
        <v>212.863068375176</v>
      </c>
      <c r="AD35" s="12">
        <v>207.31839167674892</v>
      </c>
      <c r="AE35" s="12">
        <v>209.05756728617891</v>
      </c>
      <c r="AF35" s="12">
        <v>202.00541998515021</v>
      </c>
    </row>
    <row r="36" spans="1:32" x14ac:dyDescent="0.55000000000000004">
      <c r="A36">
        <v>29</v>
      </c>
      <c r="B36" s="1">
        <f t="shared" si="2"/>
        <v>828.97043586481379</v>
      </c>
      <c r="C36" s="3">
        <v>0</v>
      </c>
      <c r="D36" s="3">
        <f t="shared" si="0"/>
        <v>100.27674016564607</v>
      </c>
      <c r="E36" s="3">
        <v>47.643869529121879</v>
      </c>
      <c r="F36" s="2">
        <f t="shared" si="3"/>
        <v>-2.8564305265312235</v>
      </c>
      <c r="G36" s="3">
        <f t="shared" si="1"/>
        <v>504.43144761488014</v>
      </c>
      <c r="H36" s="7">
        <f t="shared" si="4"/>
        <v>0.49675254336548225</v>
      </c>
      <c r="I36" s="8">
        <f t="shared" si="5"/>
        <v>0.24676308934007532</v>
      </c>
      <c r="L36" s="11">
        <f t="shared" ref="L36:L56" si="7">L35+kstep</f>
        <v>950</v>
      </c>
      <c r="M36" s="12">
        <v>223.89833080208302</v>
      </c>
      <c r="N36" s="12">
        <v>222.37479981823543</v>
      </c>
      <c r="O36" s="12">
        <v>223.96565192979526</v>
      </c>
      <c r="P36" s="12">
        <v>224.76816654375966</v>
      </c>
      <c r="Q36" s="12">
        <v>224.59389523036347</v>
      </c>
      <c r="R36" s="12">
        <v>221.55135123388831</v>
      </c>
      <c r="S36" s="12">
        <v>223.24380201692119</v>
      </c>
      <c r="T36" s="12">
        <v>223.60407900867452</v>
      </c>
      <c r="U36" s="12">
        <v>223.50429481703068</v>
      </c>
      <c r="V36" s="12">
        <v>223.16855636262795</v>
      </c>
      <c r="W36" s="12">
        <v>217.35733606367836</v>
      </c>
      <c r="X36" s="12">
        <v>218.30628460788566</v>
      </c>
      <c r="Y36" s="12">
        <v>218.50867026605425</v>
      </c>
      <c r="Z36" s="12">
        <v>218.38835776993776</v>
      </c>
      <c r="AA36" s="12">
        <v>218.08565054688466</v>
      </c>
      <c r="AB36" s="12">
        <v>213.59395706539553</v>
      </c>
      <c r="AC36" s="12">
        <v>214.73093976970137</v>
      </c>
      <c r="AD36" s="12">
        <v>210.96878872273743</v>
      </c>
      <c r="AE36" s="12">
        <v>198.50962702967848</v>
      </c>
      <c r="AF36" s="12">
        <v>2.2228702875093398</v>
      </c>
    </row>
    <row r="37" spans="1:32" x14ac:dyDescent="0.55000000000000004">
      <c r="A37">
        <v>30</v>
      </c>
      <c r="B37" s="1">
        <f t="shared" si="2"/>
        <v>929.24717603045985</v>
      </c>
      <c r="C37" s="3">
        <v>0</v>
      </c>
      <c r="D37" s="3">
        <f t="shared" si="0"/>
        <v>86.510726171703155</v>
      </c>
      <c r="E37" s="3">
        <v>59.374909588503016</v>
      </c>
      <c r="F37" s="2">
        <f t="shared" si="3"/>
        <v>-2.7505030305618718</v>
      </c>
      <c r="G37" s="3">
        <f t="shared" si="1"/>
        <v>628.63432151379288</v>
      </c>
      <c r="H37" s="7">
        <f t="shared" si="4"/>
        <v>0.390825047396131</v>
      </c>
      <c r="I37" s="8">
        <f t="shared" si="5"/>
        <v>0.15274421767218804</v>
      </c>
      <c r="L37" s="11">
        <f t="shared" si="7"/>
        <v>1000</v>
      </c>
      <c r="M37" s="12">
        <v>225.01287629669892</v>
      </c>
      <c r="N37" s="12">
        <v>227.46082322606054</v>
      </c>
      <c r="O37" s="12">
        <v>228.33647065359543</v>
      </c>
      <c r="P37" s="12">
        <v>228.2028091752122</v>
      </c>
      <c r="Q37" s="12">
        <v>227.11683806838917</v>
      </c>
      <c r="R37" s="12">
        <v>228.03051173550782</v>
      </c>
      <c r="S37" s="12">
        <v>228.14254768906119</v>
      </c>
      <c r="T37" s="12">
        <v>227.89370546692692</v>
      </c>
      <c r="U37" s="12">
        <v>222.07816198025841</v>
      </c>
      <c r="V37" s="12">
        <v>223.27469098218376</v>
      </c>
      <c r="W37" s="12">
        <v>223.51699191942137</v>
      </c>
      <c r="X37" s="12">
        <v>223.37700402804134</v>
      </c>
      <c r="Y37" s="12">
        <v>223.02607523017082</v>
      </c>
      <c r="Z37" s="12">
        <v>218.80474302246844</v>
      </c>
      <c r="AA37" s="12">
        <v>219.88729547306147</v>
      </c>
      <c r="AB37" s="12">
        <v>216.61944574231916</v>
      </c>
      <c r="AC37" s="12">
        <v>203.91828401409052</v>
      </c>
      <c r="AD37" s="12">
        <v>1.6563975366312249</v>
      </c>
      <c r="AE37" s="12">
        <v>3.0972180819083546</v>
      </c>
      <c r="AF37" s="12">
        <v>3.694795054006959</v>
      </c>
    </row>
    <row r="38" spans="1:32" x14ac:dyDescent="0.55000000000000004">
      <c r="L38" s="11">
        <f t="shared" si="7"/>
        <v>1050</v>
      </c>
      <c r="M38" s="12">
        <v>228.99324669742015</v>
      </c>
      <c r="N38" s="12">
        <v>230.89785641184784</v>
      </c>
      <c r="O38" s="12">
        <v>231.08064917614868</v>
      </c>
      <c r="P38" s="12">
        <v>230.79001795769116</v>
      </c>
      <c r="Q38" s="12">
        <v>231.75536507032879</v>
      </c>
      <c r="R38" s="12">
        <v>231.89886684850089</v>
      </c>
      <c r="S38" s="12">
        <v>223.84727511711819</v>
      </c>
      <c r="T38" s="12">
        <v>227.2600730170933</v>
      </c>
      <c r="U38" s="12">
        <v>227.90385765726549</v>
      </c>
      <c r="V38" s="12">
        <v>227.92667436004697</v>
      </c>
      <c r="W38" s="12">
        <v>227.64293898508697</v>
      </c>
      <c r="X38" s="12">
        <v>222.94663689854352</v>
      </c>
      <c r="Y38" s="12">
        <v>224.52649927334502</v>
      </c>
      <c r="Z38" s="12">
        <v>219.47297411510954</v>
      </c>
      <c r="AA38" s="12">
        <v>217.40122043388351</v>
      </c>
      <c r="AB38" s="12">
        <v>1.6958481278494826</v>
      </c>
      <c r="AC38" s="12">
        <v>2.5309635739057881</v>
      </c>
      <c r="AD38" s="12">
        <v>3.3631692770892569</v>
      </c>
      <c r="AE38" s="12">
        <v>3.7996877291013433</v>
      </c>
      <c r="AF38" s="12">
        <v>4.0633372617872752</v>
      </c>
    </row>
    <row r="39" spans="1:32" x14ac:dyDescent="0.55000000000000004">
      <c r="L39" s="11">
        <f t="shared" si="7"/>
        <v>1100</v>
      </c>
      <c r="M39" s="12">
        <v>232.28823137001893</v>
      </c>
      <c r="N39" s="12">
        <v>233.2193430347352</v>
      </c>
      <c r="O39" s="12">
        <v>233.12279878655175</v>
      </c>
      <c r="P39" s="12">
        <v>234.622531385212</v>
      </c>
      <c r="Q39" s="12">
        <v>235.00110996197768</v>
      </c>
      <c r="R39" s="12">
        <v>228.72341390780588</v>
      </c>
      <c r="S39" s="12">
        <v>231.22513394533124</v>
      </c>
      <c r="T39" s="12">
        <v>231.79698945071488</v>
      </c>
      <c r="U39" s="12">
        <v>231.78285344537593</v>
      </c>
      <c r="V39" s="12">
        <v>231.46171940111552</v>
      </c>
      <c r="W39" s="12">
        <v>228.35611560333032</v>
      </c>
      <c r="X39" s="12">
        <v>226.67453349065369</v>
      </c>
      <c r="Y39" s="12">
        <v>219.31561301656632</v>
      </c>
      <c r="Z39" s="12">
        <v>205.36403875916241</v>
      </c>
      <c r="AA39" s="12">
        <v>1.5266182955723839</v>
      </c>
      <c r="AB39" s="12">
        <v>2.8220600966306968</v>
      </c>
      <c r="AC39" s="12">
        <v>3.4672050621986545</v>
      </c>
      <c r="AD39" s="12">
        <v>3.8423137662608373</v>
      </c>
      <c r="AE39" s="12">
        <v>4.0819397107949236</v>
      </c>
      <c r="AF39" s="12">
        <v>4.244069194248298</v>
      </c>
    </row>
    <row r="40" spans="1:32" x14ac:dyDescent="0.55000000000000004">
      <c r="L40" s="11">
        <f t="shared" si="7"/>
        <v>1150</v>
      </c>
      <c r="M40" s="12">
        <v>234.41305178589161</v>
      </c>
      <c r="N40" s="12">
        <v>233.57318163610455</v>
      </c>
      <c r="O40" s="12">
        <v>236.5757542458478</v>
      </c>
      <c r="P40" s="12">
        <v>237.44705418003133</v>
      </c>
      <c r="Q40" s="12">
        <v>231.08757220196514</v>
      </c>
      <c r="R40" s="12">
        <v>234.33262683211996</v>
      </c>
      <c r="S40" s="12">
        <v>235.0897049680633</v>
      </c>
      <c r="T40" s="12">
        <v>235.16876410618875</v>
      </c>
      <c r="U40" s="12">
        <v>229.77082999121001</v>
      </c>
      <c r="V40" s="12">
        <v>232.61079963727951</v>
      </c>
      <c r="W40" s="12">
        <v>226.41154805731207</v>
      </c>
      <c r="X40" s="12">
        <v>226.65091342081621</v>
      </c>
      <c r="Y40" s="12">
        <v>201.81306357659264</v>
      </c>
      <c r="Z40" s="12">
        <v>1.8631679332773723</v>
      </c>
      <c r="AA40" s="12">
        <v>2.9219749743721515</v>
      </c>
      <c r="AB40" s="12">
        <v>3.4990227734010686</v>
      </c>
      <c r="AC40" s="12">
        <v>3.8523332449420531</v>
      </c>
      <c r="AD40" s="12">
        <v>4.0849707039718703</v>
      </c>
      <c r="AE40" s="12">
        <v>4.2455141948266473</v>
      </c>
      <c r="AF40" s="12">
        <v>4.3599770425615469</v>
      </c>
    </row>
    <row r="41" spans="1:32" x14ac:dyDescent="0.55000000000000004">
      <c r="L41" s="11">
        <f t="shared" si="7"/>
        <v>1200</v>
      </c>
      <c r="M41" s="12">
        <v>236.05412622890799</v>
      </c>
      <c r="N41" s="12">
        <v>237.2553383773764</v>
      </c>
      <c r="O41" s="12">
        <v>239.12820198117413</v>
      </c>
      <c r="P41" s="12">
        <v>239.75020037569948</v>
      </c>
      <c r="Q41" s="12">
        <v>236.55424220156925</v>
      </c>
      <c r="R41" s="12">
        <v>237.78709394480097</v>
      </c>
      <c r="S41" s="12">
        <v>238.09545789384384</v>
      </c>
      <c r="T41" s="12">
        <v>233.36108375967743</v>
      </c>
      <c r="U41" s="12">
        <v>236.15701287424838</v>
      </c>
      <c r="V41" s="12">
        <v>233.46614172069755</v>
      </c>
      <c r="W41" s="12">
        <v>231.86911832373283</v>
      </c>
      <c r="X41" s="12">
        <v>16.271130285848571</v>
      </c>
      <c r="Y41" s="12">
        <v>1.9392338868147236</v>
      </c>
      <c r="Z41" s="12">
        <v>2.9229916892095895</v>
      </c>
      <c r="AA41" s="12">
        <v>3.4860286697323626</v>
      </c>
      <c r="AB41" s="12">
        <v>3.8399036355413161</v>
      </c>
      <c r="AC41" s="12">
        <v>4.0765534135239507</v>
      </c>
      <c r="AD41" s="12">
        <v>4.2415171977567807</v>
      </c>
      <c r="AE41" s="12">
        <v>4.3599539189067942</v>
      </c>
      <c r="AF41" s="12">
        <v>4.4468706055727862</v>
      </c>
    </row>
    <row r="42" spans="1:32" x14ac:dyDescent="0.55000000000000004">
      <c r="L42" s="11">
        <f t="shared" si="7"/>
        <v>1250</v>
      </c>
      <c r="M42" s="12">
        <v>234.49302125357153</v>
      </c>
      <c r="N42" s="12">
        <v>239.74781170866817</v>
      </c>
      <c r="O42" s="12">
        <v>241.21051879021073</v>
      </c>
      <c r="P42" s="12">
        <v>237.49870141597344</v>
      </c>
      <c r="Q42" s="12">
        <v>239.79761135540946</v>
      </c>
      <c r="R42" s="12">
        <v>240.52238341359791</v>
      </c>
      <c r="S42" s="12">
        <v>234.97006006728591</v>
      </c>
      <c r="T42" s="12">
        <v>239.05771308251639</v>
      </c>
      <c r="U42" s="12">
        <v>236.87344657302913</v>
      </c>
      <c r="V42" s="12">
        <v>235.81759738763668</v>
      </c>
      <c r="W42" s="12">
        <v>11.257097405314742</v>
      </c>
      <c r="X42" s="12">
        <v>1.8542160886784833</v>
      </c>
      <c r="Y42" s="12">
        <v>2.8511780548964953</v>
      </c>
      <c r="Z42" s="12">
        <v>3.4360662710769541</v>
      </c>
      <c r="AA42" s="12">
        <v>3.8075750527266274</v>
      </c>
      <c r="AB42" s="12">
        <v>4.0573839103929439</v>
      </c>
      <c r="AC42" s="12">
        <v>4.2320469585532718</v>
      </c>
      <c r="AD42" s="12">
        <v>4.357655988775023</v>
      </c>
      <c r="AE42" s="12">
        <v>4.4499165755784365</v>
      </c>
      <c r="AF42" s="12">
        <v>4.5187922843078496</v>
      </c>
    </row>
    <row r="43" spans="1:32" x14ac:dyDescent="0.55000000000000004">
      <c r="L43" s="11">
        <f t="shared" si="7"/>
        <v>1300</v>
      </c>
      <c r="M43" s="12">
        <v>238.24497703179509</v>
      </c>
      <c r="N43" s="12">
        <v>241.72138302378372</v>
      </c>
      <c r="O43" s="12">
        <v>242.9866106400456</v>
      </c>
      <c r="P43" s="12">
        <v>240.86986752022597</v>
      </c>
      <c r="Q43" s="12">
        <v>242.3500454268914</v>
      </c>
      <c r="R43" s="12">
        <v>242.83823554407547</v>
      </c>
      <c r="S43" s="12">
        <v>241.20037362921366</v>
      </c>
      <c r="T43" s="12">
        <v>236.19767053371933</v>
      </c>
      <c r="U43" s="12">
        <v>238.55647397368952</v>
      </c>
      <c r="V43" s="12">
        <v>216.0176590909598</v>
      </c>
      <c r="W43" s="12">
        <v>1.6323575251802145</v>
      </c>
      <c r="X43" s="12">
        <v>2.7077737428740214</v>
      </c>
      <c r="Y43" s="12">
        <v>3.3475247245734483</v>
      </c>
      <c r="Z43" s="12">
        <v>3.7536086849140431</v>
      </c>
      <c r="AA43" s="12">
        <v>4.0260231737040177</v>
      </c>
      <c r="AB43" s="12">
        <v>4.2159655103946765</v>
      </c>
      <c r="AC43" s="12">
        <v>4.35217514167838</v>
      </c>
      <c r="AD43" s="12">
        <v>4.45194401171808</v>
      </c>
      <c r="AE43" s="12">
        <v>4.5262263026152469</v>
      </c>
      <c r="AF43" s="12">
        <v>4.5822411101550484</v>
      </c>
    </row>
    <row r="44" spans="1:32" x14ac:dyDescent="0.55000000000000004">
      <c r="L44" s="11">
        <f t="shared" si="7"/>
        <v>1350</v>
      </c>
      <c r="M44" s="12">
        <v>240.52124729770151</v>
      </c>
      <c r="N44" s="12">
        <v>243.3788283070277</v>
      </c>
      <c r="O44" s="12">
        <v>240.11092191295356</v>
      </c>
      <c r="P44" s="12">
        <v>243.37251441219172</v>
      </c>
      <c r="Q44" s="12">
        <v>244.50615362525593</v>
      </c>
      <c r="R44" s="12">
        <v>242.13981763135067</v>
      </c>
      <c r="S44" s="12">
        <v>242.79474956134069</v>
      </c>
      <c r="T44" s="12">
        <v>239.63792072268504</v>
      </c>
      <c r="U44" s="12">
        <v>229.20539657369807</v>
      </c>
      <c r="V44" s="12">
        <v>1.280759263719313</v>
      </c>
      <c r="W44" s="12">
        <v>2.4780935404581661</v>
      </c>
      <c r="X44" s="12">
        <v>3.2114722136136411</v>
      </c>
      <c r="Y44" s="12">
        <v>3.6725958026836119</v>
      </c>
      <c r="Z44" s="12">
        <v>3.9790806620330641</v>
      </c>
      <c r="AA44" s="12">
        <v>4.1910692503863869</v>
      </c>
      <c r="AB44" s="12">
        <v>4.3420238005520373</v>
      </c>
      <c r="AC44" s="12">
        <v>4.4519056155345345</v>
      </c>
      <c r="AD44" s="12">
        <v>4.5332611979676152</v>
      </c>
      <c r="AE44" s="12">
        <v>4.5942992560142697</v>
      </c>
      <c r="AF44" s="12">
        <v>4.6405643514759758</v>
      </c>
    </row>
    <row r="45" spans="1:32" x14ac:dyDescent="0.55000000000000004">
      <c r="L45" s="11">
        <f t="shared" si="7"/>
        <v>1400</v>
      </c>
      <c r="M45" s="12">
        <v>242.27083260943314</v>
      </c>
      <c r="N45" s="12">
        <v>244.81554728355312</v>
      </c>
      <c r="O45" s="12">
        <v>243.05645007437627</v>
      </c>
      <c r="P45" s="12">
        <v>245.44200109463867</v>
      </c>
      <c r="Q45" s="12">
        <v>246.39032802486992</v>
      </c>
      <c r="R45" s="12">
        <v>245.88708083530076</v>
      </c>
      <c r="S45" s="12">
        <v>236.2453652197099</v>
      </c>
      <c r="T45" s="12">
        <v>239.12263129824575</v>
      </c>
      <c r="U45" s="12">
        <v>1.0098014716306805</v>
      </c>
      <c r="V45" s="12">
        <v>2.131609704853775</v>
      </c>
      <c r="W45" s="12">
        <v>3.010418858999599</v>
      </c>
      <c r="X45" s="12">
        <v>3.5546856370192841</v>
      </c>
      <c r="Y45" s="12">
        <v>3.9107512027192493</v>
      </c>
      <c r="Z45" s="12">
        <v>4.1538040616055119</v>
      </c>
      <c r="AA45" s="12">
        <v>4.3249539541582847</v>
      </c>
      <c r="AB45" s="12">
        <v>4.4483337466752664</v>
      </c>
      <c r="AC45" s="12">
        <v>4.5389049622341</v>
      </c>
      <c r="AD45" s="12">
        <v>4.6063392747153795</v>
      </c>
      <c r="AE45" s="12">
        <v>4.6570989465175829</v>
      </c>
      <c r="AF45" s="12">
        <v>4.6956201827029718</v>
      </c>
    </row>
    <row r="46" spans="1:32" x14ac:dyDescent="0.55000000000000004">
      <c r="L46" s="11">
        <f t="shared" si="7"/>
        <v>1450</v>
      </c>
      <c r="M46" s="12">
        <v>243.71988016892206</v>
      </c>
      <c r="N46" s="12">
        <v>246.08617116713285</v>
      </c>
      <c r="O46" s="12">
        <v>245.24011621092629</v>
      </c>
      <c r="P46" s="12">
        <v>247.230604783508</v>
      </c>
      <c r="Q46" s="12">
        <v>245.5244492496324</v>
      </c>
      <c r="R46" s="12">
        <v>248.16193356172894</v>
      </c>
      <c r="S46" s="12">
        <v>246.44469154060045</v>
      </c>
      <c r="T46" s="12">
        <v>226.45343607122132</v>
      </c>
      <c r="U46" s="12">
        <v>1.6261973624902073</v>
      </c>
      <c r="V46" s="12">
        <v>2.7143356202931264</v>
      </c>
      <c r="W46" s="12">
        <v>3.3834830567883794</v>
      </c>
      <c r="X46" s="12">
        <v>3.8117009314569041</v>
      </c>
      <c r="Y46" s="12">
        <v>4.0986415470681168</v>
      </c>
      <c r="Z46" s="12">
        <v>4.2975914912085624</v>
      </c>
      <c r="AA46" s="12">
        <v>4.439118073820465</v>
      </c>
      <c r="AB46" s="12">
        <v>4.541806768988863</v>
      </c>
      <c r="AC46" s="12">
        <v>4.6174739625943992</v>
      </c>
      <c r="AD46" s="12">
        <v>4.6739001855850422</v>
      </c>
      <c r="AE46" s="12">
        <v>4.716356253248537</v>
      </c>
      <c r="AF46" s="12">
        <v>4.7484989070683925</v>
      </c>
    </row>
    <row r="47" spans="1:32" x14ac:dyDescent="0.55000000000000004">
      <c r="L47" s="11">
        <f t="shared" si="7"/>
        <v>1500</v>
      </c>
      <c r="M47" s="12">
        <v>244.96591211882199</v>
      </c>
      <c r="N47" s="12">
        <v>242.00159712802082</v>
      </c>
      <c r="O47" s="12">
        <v>247.04458990803423</v>
      </c>
      <c r="P47" s="12">
        <v>248.81487969922696</v>
      </c>
      <c r="Q47" s="12">
        <v>248.76067132547792</v>
      </c>
      <c r="R47" s="12">
        <v>240.61191388658906</v>
      </c>
      <c r="S47" s="12">
        <v>232.7404373031996</v>
      </c>
      <c r="T47" s="12">
        <v>1.0554608855615937</v>
      </c>
      <c r="U47" s="12">
        <v>2.2740967696746393</v>
      </c>
      <c r="V47" s="12">
        <v>3.1319976299496943</v>
      </c>
      <c r="W47" s="12">
        <v>3.6670006202047398</v>
      </c>
      <c r="X47" s="12">
        <v>4.0169682794921195</v>
      </c>
      <c r="Y47" s="12">
        <v>4.2548077665371444</v>
      </c>
      <c r="Z47" s="12">
        <v>4.4211358613299909</v>
      </c>
      <c r="AA47" s="12">
        <v>4.5400329094297156</v>
      </c>
      <c r="AB47" s="12">
        <v>4.6264881125450685</v>
      </c>
      <c r="AC47" s="12">
        <v>4.6901919835398491</v>
      </c>
      <c r="AD47" s="12">
        <v>4.7376026482999807</v>
      </c>
      <c r="AE47" s="12">
        <v>4.7731338789102304</v>
      </c>
      <c r="AF47" s="12">
        <v>4.7998680179779045</v>
      </c>
    </row>
    <row r="48" spans="1:32" x14ac:dyDescent="0.55000000000000004">
      <c r="L48" s="11">
        <f t="shared" si="7"/>
        <v>1550</v>
      </c>
      <c r="M48" s="12">
        <v>246.06213714133051</v>
      </c>
      <c r="N48" s="12">
        <v>244.68092724731508</v>
      </c>
      <c r="O48" s="12">
        <v>248.60418034039463</v>
      </c>
      <c r="P48" s="12">
        <v>245.04873277687005</v>
      </c>
      <c r="Q48" s="12">
        <v>248.68340628177785</v>
      </c>
      <c r="R48" s="12">
        <v>249.62919685557668</v>
      </c>
      <c r="S48" s="12">
        <v>231.10014822476475</v>
      </c>
      <c r="T48" s="12">
        <v>1.6265424413487737</v>
      </c>
      <c r="U48" s="12">
        <v>2.7554229185868726</v>
      </c>
      <c r="V48" s="12">
        <v>3.4524149606924568</v>
      </c>
      <c r="W48" s="12">
        <v>3.8951634788634446</v>
      </c>
      <c r="X48" s="12">
        <v>4.1886666080314701</v>
      </c>
      <c r="Y48" s="12">
        <v>4.3896486589990866</v>
      </c>
      <c r="Z48" s="12">
        <v>4.5307095272413962</v>
      </c>
      <c r="AA48" s="12">
        <v>4.631621763293527</v>
      </c>
      <c r="AB48" s="12">
        <v>4.7048899263299484</v>
      </c>
      <c r="AC48" s="12">
        <v>4.7586877306593536</v>
      </c>
      <c r="AD48" s="12">
        <v>4.7985042080288265</v>
      </c>
      <c r="AE48" s="12">
        <v>4.8281106056960699</v>
      </c>
      <c r="AF48" s="12">
        <v>4.8501500189339879</v>
      </c>
    </row>
    <row r="49" spans="12:32" x14ac:dyDescent="0.55000000000000004">
      <c r="L49" s="11">
        <f t="shared" si="7"/>
        <v>1600</v>
      </c>
      <c r="M49" s="12">
        <v>247.04166357369317</v>
      </c>
      <c r="N49" s="12">
        <v>246.57862707337728</v>
      </c>
      <c r="O49" s="12">
        <v>249.98602942909775</v>
      </c>
      <c r="P49" s="12">
        <v>249.41613840177649</v>
      </c>
      <c r="Q49" s="12">
        <v>250.52493774710513</v>
      </c>
      <c r="R49" s="12">
        <v>246.6600739745121</v>
      </c>
      <c r="S49" s="12">
        <v>1.1088222097708771</v>
      </c>
      <c r="T49" s="12">
        <v>2.1814782226262555</v>
      </c>
      <c r="U49" s="12">
        <v>3.1277007519034776</v>
      </c>
      <c r="V49" s="12">
        <v>3.7112222339349965</v>
      </c>
      <c r="W49" s="12">
        <v>4.086640644335982</v>
      </c>
      <c r="X49" s="12">
        <v>4.3373094813405357</v>
      </c>
      <c r="Y49" s="12">
        <v>4.509447781856128</v>
      </c>
      <c r="Z49" s="12">
        <v>4.6302278008279476</v>
      </c>
      <c r="AA49" s="12">
        <v>4.7163931814575468</v>
      </c>
      <c r="AB49" s="12">
        <v>4.7786464874169736</v>
      </c>
      <c r="AC49" s="12">
        <v>4.8240328065430651</v>
      </c>
      <c r="AD49" s="12">
        <v>4.8573042494739145</v>
      </c>
      <c r="AE49" s="12">
        <v>4.8817341734623101</v>
      </c>
      <c r="AF49" s="12">
        <v>4.8996195653800623</v>
      </c>
    </row>
    <row r="50" spans="12:32" x14ac:dyDescent="0.55000000000000004">
      <c r="L50" s="11">
        <f t="shared" si="7"/>
        <v>1650</v>
      </c>
      <c r="M50" s="12">
        <v>247.92690116915904</v>
      </c>
      <c r="N50" s="12">
        <v>248.12181173486638</v>
      </c>
      <c r="O50" s="12">
        <v>251.23010236970171</v>
      </c>
      <c r="P50" s="12">
        <v>251.95330601936584</v>
      </c>
      <c r="Q50" s="12">
        <v>248.00664116410081</v>
      </c>
      <c r="R50" s="12">
        <v>243.21711069758547</v>
      </c>
      <c r="S50" s="12">
        <v>1.3563016059775668</v>
      </c>
      <c r="T50" s="12">
        <v>2.6251325639424214</v>
      </c>
      <c r="U50" s="12">
        <v>3.4286580616788918</v>
      </c>
      <c r="V50" s="12">
        <v>3.9285105685286577</v>
      </c>
      <c r="W50" s="12">
        <v>4.2524958977495313</v>
      </c>
      <c r="X50" s="12">
        <v>4.4694038479164693</v>
      </c>
      <c r="Y50" s="12">
        <v>4.6182230309046925</v>
      </c>
      <c r="Z50" s="12">
        <v>4.7222559094249021</v>
      </c>
      <c r="AA50" s="12">
        <v>4.7960204707548808</v>
      </c>
      <c r="AB50" s="12">
        <v>4.8488617359074659</v>
      </c>
      <c r="AC50" s="12">
        <v>4.8869564998653567</v>
      </c>
      <c r="AD50" s="12">
        <v>4.9144795652180662</v>
      </c>
      <c r="AE50" s="12">
        <v>4.9343079420062272</v>
      </c>
      <c r="AF50" s="12">
        <v>4.9484590908939827</v>
      </c>
    </row>
    <row r="51" spans="12:32" x14ac:dyDescent="0.55000000000000004">
      <c r="L51" s="11">
        <f t="shared" si="7"/>
        <v>1700</v>
      </c>
      <c r="M51" s="12">
        <v>248.73392983437728</v>
      </c>
      <c r="N51" s="12">
        <v>249.44554660946193</v>
      </c>
      <c r="O51" s="12">
        <v>252.3628141457464</v>
      </c>
      <c r="P51" s="12">
        <v>253.93630409521126</v>
      </c>
      <c r="Q51" s="12">
        <v>254.01266724972982</v>
      </c>
      <c r="R51" s="12">
        <v>8.3069042423432897</v>
      </c>
      <c r="S51" s="12">
        <v>1.8447346315930759</v>
      </c>
      <c r="T51" s="12">
        <v>2.9854208871445858</v>
      </c>
      <c r="U51" s="12">
        <v>3.6807891589029418</v>
      </c>
      <c r="V51" s="12">
        <v>4.1164313744053551</v>
      </c>
      <c r="W51" s="12">
        <v>4.3997080068926078</v>
      </c>
      <c r="X51" s="12">
        <v>4.5891927974334168</v>
      </c>
      <c r="Y51" s="12">
        <v>4.7186606868375263</v>
      </c>
      <c r="Z51" s="12">
        <v>4.8085412527309446</v>
      </c>
      <c r="AA51" s="12">
        <v>4.8716591335187909</v>
      </c>
      <c r="AB51" s="12">
        <v>4.916305039186506</v>
      </c>
      <c r="AC51" s="12">
        <v>4.9479694382533363</v>
      </c>
      <c r="AD51" s="12">
        <v>4.97036369200318</v>
      </c>
      <c r="AE51" s="12">
        <v>4.9860421816013609</v>
      </c>
      <c r="AF51" s="12">
        <v>4.9967919193120451</v>
      </c>
    </row>
    <row r="52" spans="12:32" x14ac:dyDescent="0.55000000000000004">
      <c r="L52" s="11">
        <f t="shared" si="7"/>
        <v>1750</v>
      </c>
      <c r="M52" s="12">
        <v>249.47479134544423</v>
      </c>
      <c r="N52" s="12">
        <v>250.61378330433516</v>
      </c>
      <c r="O52" s="12">
        <v>246.68264863031499</v>
      </c>
      <c r="P52" s="12">
        <v>255.39280781627443</v>
      </c>
      <c r="Q52" s="12">
        <v>249.23948229937213</v>
      </c>
      <c r="R52" s="12">
        <v>1.1958710802495847</v>
      </c>
      <c r="S52" s="12">
        <v>2.2783738872056678</v>
      </c>
      <c r="T52" s="12">
        <v>3.2864109546606373</v>
      </c>
      <c r="U52" s="12">
        <v>3.8980355978082564</v>
      </c>
      <c r="V52" s="12">
        <v>4.2827651745724307</v>
      </c>
      <c r="W52" s="12">
        <v>4.5328990845851012</v>
      </c>
      <c r="X52" s="12">
        <v>4.6995605710129515</v>
      </c>
      <c r="Y52" s="12">
        <v>4.8126228703498795</v>
      </c>
      <c r="Z52" s="12">
        <v>4.8903129833249377</v>
      </c>
      <c r="AA52" s="12">
        <v>4.9441305739054355</v>
      </c>
      <c r="AB52" s="12">
        <v>4.9815269852099391</v>
      </c>
      <c r="AC52" s="12">
        <v>5.0074379676569025</v>
      </c>
      <c r="AD52" s="12">
        <v>5.025195219521307</v>
      </c>
      <c r="AE52" s="12">
        <v>5.0370855414772908</v>
      </c>
      <c r="AF52" s="12">
        <v>5.0447026244113733</v>
      </c>
    </row>
    <row r="53" spans="12:32" x14ac:dyDescent="0.55000000000000004">
      <c r="L53" s="11">
        <f t="shared" si="7"/>
        <v>1800</v>
      </c>
      <c r="M53" s="12">
        <v>243.96720345909361</v>
      </c>
      <c r="N53" s="12">
        <v>251.66324666548863</v>
      </c>
      <c r="O53" s="12">
        <v>251.44574687698591</v>
      </c>
      <c r="P53" s="12">
        <v>255.99925742517701</v>
      </c>
      <c r="Q53" s="12">
        <v>243.84506244119834</v>
      </c>
      <c r="R53" s="12">
        <v>1.2725246897741098</v>
      </c>
      <c r="S53" s="12">
        <v>2.6470520849334678</v>
      </c>
      <c r="T53" s="12">
        <v>3.5443714349481583</v>
      </c>
      <c r="U53" s="12">
        <v>4.0894514061094522</v>
      </c>
      <c r="V53" s="12">
        <v>4.4327271407706936</v>
      </c>
      <c r="W53" s="12">
        <v>4.6552527341151304</v>
      </c>
      <c r="X53" s="12">
        <v>4.8025354141761314</v>
      </c>
      <c r="Y53" s="12">
        <v>4.901439736356842</v>
      </c>
      <c r="Z53" s="12">
        <v>4.9684594134522309</v>
      </c>
      <c r="AA53" s="12">
        <v>5.0140333175953202</v>
      </c>
      <c r="AB53" s="12">
        <v>5.0449307070827025</v>
      </c>
      <c r="AC53" s="12">
        <v>5.0656305682500342</v>
      </c>
      <c r="AD53" s="12">
        <v>5.0791482084447974</v>
      </c>
      <c r="AE53" s="12">
        <v>5.0875449548078526</v>
      </c>
      <c r="AF53" s="12">
        <v>5.0922498964905811</v>
      </c>
    </row>
    <row r="54" spans="12:32" x14ac:dyDescent="0.55000000000000004">
      <c r="L54" s="11">
        <f t="shared" si="7"/>
        <v>1850</v>
      </c>
      <c r="M54" s="12">
        <v>246.222278828816</v>
      </c>
      <c r="N54" s="12">
        <v>252.61760359408234</v>
      </c>
      <c r="O54" s="12">
        <v>253.74415439239024</v>
      </c>
      <c r="P54" s="12">
        <v>251.20360075694001</v>
      </c>
      <c r="Q54" s="12">
        <v>237.47830957516862</v>
      </c>
      <c r="R54" s="12">
        <v>1.6379559289986825</v>
      </c>
      <c r="S54" s="12">
        <v>2.9631060681984445</v>
      </c>
      <c r="T54" s="12">
        <v>3.7702213832979736</v>
      </c>
      <c r="U54" s="12">
        <v>4.2611648829747004</v>
      </c>
      <c r="V54" s="12">
        <v>4.5699456156239053</v>
      </c>
      <c r="W54" s="12">
        <v>4.7690335139757991</v>
      </c>
      <c r="X54" s="12">
        <v>4.8995845949397205</v>
      </c>
      <c r="Y54" s="12">
        <v>4.9860858922831204</v>
      </c>
      <c r="Z54" s="12">
        <v>5.0436375807518301</v>
      </c>
      <c r="AA54" s="12">
        <v>5.0818129357988253</v>
      </c>
      <c r="AB54" s="12">
        <v>5.1068173468319653</v>
      </c>
      <c r="AC54" s="12">
        <v>5.1227477406641091</v>
      </c>
      <c r="AD54" s="12">
        <v>5.1323519006175751</v>
      </c>
      <c r="AE54" s="12">
        <v>5.1374985631751588</v>
      </c>
      <c r="AF54" s="12">
        <v>5.1394748660591398</v>
      </c>
    </row>
    <row r="55" spans="12:32" x14ac:dyDescent="0.55000000000000004">
      <c r="L55" s="11">
        <f t="shared" si="7"/>
        <v>1900</v>
      </c>
      <c r="M55" s="12">
        <v>247.73467582789914</v>
      </c>
      <c r="N55" s="12">
        <v>253.49331727342587</v>
      </c>
      <c r="O55" s="12">
        <v>255.48044317467023</v>
      </c>
      <c r="P55" s="12">
        <v>256.45154467780196</v>
      </c>
      <c r="Q55" s="12">
        <v>7.5035555556205038</v>
      </c>
      <c r="R55" s="12">
        <v>2.0088000885100104</v>
      </c>
      <c r="S55" s="12">
        <v>3.2383427925538406</v>
      </c>
      <c r="T55" s="12">
        <v>3.9714686792637099</v>
      </c>
      <c r="U55" s="12">
        <v>4.41747181584108</v>
      </c>
      <c r="V55" s="12">
        <v>4.6970240429928145</v>
      </c>
      <c r="W55" s="12">
        <v>4.8758963145204657</v>
      </c>
      <c r="X55" s="12">
        <v>4.9917954042970036</v>
      </c>
      <c r="Y55" s="12">
        <v>5.0672912052751204</v>
      </c>
      <c r="Z55" s="12">
        <v>5.1163433528719882</v>
      </c>
      <c r="AA55" s="12">
        <v>5.1478074398060381</v>
      </c>
      <c r="AB55" s="12">
        <v>5.1674158979830613</v>
      </c>
      <c r="AC55" s="12">
        <v>5.1789417755425831</v>
      </c>
      <c r="AD55" s="12">
        <v>5.1849038120184385</v>
      </c>
      <c r="AE55" s="12">
        <v>5.1870043009540927</v>
      </c>
      <c r="AF55" s="12">
        <v>5.1864065978281291</v>
      </c>
    </row>
    <row r="56" spans="12:32" x14ac:dyDescent="0.55000000000000004">
      <c r="L56" s="11">
        <f t="shared" si="7"/>
        <v>1950</v>
      </c>
      <c r="M56" s="12">
        <v>248.93861560089059</v>
      </c>
      <c r="N56" s="12">
        <v>254.30247522255885</v>
      </c>
      <c r="O56" s="12">
        <v>256.92786724726636</v>
      </c>
      <c r="P56" s="12">
        <v>259.92732031140036</v>
      </c>
      <c r="Q56" s="12">
        <v>1.5454422368438712</v>
      </c>
      <c r="R56" s="12">
        <v>2.3464824284154471</v>
      </c>
      <c r="S56" s="12">
        <v>3.4817949976116553</v>
      </c>
      <c r="T56" s="12">
        <v>4.1534227915900548</v>
      </c>
      <c r="U56" s="12">
        <v>4.5614737371979652</v>
      </c>
      <c r="V56" s="12">
        <v>4.8158796366104619</v>
      </c>
      <c r="W56" s="12">
        <v>4.9770786217617147</v>
      </c>
      <c r="X56" s="12">
        <v>5.0799904433323482</v>
      </c>
      <c r="Y56" s="12">
        <v>5.1456127664170372</v>
      </c>
      <c r="Z56" s="12">
        <v>5.18695766084765</v>
      </c>
      <c r="AA56" s="12">
        <v>5.2122775772227419</v>
      </c>
      <c r="AB56" s="12">
        <v>5.2269032994833227</v>
      </c>
      <c r="AC56" s="12">
        <v>5.2343301424635618</v>
      </c>
      <c r="AD56" s="12">
        <v>5.236878621125193</v>
      </c>
      <c r="AE56" s="12">
        <v>5.2361057110614802</v>
      </c>
      <c r="AF56" s="12">
        <v>5.2330657801899338</v>
      </c>
    </row>
  </sheetData>
  <conditionalFormatting sqref="D57:AQ97 D44:K56 AG44:AQ5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63BE7B"/>
        <color rgb="FFFCFCFF"/>
      </colorScale>
    </cfRule>
  </conditionalFormatting>
  <conditionalFormatting sqref="M45:AF5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63BE7B"/>
        <color rgb="FFFCFCFF"/>
      </colorScale>
    </cfRule>
  </conditionalFormatting>
  <conditionalFormatting sqref="M35:AF5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Fitting</vt:lpstr>
      <vt:lpstr>Fitting!Initial</vt:lpstr>
      <vt:lpstr>Fitting!k</vt:lpstr>
      <vt:lpstr>kstart</vt:lpstr>
      <vt:lpstr>kstep</vt:lpstr>
      <vt:lpstr>Min_SSQ</vt:lpstr>
      <vt:lpstr>q</vt:lpstr>
      <vt:lpstr>Fitting!r_</vt:lpstr>
      <vt:lpstr>rstart</vt:lpstr>
      <vt:lpstr>rstep</vt:lpstr>
      <vt:lpstr>Scaled_SSQ</vt:lpstr>
      <vt:lpstr>Total_SSQ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Hilborn</dc:creator>
  <cp:lastModifiedBy>Ray Hilborn</cp:lastModifiedBy>
  <dcterms:created xsi:type="dcterms:W3CDTF">2020-09-30T00:16:05Z</dcterms:created>
  <dcterms:modified xsi:type="dcterms:W3CDTF">2020-11-02T19:53:43Z</dcterms:modified>
</cp:coreProperties>
</file>