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n\Courses 2020\Online Stock Assessment\Surplus Production models\Module 1  Surplus production\"/>
    </mc:Choice>
  </mc:AlternateContent>
  <bookViews>
    <workbookView xWindow="0" yWindow="0" windowWidth="23880" windowHeight="13500"/>
  </bookViews>
  <sheets>
    <sheet name="Fitting" sheetId="3" r:id="rId1"/>
  </sheets>
  <definedNames>
    <definedName name="fulltable">Fitting!$D$44:$AP$97</definedName>
    <definedName name="Initial" localSheetId="0">Fitting!$B$3</definedName>
    <definedName name="Initial">#REF!</definedName>
    <definedName name="k" localSheetId="0">Fitting!$B$2</definedName>
    <definedName name="k">#REF!</definedName>
    <definedName name="kstart">#REF!</definedName>
    <definedName name="kstep">#REF!</definedName>
    <definedName name="ProcErr">#REF!</definedName>
    <definedName name="q">Fitting!$B$4</definedName>
    <definedName name="r_" localSheetId="0">Fitting!$B$1</definedName>
    <definedName name="r_">#REF!</definedName>
    <definedName name="RandSeq">#REF!</definedName>
    <definedName name="rstart">#REF!</definedName>
    <definedName name="rstep">#REF!</definedName>
    <definedName name="solver_adj" localSheetId="0" hidden="1">Fitting!$B$1:$B$2,Fitting!$B$4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Fitting!$E$1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SSQ">Fitting!$E$1</definedName>
    <definedName name="Uchange">#REF!</definedName>
    <definedName name="Usecond">#REF!</definedName>
    <definedName name="Ushift">#REF!</definedName>
    <definedName name="Ustart">#REF!</definedName>
    <definedName name="Ustep">#REF!</definedName>
    <definedName name="WhichP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3" l="1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8" i="3"/>
  <c r="B3" i="3" l="1"/>
  <c r="B8" i="3" l="1"/>
  <c r="G8" i="3" l="1"/>
  <c r="H8" i="3" s="1"/>
  <c r="D8" i="3"/>
  <c r="B9" i="3" l="1"/>
  <c r="G9" i="3" l="1"/>
  <c r="H9" i="3" s="1"/>
  <c r="D9" i="3"/>
  <c r="B10" i="3" l="1"/>
  <c r="G10" i="3" l="1"/>
  <c r="H10" i="3" s="1"/>
  <c r="D10" i="3"/>
  <c r="B11" i="3" l="1"/>
  <c r="G11" i="3" s="1"/>
  <c r="D11" i="3" l="1"/>
  <c r="B12" i="3" s="1"/>
  <c r="H11" i="3"/>
  <c r="G12" i="3" l="1"/>
  <c r="H12" i="3" s="1"/>
  <c r="D12" i="3"/>
  <c r="B13" i="3" l="1"/>
  <c r="G13" i="3" s="1"/>
  <c r="D13" i="3" l="1"/>
  <c r="B14" i="3" s="1"/>
  <c r="H13" i="3"/>
  <c r="G14" i="3" l="1"/>
  <c r="H14" i="3" s="1"/>
  <c r="D14" i="3"/>
  <c r="B15" i="3" s="1"/>
  <c r="G15" i="3" l="1"/>
  <c r="H15" i="3" s="1"/>
  <c r="D15" i="3"/>
  <c r="B16" i="3" l="1"/>
  <c r="G16" i="3" s="1"/>
  <c r="D16" i="3" l="1"/>
  <c r="B17" i="3" s="1"/>
  <c r="H16" i="3"/>
  <c r="G17" i="3" l="1"/>
  <c r="H17" i="3" s="1"/>
  <c r="D17" i="3"/>
  <c r="B18" i="3" l="1"/>
  <c r="G18" i="3" s="1"/>
  <c r="D18" i="3" l="1"/>
  <c r="B19" i="3" s="1"/>
  <c r="G19" i="3" s="1"/>
  <c r="H18" i="3"/>
  <c r="D19" i="3" l="1"/>
  <c r="B20" i="3" s="1"/>
  <c r="G20" i="3" s="1"/>
  <c r="H19" i="3"/>
  <c r="D20" i="3" l="1"/>
  <c r="B21" i="3" s="1"/>
  <c r="H20" i="3"/>
  <c r="G21" i="3" l="1"/>
  <c r="H21" i="3" s="1"/>
  <c r="D21" i="3"/>
  <c r="B22" i="3" s="1"/>
  <c r="G22" i="3" l="1"/>
  <c r="H22" i="3" s="1"/>
  <c r="D22" i="3"/>
  <c r="B23" i="3" l="1"/>
  <c r="G23" i="3" s="1"/>
  <c r="D23" i="3" l="1"/>
  <c r="B24" i="3" s="1"/>
  <c r="G24" i="3" s="1"/>
  <c r="H23" i="3"/>
  <c r="D24" i="3" l="1"/>
  <c r="B25" i="3" s="1"/>
  <c r="G25" i="3" s="1"/>
  <c r="H24" i="3"/>
  <c r="D25" i="3" l="1"/>
  <c r="B26" i="3" s="1"/>
  <c r="G26" i="3" s="1"/>
  <c r="H25" i="3"/>
  <c r="D26" i="3" l="1"/>
  <c r="B27" i="3" s="1"/>
  <c r="H26" i="3"/>
  <c r="G27" i="3" l="1"/>
  <c r="H27" i="3" s="1"/>
  <c r="D27" i="3"/>
  <c r="B28" i="3" l="1"/>
  <c r="G28" i="3" s="1"/>
  <c r="D28" i="3" l="1"/>
  <c r="B29" i="3" s="1"/>
  <c r="G29" i="3" s="1"/>
  <c r="H28" i="3"/>
  <c r="D29" i="3" l="1"/>
  <c r="B30" i="3" s="1"/>
  <c r="G30" i="3" s="1"/>
  <c r="H29" i="3"/>
  <c r="D30" i="3" l="1"/>
  <c r="B31" i="3" s="1"/>
  <c r="G31" i="3" s="1"/>
  <c r="H30" i="3"/>
  <c r="D31" i="3" l="1"/>
  <c r="B32" i="3" s="1"/>
  <c r="G32" i="3" s="1"/>
  <c r="H31" i="3"/>
  <c r="D32" i="3" l="1"/>
  <c r="B33" i="3" s="1"/>
  <c r="G33" i="3" s="1"/>
  <c r="H32" i="3"/>
  <c r="D33" i="3" l="1"/>
  <c r="B34" i="3" s="1"/>
  <c r="G34" i="3" s="1"/>
  <c r="H33" i="3"/>
  <c r="D34" i="3" l="1"/>
  <c r="B35" i="3" s="1"/>
  <c r="G35" i="3" s="1"/>
  <c r="H34" i="3"/>
  <c r="D35" i="3" l="1"/>
  <c r="B36" i="3" s="1"/>
  <c r="H35" i="3"/>
  <c r="G36" i="3" l="1"/>
  <c r="H36" i="3" s="1"/>
  <c r="D36" i="3"/>
  <c r="B37" i="3" l="1"/>
  <c r="G37" i="3" s="1"/>
  <c r="D37" i="3" l="1"/>
  <c r="H37" i="3"/>
  <c r="E1" i="3" s="1"/>
</calcChain>
</file>

<file path=xl/sharedStrings.xml><?xml version="1.0" encoding="utf-8"?>
<sst xmlns="http://schemas.openxmlformats.org/spreadsheetml/2006/main" count="13" uniqueCount="13">
  <si>
    <t>r</t>
  </si>
  <si>
    <t>k</t>
  </si>
  <si>
    <t>Time</t>
  </si>
  <si>
    <t>Catch</t>
  </si>
  <si>
    <t>Surplus Production</t>
  </si>
  <si>
    <t>Initial</t>
  </si>
  <si>
    <t>SSQ</t>
  </si>
  <si>
    <t>Total SSQ</t>
  </si>
  <si>
    <t>Predicted Biomass</t>
  </si>
  <si>
    <t>Random Error</t>
  </si>
  <si>
    <t>q</t>
  </si>
  <si>
    <t>Survey biomass</t>
  </si>
  <si>
    <t>Survey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</si>
</sst>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0" fontId="2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5320954598985"/>
          <c:y val="5.0925925925925923E-2"/>
          <c:w val="0.78900299434401688"/>
          <c:h val="0.74408136482939635"/>
        </c:manualLayout>
      </c:layout>
      <c:scatterChart>
        <c:scatterStyle val="lineMarker"/>
        <c:varyColors val="0"/>
        <c:ser>
          <c:idx val="0"/>
          <c:order val="0"/>
          <c:tx>
            <c:v>Fit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Fitting!$A$8:$A$37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Fitting!$B$8:$B$37</c:f>
              <c:numCache>
                <c:formatCode>_(* #,##0_);_(* \(#,##0\);_(* "-"??_);_(@_)</c:formatCode>
                <c:ptCount val="30"/>
                <c:pt idx="0" formatCode="0">
                  <c:v>814.48340857143387</c:v>
                </c:pt>
                <c:pt idx="1">
                  <c:v>814.48340857143387</c:v>
                </c:pt>
                <c:pt idx="2">
                  <c:v>783.63893803679673</c:v>
                </c:pt>
                <c:pt idx="3">
                  <c:v>743.72978401523278</c:v>
                </c:pt>
                <c:pt idx="4">
                  <c:v>704.88243897674784</c:v>
                </c:pt>
                <c:pt idx="5">
                  <c:v>724.27584662480717</c:v>
                </c:pt>
                <c:pt idx="6">
                  <c:v>650.37085277696747</c:v>
                </c:pt>
                <c:pt idx="7">
                  <c:v>469.02755679999979</c:v>
                </c:pt>
                <c:pt idx="8">
                  <c:v>370.57258203885868</c:v>
                </c:pt>
                <c:pt idx="9">
                  <c:v>311.14514797053647</c:v>
                </c:pt>
                <c:pt idx="10">
                  <c:v>351.49333440936016</c:v>
                </c:pt>
                <c:pt idx="11">
                  <c:v>305.99379676471108</c:v>
                </c:pt>
                <c:pt idx="12">
                  <c:v>166.71161363375097</c:v>
                </c:pt>
                <c:pt idx="13">
                  <c:v>123.80093922155268</c:v>
                </c:pt>
                <c:pt idx="14">
                  <c:v>141.87122512050837</c:v>
                </c:pt>
                <c:pt idx="15">
                  <c:v>166.18548485953073</c:v>
                </c:pt>
                <c:pt idx="16">
                  <c:v>109.60972382046714</c:v>
                </c:pt>
                <c:pt idx="17">
                  <c:v>90.457564060899955</c:v>
                </c:pt>
                <c:pt idx="18">
                  <c:v>57.615771990455983</c:v>
                </c:pt>
                <c:pt idx="19">
                  <c:v>7.2136122350443941</c:v>
                </c:pt>
                <c:pt idx="20">
                  <c:v>12.368282300504006</c:v>
                </c:pt>
                <c:pt idx="21">
                  <c:v>21.149919100493761</c:v>
                </c:pt>
                <c:pt idx="22">
                  <c:v>36.002224605071888</c:v>
                </c:pt>
                <c:pt idx="23">
                  <c:v>60.811085990726752</c:v>
                </c:pt>
                <c:pt idx="24">
                  <c:v>101.38012325134927</c:v>
                </c:pt>
                <c:pt idx="25">
                  <c:v>165.37344112422278</c:v>
                </c:pt>
                <c:pt idx="26">
                  <c:v>260.39308905810037</c:v>
                </c:pt>
                <c:pt idx="27">
                  <c:v>388.10734922866874</c:v>
                </c:pt>
                <c:pt idx="28">
                  <c:v>534.58590645195181</c:v>
                </c:pt>
                <c:pt idx="29">
                  <c:v>667.03405851103435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17-49D9-9FBB-474F03F5CE0D}"/>
            </c:ext>
          </c:extLst>
        </c:ser>
        <c:ser>
          <c:idx val="1"/>
          <c:order val="1"/>
          <c:tx>
            <c:v>Survey index x q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Fitting!$A$8:$A$37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Fitting!$F$8:$F$37</c:f>
              <c:numCache>
                <c:formatCode>0</c:formatCode>
                <c:ptCount val="30"/>
                <c:pt idx="0">
                  <c:v>575.55238508120556</c:v>
                </c:pt>
                <c:pt idx="1">
                  <c:v>591.75361942591235</c:v>
                </c:pt>
                <c:pt idx="2">
                  <c:v>588.06745469893815</c:v>
                </c:pt>
                <c:pt idx="3">
                  <c:v>546.30585412046344</c:v>
                </c:pt>
                <c:pt idx="4">
                  <c:v>234.97660509214381</c:v>
                </c:pt>
                <c:pt idx="5">
                  <c:v>505.48108468175968</c:v>
                </c:pt>
                <c:pt idx="6">
                  <c:v>881.94333581478531</c:v>
                </c:pt>
                <c:pt idx="7">
                  <c:v>662.92251330419799</c:v>
                </c:pt>
                <c:pt idx="8">
                  <c:v>491.7132188538439</c:v>
                </c:pt>
                <c:pt idx="9">
                  <c:v>209.5016198091694</c:v>
                </c:pt>
                <c:pt idx="10">
                  <c:v>363.65540479515141</c:v>
                </c:pt>
                <c:pt idx="11">
                  <c:v>483.1339629673792</c:v>
                </c:pt>
                <c:pt idx="12">
                  <c:v>221.43056105745421</c:v>
                </c:pt>
                <c:pt idx="13">
                  <c:v>85.032015592318018</c:v>
                </c:pt>
                <c:pt idx="14">
                  <c:v>82.431439914450849</c:v>
                </c:pt>
                <c:pt idx="15">
                  <c:v>194.33530844783641</c:v>
                </c:pt>
                <c:pt idx="16">
                  <c:v>104.9684182614948</c:v>
                </c:pt>
                <c:pt idx="17">
                  <c:v>102.48797391852592</c:v>
                </c:pt>
                <c:pt idx="18">
                  <c:v>94.862183000550573</c:v>
                </c:pt>
                <c:pt idx="19">
                  <c:v>60.753756616514345</c:v>
                </c:pt>
                <c:pt idx="20">
                  <c:v>107.10393560579951</c:v>
                </c:pt>
                <c:pt idx="21">
                  <c:v>65.783406680288365</c:v>
                </c:pt>
                <c:pt idx="22">
                  <c:v>148.85890292751745</c:v>
                </c:pt>
                <c:pt idx="23">
                  <c:v>157.67082881356887</c:v>
                </c:pt>
                <c:pt idx="24">
                  <c:v>234.73593714398351</c:v>
                </c:pt>
                <c:pt idx="25">
                  <c:v>240.4956559339299</c:v>
                </c:pt>
                <c:pt idx="26">
                  <c:v>741.4354055059905</c:v>
                </c:pt>
                <c:pt idx="27">
                  <c:v>445.92803995239592</c:v>
                </c:pt>
                <c:pt idx="28">
                  <c:v>274.2154274198387</c:v>
                </c:pt>
                <c:pt idx="29">
                  <c:v>341.73370827643851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17-49D9-9FBB-474F03F5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68488"/>
        <c:axId val="401965536"/>
      </c:scatterChart>
      <c:valAx>
        <c:axId val="40196848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5536"/>
        <c:crosses val="autoZero"/>
        <c:crossBetween val="midCat"/>
      </c:valAx>
      <c:valAx>
        <c:axId val="401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84935216431287"/>
          <c:y val="6.3935942017400119E-2"/>
          <c:w val="0.52874661500645748"/>
          <c:h val="0.106106372120151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452437</xdr:colOff>
      <xdr:row>8</xdr:row>
      <xdr:rowOff>123825</xdr:rowOff>
    </xdr:from>
    <xdr:to>
      <xdr:col>16</xdr:col>
      <xdr:colOff>300037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zoomScaleNormal="100" workbookViewId="0"/>
  </sheetViews>
  <sheetFormatPr defaultRowHeight="15" x14ac:dyDescent="0.25"/>
  <cols>
    <col min="2" max="2" width="12.28515625" customWidth="1"/>
    <col min="4" max="4" width="12.7109375" customWidth="1"/>
    <col min="5" max="5" width="10.7109375" bestFit="1" customWidth="1"/>
    <col min="6" max="6" width="10.7109375" customWidth="1"/>
    <col min="7" max="7" width="9.28515625" bestFit="1" customWidth="1"/>
    <col min="8" max="8" width="11.7109375" bestFit="1" customWidth="1"/>
    <col min="9" max="28" width="9.28515625" bestFit="1" customWidth="1"/>
    <col min="29" max="42" width="9.5703125" bestFit="1" customWidth="1"/>
  </cols>
  <sheetData>
    <row r="1" spans="1:8" x14ac:dyDescent="0.25">
      <c r="A1" t="s">
        <v>0</v>
      </c>
      <c r="B1" s="2">
        <v>0.72096074278233024</v>
      </c>
      <c r="D1" t="s">
        <v>7</v>
      </c>
      <c r="E1" s="4">
        <f>SUM(H8:H37)</f>
        <v>1078471.1376777799</v>
      </c>
      <c r="F1" s="4"/>
    </row>
    <row r="2" spans="1:8" x14ac:dyDescent="0.25">
      <c r="A2" t="s">
        <v>1</v>
      </c>
      <c r="B2" s="3">
        <v>814.48340857143387</v>
      </c>
    </row>
    <row r="3" spans="1:8" x14ac:dyDescent="0.25">
      <c r="A3" t="s">
        <v>5</v>
      </c>
      <c r="B3" s="3">
        <f>k</f>
        <v>814.48340857143387</v>
      </c>
    </row>
    <row r="4" spans="1:8" x14ac:dyDescent="0.25">
      <c r="A4" t="s">
        <v>10</v>
      </c>
      <c r="B4">
        <v>5.7555238508120556</v>
      </c>
    </row>
    <row r="7" spans="1:8" ht="30" x14ac:dyDescent="0.25">
      <c r="A7" s="6" t="s">
        <v>2</v>
      </c>
      <c r="B7" s="6" t="s">
        <v>8</v>
      </c>
      <c r="C7" s="6" t="s">
        <v>3</v>
      </c>
      <c r="D7" s="6" t="s">
        <v>4</v>
      </c>
      <c r="E7" s="6" t="s">
        <v>12</v>
      </c>
      <c r="F7" s="6" t="s">
        <v>11</v>
      </c>
      <c r="G7" s="6" t="s">
        <v>9</v>
      </c>
      <c r="H7" s="6" t="s">
        <v>6</v>
      </c>
    </row>
    <row r="8" spans="1:8" x14ac:dyDescent="0.25">
      <c r="A8">
        <v>1</v>
      </c>
      <c r="B8" s="5">
        <f>k</f>
        <v>814.48340857143387</v>
      </c>
      <c r="C8" s="3">
        <v>0</v>
      </c>
      <c r="D8" s="3">
        <f t="shared" ref="D8:D37" si="0">r_*B8*(1-B8/k)</f>
        <v>0</v>
      </c>
      <c r="E8" s="3">
        <v>100</v>
      </c>
      <c r="F8" s="3">
        <f>E8*q</f>
        <v>575.55238508120556</v>
      </c>
      <c r="G8" s="3">
        <f>B8-F8</f>
        <v>238.93102349022831</v>
      </c>
      <c r="H8" s="1">
        <f>G8^2</f>
        <v>57088.033986088034</v>
      </c>
    </row>
    <row r="9" spans="1:8" x14ac:dyDescent="0.25">
      <c r="A9">
        <v>2</v>
      </c>
      <c r="B9" s="1">
        <f t="shared" ref="B9:B37" si="1">MAX(0.001,(B8+D8-C8))</f>
        <v>814.48340857143387</v>
      </c>
      <c r="C9" s="3">
        <v>30.844470534637132</v>
      </c>
      <c r="D9" s="3">
        <f t="shared" si="0"/>
        <v>0</v>
      </c>
      <c r="E9" s="3">
        <v>102.81490178212378</v>
      </c>
      <c r="F9" s="3">
        <f>E9*q</f>
        <v>591.75361942591235</v>
      </c>
      <c r="G9" s="3">
        <f t="shared" ref="G9:G37" si="2">B9-F9</f>
        <v>222.72978914552152</v>
      </c>
      <c r="H9" s="1">
        <f t="shared" ref="H9:H37" si="3">G9^2</f>
        <v>49608.558972808474</v>
      </c>
    </row>
    <row r="10" spans="1:8" x14ac:dyDescent="0.25">
      <c r="A10">
        <v>3</v>
      </c>
      <c r="B10" s="1">
        <f t="shared" si="1"/>
        <v>783.63893803679673</v>
      </c>
      <c r="C10" s="3">
        <v>61.304666953917675</v>
      </c>
      <c r="D10" s="3">
        <f t="shared" si="0"/>
        <v>21.395512932353729</v>
      </c>
      <c r="E10" s="3">
        <v>102.17444492319613</v>
      </c>
      <c r="F10" s="3">
        <f>E10*q</f>
        <v>588.06745469893815</v>
      </c>
      <c r="G10" s="3">
        <f t="shared" si="2"/>
        <v>195.57148333785858</v>
      </c>
      <c r="H10" s="1">
        <f t="shared" si="3"/>
        <v>38248.205094970297</v>
      </c>
    </row>
    <row r="11" spans="1:8" x14ac:dyDescent="0.25">
      <c r="A11">
        <v>4</v>
      </c>
      <c r="B11" s="1">
        <f t="shared" si="1"/>
        <v>743.72978401523278</v>
      </c>
      <c r="C11" s="3">
        <v>85.42667556473522</v>
      </c>
      <c r="D11" s="3">
        <f t="shared" si="0"/>
        <v>46.579330526250239</v>
      </c>
      <c r="E11" s="3">
        <v>94.91852840526137</v>
      </c>
      <c r="F11" s="3">
        <f>E11*q</f>
        <v>546.30585412046344</v>
      </c>
      <c r="G11" s="3">
        <f t="shared" si="2"/>
        <v>197.42392989476934</v>
      </c>
      <c r="H11" s="1">
        <f t="shared" si="3"/>
        <v>38976.2080950948</v>
      </c>
    </row>
    <row r="12" spans="1:8" x14ac:dyDescent="0.25">
      <c r="A12">
        <v>5</v>
      </c>
      <c r="B12" s="1">
        <f t="shared" si="1"/>
        <v>704.88243897674784</v>
      </c>
      <c r="C12" s="3">
        <v>48.991531165453978</v>
      </c>
      <c r="D12" s="3">
        <f t="shared" si="0"/>
        <v>68.384938813513344</v>
      </c>
      <c r="E12" s="3">
        <v>40.826275971211658</v>
      </c>
      <c r="F12" s="3">
        <f>E12*q</f>
        <v>234.97660509214381</v>
      </c>
      <c r="G12" s="3">
        <f t="shared" si="2"/>
        <v>469.90583388460402</v>
      </c>
      <c r="H12" s="1">
        <f t="shared" si="3"/>
        <v>220811.49271878507</v>
      </c>
    </row>
    <row r="13" spans="1:8" x14ac:dyDescent="0.25">
      <c r="A13">
        <v>6</v>
      </c>
      <c r="B13" s="1">
        <f t="shared" si="1"/>
        <v>724.27584662480717</v>
      </c>
      <c r="C13" s="3">
        <v>131.73807400965956</v>
      </c>
      <c r="D13" s="3">
        <f t="shared" si="0"/>
        <v>57.833080161819773</v>
      </c>
      <c r="E13" s="3">
        <v>87.82538267310639</v>
      </c>
      <c r="F13" s="3">
        <f>E13*q</f>
        <v>505.48108468175968</v>
      </c>
      <c r="G13" s="3">
        <f t="shared" si="2"/>
        <v>218.79476194304749</v>
      </c>
      <c r="H13" s="1">
        <f t="shared" si="3"/>
        <v>47871.147853714821</v>
      </c>
    </row>
    <row r="14" spans="1:8" x14ac:dyDescent="0.25">
      <c r="A14">
        <v>7</v>
      </c>
      <c r="B14" s="1">
        <f t="shared" si="1"/>
        <v>650.37085277696747</v>
      </c>
      <c r="C14" s="3">
        <v>275.82163598238429</v>
      </c>
      <c r="D14" s="3">
        <f t="shared" si="0"/>
        <v>94.478340005416598</v>
      </c>
      <c r="E14" s="3">
        <v>153.23424221243573</v>
      </c>
      <c r="F14" s="3">
        <f>E14*q</f>
        <v>881.94333581478531</v>
      </c>
      <c r="G14" s="3">
        <f t="shared" si="2"/>
        <v>-231.57248303781785</v>
      </c>
      <c r="H14" s="1">
        <f t="shared" si="3"/>
        <v>53625.814900300436</v>
      </c>
    </row>
    <row r="15" spans="1:8" x14ac:dyDescent="0.25">
      <c r="A15">
        <v>8</v>
      </c>
      <c r="B15" s="1">
        <f t="shared" si="1"/>
        <v>469.02755679999979</v>
      </c>
      <c r="C15" s="3">
        <v>241.87846563130773</v>
      </c>
      <c r="D15" s="3">
        <f t="shared" si="0"/>
        <v>143.42349087016657</v>
      </c>
      <c r="E15" s="3">
        <v>115.18022172919416</v>
      </c>
      <c r="F15" s="3">
        <f>E15*q</f>
        <v>662.92251330419799</v>
      </c>
      <c r="G15" s="3">
        <f t="shared" si="2"/>
        <v>-193.89495650419821</v>
      </c>
      <c r="H15" s="1">
        <f t="shared" si="3"/>
        <v>37595.254157764917</v>
      </c>
    </row>
    <row r="16" spans="1:8" x14ac:dyDescent="0.25">
      <c r="A16">
        <v>9</v>
      </c>
      <c r="B16" s="1">
        <f t="shared" si="1"/>
        <v>370.57258203885868</v>
      </c>
      <c r="C16" s="3">
        <v>205.03984621360252</v>
      </c>
      <c r="D16" s="3">
        <f t="shared" si="0"/>
        <v>145.61241214528027</v>
      </c>
      <c r="E16" s="3">
        <v>85.433269255667724</v>
      </c>
      <c r="F16" s="3">
        <f>E16*q</f>
        <v>491.7132188538439</v>
      </c>
      <c r="G16" s="3">
        <f t="shared" si="2"/>
        <v>-121.14063681498521</v>
      </c>
      <c r="H16" s="1">
        <f t="shared" si="3"/>
        <v>14675.05388794015</v>
      </c>
    </row>
    <row r="17" spans="1:8" x14ac:dyDescent="0.25">
      <c r="A17">
        <v>10</v>
      </c>
      <c r="B17" s="1">
        <f t="shared" si="1"/>
        <v>311.14514797053647</v>
      </c>
      <c r="C17" s="3">
        <v>98.280258782169483</v>
      </c>
      <c r="D17" s="3">
        <f t="shared" si="0"/>
        <v>138.62844522099317</v>
      </c>
      <c r="E17" s="3">
        <v>36.400095845247954</v>
      </c>
      <c r="F17" s="3">
        <f>E17*q</f>
        <v>209.5016198091694</v>
      </c>
      <c r="G17" s="3">
        <f t="shared" si="2"/>
        <v>101.64352816136707</v>
      </c>
      <c r="H17" s="1">
        <f t="shared" si="3"/>
        <v>10331.406817090621</v>
      </c>
    </row>
    <row r="18" spans="1:8" x14ac:dyDescent="0.25">
      <c r="A18">
        <v>11</v>
      </c>
      <c r="B18" s="1">
        <f t="shared" si="1"/>
        <v>351.49333440936016</v>
      </c>
      <c r="C18" s="3">
        <v>189.55115861982367</v>
      </c>
      <c r="D18" s="3">
        <f t="shared" si="0"/>
        <v>144.05162097517456</v>
      </c>
      <c r="E18" s="3">
        <v>63.183719539941222</v>
      </c>
      <c r="F18" s="3">
        <f>E18*q</f>
        <v>363.65540479515141</v>
      </c>
      <c r="G18" s="3">
        <f t="shared" si="2"/>
        <v>-12.162070385791253</v>
      </c>
      <c r="H18" s="1">
        <f t="shared" si="3"/>
        <v>147.9159560689406</v>
      </c>
    </row>
    <row r="19" spans="1:8" x14ac:dyDescent="0.25">
      <c r="A19">
        <v>12</v>
      </c>
      <c r="B19" s="1">
        <f t="shared" si="1"/>
        <v>305.99379676471108</v>
      </c>
      <c r="C19" s="3">
        <v>277.01076724187379</v>
      </c>
      <c r="D19" s="3">
        <f t="shared" si="0"/>
        <v>137.72858411091369</v>
      </c>
      <c r="E19" s="3">
        <v>83.942656739961748</v>
      </c>
      <c r="F19" s="3">
        <f>E19*q</f>
        <v>483.1339629673792</v>
      </c>
      <c r="G19" s="3">
        <f t="shared" si="2"/>
        <v>-177.14016620266813</v>
      </c>
      <c r="H19" s="1">
        <f t="shared" si="3"/>
        <v>31378.638482308888</v>
      </c>
    </row>
    <row r="20" spans="1:8" x14ac:dyDescent="0.25">
      <c r="A20">
        <v>13</v>
      </c>
      <c r="B20" s="1">
        <f t="shared" si="1"/>
        <v>166.71161363375097</v>
      </c>
      <c r="C20" s="3">
        <v>138.50173163549036</v>
      </c>
      <c r="D20" s="3">
        <f t="shared" si="0"/>
        <v>95.591057223292069</v>
      </c>
      <c r="E20" s="3">
        <v>38.472703232080647</v>
      </c>
      <c r="F20" s="3">
        <f>E20*q</f>
        <v>221.43056105745421</v>
      </c>
      <c r="G20" s="3">
        <f t="shared" si="2"/>
        <v>-54.718947423703241</v>
      </c>
      <c r="H20" s="1">
        <f t="shared" si="3"/>
        <v>2994.1632071579998</v>
      </c>
    </row>
    <row r="21" spans="1:8" x14ac:dyDescent="0.25">
      <c r="A21">
        <v>14</v>
      </c>
      <c r="B21" s="1">
        <f t="shared" si="1"/>
        <v>123.80093922155268</v>
      </c>
      <c r="C21" s="3">
        <v>57.618536454027712</v>
      </c>
      <c r="D21" s="3">
        <f t="shared" si="0"/>
        <v>75.688822352983394</v>
      </c>
      <c r="E21" s="3">
        <v>14.773983706160948</v>
      </c>
      <c r="F21" s="3">
        <f>E21*q</f>
        <v>85.032015592318018</v>
      </c>
      <c r="G21" s="3">
        <f t="shared" si="2"/>
        <v>38.768923629234664</v>
      </c>
      <c r="H21" s="1">
        <f t="shared" si="3"/>
        <v>1503.0294393694298</v>
      </c>
    </row>
    <row r="22" spans="1:8" x14ac:dyDescent="0.25">
      <c r="A22">
        <v>15</v>
      </c>
      <c r="B22" s="1">
        <f t="shared" si="1"/>
        <v>141.87122512050837</v>
      </c>
      <c r="C22" s="3">
        <v>60.153003725602858</v>
      </c>
      <c r="D22" s="3">
        <f t="shared" si="0"/>
        <v>84.467263464625191</v>
      </c>
      <c r="E22" s="3">
        <v>14.322143744191152</v>
      </c>
      <c r="F22" s="3">
        <f>E22*q</f>
        <v>82.431439914450849</v>
      </c>
      <c r="G22" s="3">
        <f t="shared" si="2"/>
        <v>59.439785206057522</v>
      </c>
      <c r="H22" s="1">
        <f t="shared" si="3"/>
        <v>3533.0880653422546</v>
      </c>
    </row>
    <row r="23" spans="1:8" x14ac:dyDescent="0.25">
      <c r="A23">
        <v>16</v>
      </c>
      <c r="B23" s="1">
        <f t="shared" si="1"/>
        <v>166.18548485953073</v>
      </c>
      <c r="C23" s="3">
        <v>151.94253567238337</v>
      </c>
      <c r="D23" s="3">
        <f t="shared" si="0"/>
        <v>95.366774633319793</v>
      </c>
      <c r="E23" s="3">
        <v>33.765007927196294</v>
      </c>
      <c r="F23" s="3">
        <f>E23*q</f>
        <v>194.33530844783641</v>
      </c>
      <c r="G23" s="3">
        <f t="shared" si="2"/>
        <v>-28.149823588305679</v>
      </c>
      <c r="H23" s="1">
        <f t="shared" si="3"/>
        <v>792.41256805273088</v>
      </c>
    </row>
    <row r="24" spans="1:8" x14ac:dyDescent="0.25">
      <c r="A24">
        <v>17</v>
      </c>
      <c r="B24" s="1">
        <f t="shared" si="1"/>
        <v>109.60972382046714</v>
      </c>
      <c r="C24" s="3">
        <v>87.541711356836174</v>
      </c>
      <c r="D24" s="3">
        <f t="shared" si="0"/>
        <v>68.389551597268991</v>
      </c>
      <c r="E24" s="3">
        <v>18.237856532674197</v>
      </c>
      <c r="F24" s="3">
        <f>E24*q</f>
        <v>104.9684182614948</v>
      </c>
      <c r="G24" s="3">
        <f t="shared" si="2"/>
        <v>4.6413055589723342</v>
      </c>
      <c r="H24" s="1">
        <f t="shared" si="3"/>
        <v>21.541717291747492</v>
      </c>
    </row>
    <row r="25" spans="1:8" x14ac:dyDescent="0.25">
      <c r="A25">
        <v>18</v>
      </c>
      <c r="B25" s="1">
        <f t="shared" si="1"/>
        <v>90.457564060899955</v>
      </c>
      <c r="C25" s="3">
        <v>90.815133519207905</v>
      </c>
      <c r="D25" s="3">
        <f t="shared" si="0"/>
        <v>57.973341448763918</v>
      </c>
      <c r="E25" s="3">
        <v>17.806888925334874</v>
      </c>
      <c r="F25" s="3">
        <f>E25*q</f>
        <v>102.48797391852592</v>
      </c>
      <c r="G25" s="3">
        <f t="shared" si="2"/>
        <v>-12.030409857625969</v>
      </c>
      <c r="H25" s="1">
        <f t="shared" si="3"/>
        <v>144.73076134246409</v>
      </c>
    </row>
    <row r="26" spans="1:8" x14ac:dyDescent="0.25">
      <c r="A26">
        <v>19</v>
      </c>
      <c r="B26" s="1">
        <f t="shared" si="1"/>
        <v>57.615771990455983</v>
      </c>
      <c r="C26" s="3">
        <v>89.002461197463106</v>
      </c>
      <c r="D26" s="3">
        <f t="shared" si="0"/>
        <v>38.600301442051517</v>
      </c>
      <c r="E26" s="3">
        <v>16.481937258789454</v>
      </c>
      <c r="F26" s="3">
        <f>E26*q</f>
        <v>94.862183000550573</v>
      </c>
      <c r="G26" s="3">
        <f t="shared" si="2"/>
        <v>-37.24641101009459</v>
      </c>
      <c r="H26" s="1">
        <f t="shared" si="3"/>
        <v>1387.2951331328954</v>
      </c>
    </row>
    <row r="27" spans="1:8" x14ac:dyDescent="0.25">
      <c r="A27">
        <v>20</v>
      </c>
      <c r="B27" s="1">
        <f t="shared" si="1"/>
        <v>7.2136122350443941</v>
      </c>
      <c r="C27" s="3">
        <v>0</v>
      </c>
      <c r="D27" s="3">
        <f t="shared" si="0"/>
        <v>5.1546700654596114</v>
      </c>
      <c r="E27" s="3">
        <v>10.555730145735128</v>
      </c>
      <c r="F27" s="3">
        <f>E27*q</f>
        <v>60.753756616514345</v>
      </c>
      <c r="G27" s="3">
        <f t="shared" si="2"/>
        <v>-53.54014438146995</v>
      </c>
      <c r="H27" s="1">
        <f t="shared" si="3"/>
        <v>2866.5470603886483</v>
      </c>
    </row>
    <row r="28" spans="1:8" x14ac:dyDescent="0.25">
      <c r="A28">
        <v>21</v>
      </c>
      <c r="B28" s="1">
        <f t="shared" si="1"/>
        <v>12.368282300504006</v>
      </c>
      <c r="C28" s="3">
        <v>0</v>
      </c>
      <c r="D28" s="3">
        <f t="shared" si="0"/>
        <v>8.7816367999897551</v>
      </c>
      <c r="E28" s="3">
        <v>18.608894408575519</v>
      </c>
      <c r="F28" s="3">
        <f>E28*q</f>
        <v>107.10393560579951</v>
      </c>
      <c r="G28" s="3">
        <f t="shared" si="2"/>
        <v>-94.7356533052955</v>
      </c>
      <c r="H28" s="1">
        <f t="shared" si="3"/>
        <v>8974.8440071811456</v>
      </c>
    </row>
    <row r="29" spans="1:8" x14ac:dyDescent="0.25">
      <c r="A29">
        <v>22</v>
      </c>
      <c r="B29" s="1">
        <f t="shared" si="1"/>
        <v>21.149919100493761</v>
      </c>
      <c r="C29" s="3">
        <v>0</v>
      </c>
      <c r="D29" s="3">
        <f t="shared" si="0"/>
        <v>14.852305504578123</v>
      </c>
      <c r="E29" s="3">
        <v>11.429612383763622</v>
      </c>
      <c r="F29" s="3">
        <f>E29*q</f>
        <v>65.783406680288365</v>
      </c>
      <c r="G29" s="3">
        <f t="shared" si="2"/>
        <v>-44.633487579794604</v>
      </c>
      <c r="H29" s="1">
        <f t="shared" si="3"/>
        <v>1992.1482135356791</v>
      </c>
    </row>
    <row r="30" spans="1:8" x14ac:dyDescent="0.25">
      <c r="A30">
        <v>23</v>
      </c>
      <c r="B30" s="1">
        <f t="shared" si="1"/>
        <v>36.002224605071888</v>
      </c>
      <c r="C30" s="3">
        <v>0</v>
      </c>
      <c r="D30" s="3">
        <f t="shared" si="0"/>
        <v>24.808861385654868</v>
      </c>
      <c r="E30" s="3">
        <v>25.86365842381397</v>
      </c>
      <c r="F30" s="3">
        <f>E30*q</f>
        <v>148.85890292751745</v>
      </c>
      <c r="G30" s="3">
        <f t="shared" si="2"/>
        <v>-112.85667832244556</v>
      </c>
      <c r="H30" s="1">
        <f t="shared" si="3"/>
        <v>12736.629841975953</v>
      </c>
    </row>
    <row r="31" spans="1:8" x14ac:dyDescent="0.25">
      <c r="A31">
        <v>24</v>
      </c>
      <c r="B31" s="1">
        <f t="shared" si="1"/>
        <v>60.811085990726752</v>
      </c>
      <c r="C31" s="3">
        <v>0</v>
      </c>
      <c r="D31" s="3">
        <f t="shared" si="0"/>
        <v>40.569037260622522</v>
      </c>
      <c r="E31" s="3">
        <v>27.39469645170923</v>
      </c>
      <c r="F31" s="3">
        <f>E31*q</f>
        <v>157.67082881356887</v>
      </c>
      <c r="G31" s="3">
        <f t="shared" si="2"/>
        <v>-96.859742822842122</v>
      </c>
      <c r="H31" s="1">
        <f t="shared" si="3"/>
        <v>9381.8097797071168</v>
      </c>
    </row>
    <row r="32" spans="1:8" x14ac:dyDescent="0.25">
      <c r="A32">
        <v>25</v>
      </c>
      <c r="B32" s="1">
        <f t="shared" si="1"/>
        <v>101.38012325134927</v>
      </c>
      <c r="C32" s="3">
        <v>0</v>
      </c>
      <c r="D32" s="3">
        <f t="shared" si="0"/>
        <v>63.99331787287349</v>
      </c>
      <c r="E32" s="3">
        <v>40.784460846403107</v>
      </c>
      <c r="F32" s="3">
        <f>E32*q</f>
        <v>234.73593714398351</v>
      </c>
      <c r="G32" s="3">
        <f t="shared" si="2"/>
        <v>-133.35581389263422</v>
      </c>
      <c r="H32" s="1">
        <f t="shared" si="3"/>
        <v>17783.773098966893</v>
      </c>
    </row>
    <row r="33" spans="1:8" x14ac:dyDescent="0.25">
      <c r="A33">
        <v>26</v>
      </c>
      <c r="B33" s="1">
        <f t="shared" si="1"/>
        <v>165.37344112422278</v>
      </c>
      <c r="C33" s="3">
        <v>0</v>
      </c>
      <c r="D33" s="3">
        <f t="shared" si="0"/>
        <v>95.019647933877579</v>
      </c>
      <c r="E33" s="3">
        <v>41.785189700846779</v>
      </c>
      <c r="F33" s="3">
        <f>E33*q</f>
        <v>240.4956559339299</v>
      </c>
      <c r="G33" s="3">
        <f t="shared" si="2"/>
        <v>-75.122214809707117</v>
      </c>
      <c r="H33" s="1">
        <f t="shared" si="3"/>
        <v>5643.3471579157795</v>
      </c>
    </row>
    <row r="34" spans="1:8" x14ac:dyDescent="0.25">
      <c r="A34">
        <v>27</v>
      </c>
      <c r="B34" s="1">
        <f t="shared" si="1"/>
        <v>260.39308905810037</v>
      </c>
      <c r="C34" s="3">
        <v>0</v>
      </c>
      <c r="D34" s="3">
        <f t="shared" si="0"/>
        <v>127.71426017056835</v>
      </c>
      <c r="E34" s="3">
        <v>128.82153296982347</v>
      </c>
      <c r="F34" s="3">
        <f>E34*q</f>
        <v>741.4354055059905</v>
      </c>
      <c r="G34" s="3">
        <f t="shared" si="2"/>
        <v>-481.04231644789013</v>
      </c>
      <c r="H34" s="1">
        <f t="shared" si="3"/>
        <v>231401.71021355205</v>
      </c>
    </row>
    <row r="35" spans="1:8" x14ac:dyDescent="0.25">
      <c r="A35">
        <v>28</v>
      </c>
      <c r="B35" s="1">
        <f t="shared" si="1"/>
        <v>388.10734922866874</v>
      </c>
      <c r="C35" s="3">
        <v>0</v>
      </c>
      <c r="D35" s="3">
        <f t="shared" si="0"/>
        <v>146.47855722328302</v>
      </c>
      <c r="E35" s="3">
        <v>77.478271572009774</v>
      </c>
      <c r="F35" s="3">
        <f>E35*q</f>
        <v>445.92803995239592</v>
      </c>
      <c r="G35" s="3">
        <f t="shared" si="2"/>
        <v>-57.820690723727182</v>
      </c>
      <c r="H35" s="1">
        <f t="shared" si="3"/>
        <v>3343.2322757689108</v>
      </c>
    </row>
    <row r="36" spans="1:8" x14ac:dyDescent="0.25">
      <c r="A36">
        <v>29</v>
      </c>
      <c r="B36" s="1">
        <f t="shared" si="1"/>
        <v>534.58590645195181</v>
      </c>
      <c r="C36" s="3">
        <v>0</v>
      </c>
      <c r="D36" s="3">
        <f t="shared" si="0"/>
        <v>132.44815205908247</v>
      </c>
      <c r="E36" s="3">
        <v>47.643869529121879</v>
      </c>
      <c r="F36" s="3">
        <f>E36*q</f>
        <v>274.2154274198387</v>
      </c>
      <c r="G36" s="3">
        <f t="shared" si="2"/>
        <v>260.37047903211311</v>
      </c>
      <c r="H36" s="1">
        <f t="shared" si="3"/>
        <v>67792.786351412055</v>
      </c>
    </row>
    <row r="37" spans="1:8" x14ac:dyDescent="0.25">
      <c r="A37">
        <v>30</v>
      </c>
      <c r="B37" s="1">
        <f t="shared" si="1"/>
        <v>667.03405851103435</v>
      </c>
      <c r="C37" s="3">
        <v>0</v>
      </c>
      <c r="D37" s="3">
        <f t="shared" si="0"/>
        <v>87.060317672380833</v>
      </c>
      <c r="E37" s="3">
        <v>59.374909588503016</v>
      </c>
      <c r="F37" s="3">
        <f>E37*q</f>
        <v>341.73370827643851</v>
      </c>
      <c r="G37" s="3">
        <f t="shared" si="2"/>
        <v>325.30035023459584</v>
      </c>
      <c r="H37" s="1">
        <f t="shared" si="3"/>
        <v>105820.31786275071</v>
      </c>
    </row>
  </sheetData>
  <conditionalFormatting sqref="D44:AP9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Fitting</vt:lpstr>
      <vt:lpstr>fulltable</vt:lpstr>
      <vt:lpstr>Fitting!Initial</vt:lpstr>
      <vt:lpstr>Fitting!k</vt:lpstr>
      <vt:lpstr>q</vt:lpstr>
      <vt:lpstr>Fitting!r_</vt:lpstr>
      <vt:lpstr>Total_SSQ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Hilborn</dc:creator>
  <cp:lastModifiedBy>Ray Hilborn</cp:lastModifiedBy>
  <dcterms:created xsi:type="dcterms:W3CDTF">2020-09-30T00:16:05Z</dcterms:created>
  <dcterms:modified xsi:type="dcterms:W3CDTF">2020-10-15T02:20:12Z</dcterms:modified>
</cp:coreProperties>
</file>