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AFDEC Stock Assessment Workshop\for processing_Philippine dataset\"/>
    </mc:Choice>
  </mc:AlternateContent>
  <xr:revisionPtr revIDLastSave="0" documentId="13_ncr:1_{57AE835C-2CAE-4729-92AF-28EFEB2DD64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4" sheetId="10" r:id="rId1"/>
    <sheet name="2015" sheetId="4" r:id="rId2"/>
    <sheet name="2016" sheetId="7" r:id="rId3"/>
    <sheet name="2017" sheetId="8" r:id="rId4"/>
    <sheet name="2018" sheetId="9" r:id="rId5"/>
  </sheets>
  <definedNames>
    <definedName name="solver_adj" localSheetId="0" hidden="1">'2014'!$E$1:$E$2</definedName>
    <definedName name="solver_adj" localSheetId="1" hidden="1">'2015'!$E$1:$E$2</definedName>
    <definedName name="solver_adj" localSheetId="2" hidden="1">'2016'!$E$1:$E$2</definedName>
    <definedName name="solver_adj" localSheetId="3" hidden="1">'2017'!$E$1:$E$2</definedName>
    <definedName name="solver_adj" localSheetId="4" hidden="1">'2018'!$E$1:$E$2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'2014'!$E$5</definedName>
    <definedName name="solver_opt" localSheetId="1" hidden="1">'2015'!$E$5</definedName>
    <definedName name="solver_opt" localSheetId="2" hidden="1">'2016'!$E$5</definedName>
    <definedName name="solver_opt" localSheetId="3" hidden="1">'2017'!$E$5</definedName>
    <definedName name="solver_opt" localSheetId="4" hidden="1">'2018'!$E$5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7" l="1"/>
  <c r="I2" i="7"/>
  <c r="J1" i="4"/>
  <c r="I2" i="4"/>
  <c r="H1" i="10"/>
  <c r="E5" i="9"/>
  <c r="E5" i="10"/>
  <c r="C18" i="9"/>
  <c r="E18" i="9" s="1"/>
  <c r="F18" i="9" s="1"/>
  <c r="D18" i="9"/>
  <c r="C19" i="9"/>
  <c r="E19" i="9" s="1"/>
  <c r="F19" i="9" s="1"/>
  <c r="D19" i="9"/>
  <c r="C20" i="9"/>
  <c r="G20" i="9" s="1"/>
  <c r="D20" i="9"/>
  <c r="C21" i="9"/>
  <c r="G21" i="9" s="1"/>
  <c r="D21" i="9"/>
  <c r="E21" i="9"/>
  <c r="F21" i="9" s="1"/>
  <c r="C22" i="9"/>
  <c r="E22" i="9" s="1"/>
  <c r="F22" i="9" s="1"/>
  <c r="D22" i="9"/>
  <c r="C23" i="9"/>
  <c r="E23" i="9" s="1"/>
  <c r="F23" i="9" s="1"/>
  <c r="D23" i="9"/>
  <c r="C24" i="9"/>
  <c r="G24" i="9" s="1"/>
  <c r="D24" i="9"/>
  <c r="C25" i="9"/>
  <c r="E25" i="9" s="1"/>
  <c r="F25" i="9" s="1"/>
  <c r="D25" i="9"/>
  <c r="C26" i="9"/>
  <c r="E26" i="9" s="1"/>
  <c r="F26" i="9" s="1"/>
  <c r="D26" i="9"/>
  <c r="C19" i="8"/>
  <c r="E19" i="8" s="1"/>
  <c r="F19" i="8" s="1"/>
  <c r="D19" i="8"/>
  <c r="C20" i="8"/>
  <c r="G20" i="8" s="1"/>
  <c r="D20" i="8"/>
  <c r="C21" i="8"/>
  <c r="E21" i="8" s="1"/>
  <c r="F21" i="8" s="1"/>
  <c r="D21" i="8"/>
  <c r="C22" i="8"/>
  <c r="E22" i="8" s="1"/>
  <c r="F22" i="8" s="1"/>
  <c r="D22" i="8"/>
  <c r="C23" i="8"/>
  <c r="E23" i="8" s="1"/>
  <c r="F23" i="8" s="1"/>
  <c r="D23" i="8"/>
  <c r="C24" i="8"/>
  <c r="G24" i="8" s="1"/>
  <c r="D24" i="8"/>
  <c r="C25" i="8"/>
  <c r="G25" i="8" s="1"/>
  <c r="D25" i="8"/>
  <c r="C26" i="8"/>
  <c r="E26" i="8" s="1"/>
  <c r="F26" i="8" s="1"/>
  <c r="D26" i="8"/>
  <c r="C27" i="8"/>
  <c r="E27" i="8" s="1"/>
  <c r="F27" i="8" s="1"/>
  <c r="D27" i="8"/>
  <c r="C28" i="8"/>
  <c r="G28" i="8" s="1"/>
  <c r="D28" i="8"/>
  <c r="C29" i="8"/>
  <c r="G29" i="8" s="1"/>
  <c r="D29" i="8"/>
  <c r="E29" i="8"/>
  <c r="F29" i="8" s="1"/>
  <c r="C17" i="7"/>
  <c r="E17" i="7" s="1"/>
  <c r="F17" i="7" s="1"/>
  <c r="D17" i="7"/>
  <c r="C18" i="7"/>
  <c r="E18" i="7" s="1"/>
  <c r="F18" i="7" s="1"/>
  <c r="D18" i="7"/>
  <c r="C19" i="7"/>
  <c r="E19" i="7" s="1"/>
  <c r="F19" i="7" s="1"/>
  <c r="D19" i="7"/>
  <c r="C20" i="7"/>
  <c r="G20" i="7" s="1"/>
  <c r="D20" i="7"/>
  <c r="E20" i="7"/>
  <c r="F20" i="7" s="1"/>
  <c r="C21" i="7"/>
  <c r="E21" i="7" s="1"/>
  <c r="F21" i="7" s="1"/>
  <c r="D21" i="7"/>
  <c r="C22" i="7"/>
  <c r="G22" i="7" s="1"/>
  <c r="D22" i="7"/>
  <c r="C23" i="7"/>
  <c r="E23" i="7" s="1"/>
  <c r="F23" i="7" s="1"/>
  <c r="D23" i="7"/>
  <c r="G23" i="7"/>
  <c r="C24" i="7"/>
  <c r="G24" i="7" s="1"/>
  <c r="D24" i="7"/>
  <c r="C17" i="4"/>
  <c r="E17" i="4" s="1"/>
  <c r="F17" i="4" s="1"/>
  <c r="D17" i="4"/>
  <c r="C18" i="4"/>
  <c r="E18" i="4" s="1"/>
  <c r="F18" i="4" s="1"/>
  <c r="D18" i="4"/>
  <c r="C19" i="4"/>
  <c r="E19" i="4" s="1"/>
  <c r="F19" i="4" s="1"/>
  <c r="D19" i="4"/>
  <c r="C20" i="4"/>
  <c r="E20" i="4" s="1"/>
  <c r="F20" i="4" s="1"/>
  <c r="D20" i="4"/>
  <c r="C21" i="4"/>
  <c r="E21" i="4" s="1"/>
  <c r="F21" i="4" s="1"/>
  <c r="D21" i="4"/>
  <c r="C22" i="4"/>
  <c r="E22" i="4" s="1"/>
  <c r="F22" i="4" s="1"/>
  <c r="D22" i="4"/>
  <c r="C23" i="4"/>
  <c r="E23" i="4" s="1"/>
  <c r="F23" i="4" s="1"/>
  <c r="D23" i="4"/>
  <c r="C24" i="4"/>
  <c r="E24" i="4" s="1"/>
  <c r="F24" i="4" s="1"/>
  <c r="D24" i="4"/>
  <c r="C11" i="10"/>
  <c r="C8" i="10"/>
  <c r="E8" i="10" s="1"/>
  <c r="D17" i="10"/>
  <c r="D8" i="10"/>
  <c r="C14" i="10"/>
  <c r="E14" i="10" s="1"/>
  <c r="D14" i="10"/>
  <c r="C15" i="10"/>
  <c r="G15" i="10" s="1"/>
  <c r="D15" i="10"/>
  <c r="C16" i="10"/>
  <c r="E16" i="10" s="1"/>
  <c r="D16" i="10"/>
  <c r="C17" i="10"/>
  <c r="E17" i="10" s="1"/>
  <c r="C18" i="10"/>
  <c r="E18" i="10" s="1"/>
  <c r="D18" i="10"/>
  <c r="H1" i="9"/>
  <c r="H3" i="9" s="1"/>
  <c r="H4" i="9" s="1"/>
  <c r="D17" i="9"/>
  <c r="C17" i="9"/>
  <c r="E17" i="9" s="1"/>
  <c r="D16" i="9"/>
  <c r="C16" i="9"/>
  <c r="G16" i="9" s="1"/>
  <c r="D15" i="9"/>
  <c r="C15" i="9"/>
  <c r="G15" i="9" s="1"/>
  <c r="D14" i="9"/>
  <c r="C14" i="9"/>
  <c r="G14" i="9" s="1"/>
  <c r="D13" i="9"/>
  <c r="C13" i="9"/>
  <c r="E13" i="9" s="1"/>
  <c r="D12" i="9"/>
  <c r="C12" i="9"/>
  <c r="G12" i="9" s="1"/>
  <c r="D11" i="9"/>
  <c r="C11" i="9"/>
  <c r="G11" i="9" s="1"/>
  <c r="D10" i="9"/>
  <c r="C10" i="9"/>
  <c r="E10" i="9" s="1"/>
  <c r="D9" i="9"/>
  <c r="C9" i="9"/>
  <c r="E9" i="9" s="1"/>
  <c r="D8" i="9"/>
  <c r="C8" i="9"/>
  <c r="G8" i="9" s="1"/>
  <c r="I2" i="9"/>
  <c r="D18" i="8"/>
  <c r="C18" i="8"/>
  <c r="G18" i="8" s="1"/>
  <c r="D17" i="8"/>
  <c r="C17" i="8"/>
  <c r="G17" i="8" s="1"/>
  <c r="D16" i="8"/>
  <c r="C16" i="8"/>
  <c r="E16" i="8" s="1"/>
  <c r="D15" i="8"/>
  <c r="C15" i="8"/>
  <c r="E15" i="8" s="1"/>
  <c r="D14" i="8"/>
  <c r="C14" i="8"/>
  <c r="E14" i="8" s="1"/>
  <c r="D13" i="8"/>
  <c r="C13" i="8"/>
  <c r="G13" i="8" s="1"/>
  <c r="D12" i="8"/>
  <c r="C12" i="8"/>
  <c r="E12" i="8" s="1"/>
  <c r="D11" i="8"/>
  <c r="C11" i="8"/>
  <c r="E11" i="8" s="1"/>
  <c r="D10" i="8"/>
  <c r="C10" i="8"/>
  <c r="G10" i="8" s="1"/>
  <c r="D9" i="8"/>
  <c r="C9" i="8"/>
  <c r="G9" i="8" s="1"/>
  <c r="D8" i="8"/>
  <c r="C8" i="8"/>
  <c r="E8" i="8" s="1"/>
  <c r="I2" i="8"/>
  <c r="H1" i="8"/>
  <c r="J1" i="8" s="1"/>
  <c r="D16" i="7"/>
  <c r="C16" i="7"/>
  <c r="G16" i="7" s="1"/>
  <c r="D15" i="7"/>
  <c r="C15" i="7"/>
  <c r="G15" i="7" s="1"/>
  <c r="D14" i="7"/>
  <c r="C14" i="7"/>
  <c r="E14" i="7" s="1"/>
  <c r="D13" i="7"/>
  <c r="C13" i="7"/>
  <c r="G13" i="7" s="1"/>
  <c r="D12" i="7"/>
  <c r="C12" i="7"/>
  <c r="G12" i="7" s="1"/>
  <c r="D11" i="7"/>
  <c r="C11" i="7"/>
  <c r="G11" i="7" s="1"/>
  <c r="D10" i="7"/>
  <c r="C10" i="7"/>
  <c r="E10" i="7" s="1"/>
  <c r="D9" i="7"/>
  <c r="C9" i="7"/>
  <c r="G9" i="7" s="1"/>
  <c r="D8" i="7"/>
  <c r="C8" i="7"/>
  <c r="G8" i="7" s="1"/>
  <c r="H1" i="7"/>
  <c r="D16" i="4"/>
  <c r="C16" i="4"/>
  <c r="E16" i="4" s="1"/>
  <c r="D15" i="4"/>
  <c r="C15" i="4"/>
  <c r="G15" i="4" s="1"/>
  <c r="D14" i="4"/>
  <c r="C14" i="4"/>
  <c r="E14" i="4" s="1"/>
  <c r="D13" i="4"/>
  <c r="C13" i="4"/>
  <c r="E13" i="4" s="1"/>
  <c r="D12" i="4"/>
  <c r="C12" i="4"/>
  <c r="E12" i="4" s="1"/>
  <c r="D11" i="4"/>
  <c r="C11" i="4"/>
  <c r="G11" i="4" s="1"/>
  <c r="D10" i="4"/>
  <c r="C10" i="4"/>
  <c r="E10" i="4" s="1"/>
  <c r="D9" i="4"/>
  <c r="C9" i="4"/>
  <c r="G9" i="4" s="1"/>
  <c r="D8" i="4"/>
  <c r="C8" i="4"/>
  <c r="E8" i="4" s="1"/>
  <c r="H1" i="4"/>
  <c r="H3" i="4" s="1"/>
  <c r="H4" i="4" s="1"/>
  <c r="H20" i="7" l="1"/>
  <c r="E25" i="8"/>
  <c r="F25" i="8" s="1"/>
  <c r="H25" i="8" s="1"/>
  <c r="E22" i="7"/>
  <c r="F22" i="7" s="1"/>
  <c r="H22" i="7" s="1"/>
  <c r="G19" i="7"/>
  <c r="H19" i="7" s="1"/>
  <c r="H21" i="9"/>
  <c r="H29" i="8"/>
  <c r="G22" i="8"/>
  <c r="H22" i="8" s="1"/>
  <c r="G21" i="8"/>
  <c r="H21" i="8" s="1"/>
  <c r="H23" i="7"/>
  <c r="G23" i="4"/>
  <c r="H23" i="4" s="1"/>
  <c r="G25" i="9"/>
  <c r="H25" i="9" s="1"/>
  <c r="G22" i="9"/>
  <c r="H22" i="9" s="1"/>
  <c r="G26" i="9"/>
  <c r="H26" i="9" s="1"/>
  <c r="G18" i="9"/>
  <c r="H18" i="9" s="1"/>
  <c r="E20" i="8"/>
  <c r="F20" i="8" s="1"/>
  <c r="H20" i="8" s="1"/>
  <c r="G26" i="8"/>
  <c r="H26" i="8" s="1"/>
  <c r="E28" i="8"/>
  <c r="F28" i="8" s="1"/>
  <c r="H28" i="8" s="1"/>
  <c r="E24" i="8"/>
  <c r="F24" i="8" s="1"/>
  <c r="H24" i="8" s="1"/>
  <c r="E24" i="7"/>
  <c r="F24" i="7" s="1"/>
  <c r="H24" i="7" s="1"/>
  <c r="G20" i="4"/>
  <c r="H20" i="4" s="1"/>
  <c r="G24" i="4"/>
  <c r="H24" i="4" s="1"/>
  <c r="G19" i="4"/>
  <c r="H19" i="4" s="1"/>
  <c r="E24" i="9"/>
  <c r="F24" i="9" s="1"/>
  <c r="H24" i="9" s="1"/>
  <c r="E20" i="9"/>
  <c r="F20" i="9" s="1"/>
  <c r="H20" i="9" s="1"/>
  <c r="G23" i="9"/>
  <c r="H23" i="9" s="1"/>
  <c r="G19" i="9"/>
  <c r="H19" i="9" s="1"/>
  <c r="G19" i="8"/>
  <c r="H19" i="8" s="1"/>
  <c r="G27" i="8"/>
  <c r="H27" i="8" s="1"/>
  <c r="G23" i="8"/>
  <c r="H23" i="8" s="1"/>
  <c r="G21" i="7"/>
  <c r="H21" i="7" s="1"/>
  <c r="G17" i="7"/>
  <c r="H17" i="7" s="1"/>
  <c r="G18" i="7"/>
  <c r="H18" i="7" s="1"/>
  <c r="F16" i="10"/>
  <c r="G21" i="4"/>
  <c r="H21" i="4" s="1"/>
  <c r="G17" i="4"/>
  <c r="H17" i="4" s="1"/>
  <c r="G22" i="4"/>
  <c r="H22" i="4" s="1"/>
  <c r="G18" i="4"/>
  <c r="H18" i="4" s="1"/>
  <c r="F14" i="10"/>
  <c r="F18" i="10"/>
  <c r="G17" i="10"/>
  <c r="F17" i="10"/>
  <c r="E15" i="10"/>
  <c r="F15" i="10" s="1"/>
  <c r="H15" i="10" s="1"/>
  <c r="G16" i="10"/>
  <c r="G18" i="10"/>
  <c r="G14" i="10"/>
  <c r="F8" i="8"/>
  <c r="F15" i="8"/>
  <c r="F10" i="4"/>
  <c r="F16" i="4"/>
  <c r="E12" i="9"/>
  <c r="F12" i="9" s="1"/>
  <c r="H12" i="9" s="1"/>
  <c r="G17" i="9"/>
  <c r="F9" i="9"/>
  <c r="E16" i="9"/>
  <c r="F16" i="9" s="1"/>
  <c r="H16" i="9" s="1"/>
  <c r="F10" i="9"/>
  <c r="F17" i="9"/>
  <c r="G11" i="8"/>
  <c r="F12" i="8"/>
  <c r="G16" i="8"/>
  <c r="G8" i="8"/>
  <c r="G15" i="8"/>
  <c r="H3" i="8"/>
  <c r="H4" i="8" s="1"/>
  <c r="G12" i="8"/>
  <c r="F16" i="8"/>
  <c r="F11" i="8"/>
  <c r="H3" i="7"/>
  <c r="H4" i="7" s="1"/>
  <c r="F14" i="7"/>
  <c r="E13" i="7"/>
  <c r="F13" i="7" s="1"/>
  <c r="H13" i="7" s="1"/>
  <c r="G13" i="4"/>
  <c r="F14" i="4"/>
  <c r="G9" i="9"/>
  <c r="F13" i="9"/>
  <c r="G13" i="9"/>
  <c r="F14" i="8"/>
  <c r="G14" i="7"/>
  <c r="F10" i="7"/>
  <c r="G10" i="7"/>
  <c r="F8" i="4"/>
  <c r="F12" i="4"/>
  <c r="G14" i="4"/>
  <c r="F13" i="4"/>
  <c r="G10" i="4"/>
  <c r="G8" i="4"/>
  <c r="J1" i="9"/>
  <c r="E15" i="9"/>
  <c r="F15" i="9" s="1"/>
  <c r="H15" i="9" s="1"/>
  <c r="E14" i="9"/>
  <c r="F14" i="9" s="1"/>
  <c r="H14" i="9" s="1"/>
  <c r="E8" i="9"/>
  <c r="F8" i="9" s="1"/>
  <c r="H8" i="9" s="1"/>
  <c r="E11" i="9"/>
  <c r="F11" i="9" s="1"/>
  <c r="H11" i="9" s="1"/>
  <c r="G10" i="9"/>
  <c r="E10" i="8"/>
  <c r="F10" i="8" s="1"/>
  <c r="H10" i="8" s="1"/>
  <c r="E18" i="8"/>
  <c r="F18" i="8" s="1"/>
  <c r="H18" i="8" s="1"/>
  <c r="E9" i="8"/>
  <c r="F9" i="8" s="1"/>
  <c r="H9" i="8" s="1"/>
  <c r="E13" i="8"/>
  <c r="F13" i="8" s="1"/>
  <c r="H13" i="8" s="1"/>
  <c r="G14" i="8"/>
  <c r="E17" i="8"/>
  <c r="F17" i="8" s="1"/>
  <c r="H17" i="8" s="1"/>
  <c r="E16" i="7"/>
  <c r="F16" i="7" s="1"/>
  <c r="H16" i="7" s="1"/>
  <c r="E9" i="7"/>
  <c r="F9" i="7" s="1"/>
  <c r="H9" i="7" s="1"/>
  <c r="E12" i="7"/>
  <c r="F12" i="7" s="1"/>
  <c r="H12" i="7" s="1"/>
  <c r="E8" i="7"/>
  <c r="F8" i="7" s="1"/>
  <c r="H8" i="7" s="1"/>
  <c r="E11" i="7"/>
  <c r="F11" i="7" s="1"/>
  <c r="H11" i="7" s="1"/>
  <c r="E15" i="7"/>
  <c r="F15" i="7" s="1"/>
  <c r="H15" i="7" s="1"/>
  <c r="E11" i="4"/>
  <c r="F11" i="4" s="1"/>
  <c r="H11" i="4" s="1"/>
  <c r="G12" i="4"/>
  <c r="E15" i="4"/>
  <c r="F15" i="4" s="1"/>
  <c r="H15" i="4" s="1"/>
  <c r="G16" i="4"/>
  <c r="E9" i="4"/>
  <c r="F9" i="4" s="1"/>
  <c r="H9" i="4" s="1"/>
  <c r="H16" i="10" l="1"/>
  <c r="H18" i="10"/>
  <c r="H14" i="10"/>
  <c r="H17" i="10"/>
  <c r="H16" i="4"/>
  <c r="H8" i="8"/>
  <c r="H15" i="8"/>
  <c r="H10" i="4"/>
  <c r="H17" i="9"/>
  <c r="H9" i="9"/>
  <c r="H10" i="9"/>
  <c r="H12" i="8"/>
  <c r="H11" i="8"/>
  <c r="H16" i="8"/>
  <c r="H14" i="7"/>
  <c r="H12" i="4"/>
  <c r="H14" i="4"/>
  <c r="H13" i="4"/>
  <c r="H8" i="4"/>
  <c r="H13" i="9"/>
  <c r="H14" i="8"/>
  <c r="H10" i="7"/>
  <c r="E5" i="8" l="1"/>
  <c r="E5" i="7"/>
  <c r="E5" i="4"/>
  <c r="D13" i="10"/>
  <c r="C13" i="10"/>
  <c r="G13" i="10" s="1"/>
  <c r="D12" i="10"/>
  <c r="C12" i="10"/>
  <c r="G12" i="10" s="1"/>
  <c r="D11" i="10"/>
  <c r="E11" i="10"/>
  <c r="D10" i="10"/>
  <c r="C10" i="10"/>
  <c r="G10" i="10" s="1"/>
  <c r="D9" i="10"/>
  <c r="C9" i="10"/>
  <c r="E9" i="10" s="1"/>
  <c r="I2" i="10"/>
  <c r="J1" i="10"/>
  <c r="G8" i="10" l="1"/>
  <c r="F8" i="10"/>
  <c r="F9" i="10"/>
  <c r="H3" i="10"/>
  <c r="H4" i="10" s="1"/>
  <c r="E10" i="10"/>
  <c r="F10" i="10" s="1"/>
  <c r="H10" i="10" s="1"/>
  <c r="E12" i="10"/>
  <c r="F12" i="10" s="1"/>
  <c r="H12" i="10" s="1"/>
  <c r="F11" i="10"/>
  <c r="G9" i="10"/>
  <c r="G11" i="10"/>
  <c r="E13" i="10"/>
  <c r="F13" i="10" s="1"/>
  <c r="H13" i="10" s="1"/>
  <c r="H8" i="10" l="1"/>
  <c r="H11" i="10"/>
  <c r="H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58CBE2B4-6C7A-4685-AA34-69FC38C954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64F86362-0AF9-4B92-A152-2F9632254F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2A1C4B6A-6178-4328-9A7B-F8943AA7644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BDC2ECA5-A4D2-4DCE-8AFD-99674DD2D54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1715E22-DC70-4FC0-98D4-FD16C67CAF19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01F70C3F-F9F8-4394-ABEF-0FD83FFEE6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1A9DD3C6-51E2-491B-80D6-73B4FF9631A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5476F41F-DCD5-4215-9179-ECCA25D122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E2EB619E-EFDC-4F83-B620-9FFDAC0B34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8F9EC2BA-5E9D-452A-B891-98E48D5FA8FB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A3CB44D2-18A2-42BF-8292-E63F0607F5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C0ADE742-0384-4A91-A0FC-BC61CBF6B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43E0374B-B151-443B-BF85-6F9B4C943A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DF5319B6-2C33-4329-9A4A-38AB9187FCC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D58C659-6306-4487-8E54-D6C8555C58EE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A3F960E8-39A5-4396-A023-70C5799F0C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E2867967-999F-4693-822D-AFE19EDFED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C19A6802-CD57-4C3A-B2E6-E0BA5E31B7A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FF6C86E3-1B73-4355-A888-99F19C94C7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5C880AAE-6FAC-4413-942B-3FCF9FD869F2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8C2CFF01-CDF6-4F2E-B23C-0A85556E1D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2" authorId="0" shapeId="0" xr:uid="{97930E19-F65D-4A1C-917D-17E97A321A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B4" authorId="0" shapeId="0" xr:uid="{C1016E56-FDD8-4977-9445-29C924A6E09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4" authorId="0" shapeId="0" xr:uid="{06425A05-3A42-4322-84AF-E9BCEFDC36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fishbase</t>
        </r>
      </text>
    </comment>
    <comment ref="E5" authorId="1" shapeId="0" xr:uid="{D356B244-BD7A-4157-AFCE-38365E4C49E1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sharedStrings.xml><?xml version="1.0" encoding="utf-8"?>
<sst xmlns="http://schemas.openxmlformats.org/spreadsheetml/2006/main" count="105" uniqueCount="21">
  <si>
    <t>n</t>
  </si>
  <si>
    <t>age</t>
  </si>
  <si>
    <t>log_n</t>
  </si>
  <si>
    <t>predicted log_n</t>
  </si>
  <si>
    <t>squarred_error</t>
  </si>
  <si>
    <t>Loo</t>
  </si>
  <si>
    <t>To</t>
  </si>
  <si>
    <t>Lmat</t>
  </si>
  <si>
    <t>slope</t>
  </si>
  <si>
    <t>intercept</t>
  </si>
  <si>
    <t>min_age</t>
  </si>
  <si>
    <t>max_age</t>
  </si>
  <si>
    <t>window</t>
  </si>
  <si>
    <t>effective_squarred_error</t>
  </si>
  <si>
    <t>sum_of_square</t>
  </si>
  <si>
    <t>z</t>
  </si>
  <si>
    <t>f</t>
  </si>
  <si>
    <t>f/m</t>
  </si>
  <si>
    <t xml:space="preserve">m </t>
  </si>
  <si>
    <t>Vb_k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</si>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</sst>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Fill="1"/>
    <xf numFmtId="0" fontId="1" fillId="3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'2014'!$C$8:$C$18</c:f>
              <c:numCache>
                <c:formatCode>General</c:formatCode>
                <c:ptCount val="11"/>
                <c:pt idx="0">
                  <c:v>0.29977038954158564</c:v>
                </c:pt>
                <c:pt idx="1">
                  <c:v>0.50088885056611765</c:v>
                </c:pt>
                <c:pt idx="2">
                  <c:v>0.56145780532331546</c:v>
                </c:pt>
                <c:pt idx="3">
                  <c:v>0.62764268423953329</c:v>
                </c:pt>
                <c:pt idx="4">
                  <c:v>0.7005923235798045</c:v>
                </c:pt>
                <c:pt idx="5">
                  <c:v>0.78184867026313165</c:v>
                </c:pt>
                <c:pt idx="6">
                  <c:v>0.87354950358327921</c:v>
                </c:pt>
                <c:pt idx="7">
                  <c:v>0.97878144269532108</c:v>
                </c:pt>
                <c:pt idx="8">
                  <c:v>1.1022405947234717</c:v>
                </c:pt>
                <c:pt idx="9">
                  <c:v>1.2515918789081568</c:v>
                </c:pt>
                <c:pt idx="10">
                  <c:v>1.4406579890703586</c:v>
                </c:pt>
              </c:numCache>
            </c:numRef>
          </c:xVal>
          <c:yVal>
            <c:numRef>
              <c:f>'2014'!$D$8:$D$18</c:f>
              <c:numCache>
                <c:formatCode>General</c:formatCode>
                <c:ptCount val="11"/>
                <c:pt idx="0">
                  <c:v>0</c:v>
                </c:pt>
                <c:pt idx="1">
                  <c:v>1.6094379124341003</c:v>
                </c:pt>
                <c:pt idx="2">
                  <c:v>1.791759469228055</c:v>
                </c:pt>
                <c:pt idx="3">
                  <c:v>1.3862943611198906</c:v>
                </c:pt>
                <c:pt idx="4">
                  <c:v>2.9444389791664403</c:v>
                </c:pt>
                <c:pt idx="5">
                  <c:v>3.2580965380214821</c:v>
                </c:pt>
                <c:pt idx="6">
                  <c:v>3.4965075614664802</c:v>
                </c:pt>
                <c:pt idx="7">
                  <c:v>3.0910424533583161</c:v>
                </c:pt>
                <c:pt idx="8">
                  <c:v>3.4011973816621555</c:v>
                </c:pt>
                <c:pt idx="9">
                  <c:v>3.1780538303479458</c:v>
                </c:pt>
                <c:pt idx="10">
                  <c:v>1.791759469228055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B-48DD-BEAB-2A7076510DC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'2014'!$C$8:$C$18</c:f>
              <c:numCache>
                <c:formatCode>General</c:formatCode>
                <c:ptCount val="11"/>
                <c:pt idx="0">
                  <c:v>0.29977038954158564</c:v>
                </c:pt>
                <c:pt idx="1">
                  <c:v>0.50088885056611765</c:v>
                </c:pt>
                <c:pt idx="2">
                  <c:v>0.56145780532331546</c:v>
                </c:pt>
                <c:pt idx="3">
                  <c:v>0.62764268423953329</c:v>
                </c:pt>
                <c:pt idx="4">
                  <c:v>0.7005923235798045</c:v>
                </c:pt>
                <c:pt idx="5">
                  <c:v>0.78184867026313165</c:v>
                </c:pt>
                <c:pt idx="6">
                  <c:v>0.87354950358327921</c:v>
                </c:pt>
                <c:pt idx="7">
                  <c:v>0.97878144269532108</c:v>
                </c:pt>
                <c:pt idx="8">
                  <c:v>1.1022405947234717</c:v>
                </c:pt>
                <c:pt idx="9">
                  <c:v>1.2515918789081568</c:v>
                </c:pt>
                <c:pt idx="10">
                  <c:v>1.4406579890703586</c:v>
                </c:pt>
              </c:numCache>
            </c:numRef>
          </c:xVal>
          <c:yVal>
            <c:numRef>
              <c:f>'2014'!$E$8:$E$18</c:f>
              <c:numCache>
                <c:formatCode>General</c:formatCode>
                <c:ptCount val="11"/>
                <c:pt idx="0">
                  <c:v>7.4881287572532269</c:v>
                </c:pt>
                <c:pt idx="1">
                  <c:v>6.5091077550416703</c:v>
                </c:pt>
                <c:pt idx="2">
                  <c:v>6.2142652105670226</c:v>
                </c:pt>
                <c:pt idx="3">
                  <c:v>5.8920850081245311</c:v>
                </c:pt>
                <c:pt idx="4">
                  <c:v>5.5369747479621267</c:v>
                </c:pt>
                <c:pt idx="5">
                  <c:v>5.1414284139224238</c:v>
                </c:pt>
                <c:pt idx="6">
                  <c:v>4.6950395479606115</c:v>
                </c:pt>
                <c:pt idx="7">
                  <c:v>4.1827828512391205</c:v>
                </c:pt>
                <c:pt idx="8">
                  <c:v>3.581798226878627</c:v>
                </c:pt>
                <c:pt idx="9">
                  <c:v>2.8547737499648047</c:v>
                </c:pt>
                <c:pt idx="10">
                  <c:v>1.9344221735241849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B-48DD-BEAB-2A707651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12464"/>
        <c:axId val="1536639488"/>
      </c:scatterChart>
      <c:valAx>
        <c:axId val="11347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39488"/>
        <c:crosses val="autoZero"/>
        <c:crossBetween val="midCat"/>
      </c:valAx>
      <c:valAx>
        <c:axId val="15366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'2015'!$C$8:$C$24</c:f>
              <c:numCache>
                <c:formatCode>General</c:formatCode>
                <c:ptCount val="17"/>
                <c:pt idx="0">
                  <c:v>0.25724082261943099</c:v>
                </c:pt>
                <c:pt idx="1">
                  <c:v>0.29977038954158564</c:v>
                </c:pt>
                <c:pt idx="2">
                  <c:v>0.34499344626610479</c:v>
                </c:pt>
                <c:pt idx="3">
                  <c:v>0.3932743685036249</c:v>
                </c:pt>
                <c:pt idx="4">
                  <c:v>0.44505686995944882</c:v>
                </c:pt>
                <c:pt idx="5">
                  <c:v>0.50088885056611765</c:v>
                </c:pt>
                <c:pt idx="6">
                  <c:v>0.56145780532331546</c:v>
                </c:pt>
                <c:pt idx="7">
                  <c:v>0.62764268423953329</c:v>
                </c:pt>
                <c:pt idx="8">
                  <c:v>0.7005923235798045</c:v>
                </c:pt>
                <c:pt idx="9">
                  <c:v>0.78184867026313165</c:v>
                </c:pt>
                <c:pt idx="10">
                  <c:v>0.87354950358327921</c:v>
                </c:pt>
                <c:pt idx="11">
                  <c:v>0.97878144269532108</c:v>
                </c:pt>
                <c:pt idx="12">
                  <c:v>1.1022405947234717</c:v>
                </c:pt>
                <c:pt idx="13">
                  <c:v>1.2515918789081568</c:v>
                </c:pt>
                <c:pt idx="14">
                  <c:v>1.4406579890703586</c:v>
                </c:pt>
                <c:pt idx="15">
                  <c:v>1.6985246644541661</c:v>
                </c:pt>
                <c:pt idx="16">
                  <c:v>2.1060567062167461</c:v>
                </c:pt>
              </c:numCache>
            </c:numRef>
          </c:xVal>
          <c:yVal>
            <c:numRef>
              <c:f>'2015'!$D$8:$D$24</c:f>
              <c:numCache>
                <c:formatCode>General</c:formatCode>
                <c:ptCount val="17"/>
                <c:pt idx="0">
                  <c:v>1.0986122886681098</c:v>
                </c:pt>
                <c:pt idx="1">
                  <c:v>1.6094379124341003</c:v>
                </c:pt>
                <c:pt idx="2">
                  <c:v>2.8903717578961645</c:v>
                </c:pt>
                <c:pt idx="3">
                  <c:v>3.5263605246161616</c:v>
                </c:pt>
                <c:pt idx="4">
                  <c:v>3.8918202981106265</c:v>
                </c:pt>
                <c:pt idx="5">
                  <c:v>4.0253516907351496</c:v>
                </c:pt>
                <c:pt idx="6">
                  <c:v>3.784189633918261</c:v>
                </c:pt>
                <c:pt idx="7">
                  <c:v>3.3322045101752038</c:v>
                </c:pt>
                <c:pt idx="8">
                  <c:v>3.2958368660043291</c:v>
                </c:pt>
                <c:pt idx="9">
                  <c:v>3.6888794541139363</c:v>
                </c:pt>
                <c:pt idx="10">
                  <c:v>3.6635616461296463</c:v>
                </c:pt>
                <c:pt idx="11">
                  <c:v>3.4657359027997265</c:v>
                </c:pt>
                <c:pt idx="12">
                  <c:v>3.2580965380214821</c:v>
                </c:pt>
                <c:pt idx="13">
                  <c:v>3.1354942159291497</c:v>
                </c:pt>
                <c:pt idx="14">
                  <c:v>2.8332133440562162</c:v>
                </c:pt>
                <c:pt idx="15">
                  <c:v>2.7080502011022101</c:v>
                </c:pt>
                <c:pt idx="16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F33-AE24-313C8B105A3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'2015'!$C$8:$C$24</c:f>
              <c:numCache>
                <c:formatCode>General</c:formatCode>
                <c:ptCount val="17"/>
                <c:pt idx="0">
                  <c:v>0.25724082261943099</c:v>
                </c:pt>
                <c:pt idx="1">
                  <c:v>0.29977038954158564</c:v>
                </c:pt>
                <c:pt idx="2">
                  <c:v>0.34499344626610479</c:v>
                </c:pt>
                <c:pt idx="3">
                  <c:v>0.3932743685036249</c:v>
                </c:pt>
                <c:pt idx="4">
                  <c:v>0.44505686995944882</c:v>
                </c:pt>
                <c:pt idx="5">
                  <c:v>0.50088885056611765</c:v>
                </c:pt>
                <c:pt idx="6">
                  <c:v>0.56145780532331546</c:v>
                </c:pt>
                <c:pt idx="7">
                  <c:v>0.62764268423953329</c:v>
                </c:pt>
                <c:pt idx="8">
                  <c:v>0.7005923235798045</c:v>
                </c:pt>
                <c:pt idx="9">
                  <c:v>0.78184867026313165</c:v>
                </c:pt>
                <c:pt idx="10">
                  <c:v>0.87354950358327921</c:v>
                </c:pt>
                <c:pt idx="11">
                  <c:v>0.97878144269532108</c:v>
                </c:pt>
                <c:pt idx="12">
                  <c:v>1.1022405947234717</c:v>
                </c:pt>
                <c:pt idx="13">
                  <c:v>1.2515918789081568</c:v>
                </c:pt>
                <c:pt idx="14">
                  <c:v>1.4406579890703586</c:v>
                </c:pt>
                <c:pt idx="15">
                  <c:v>1.6985246644541661</c:v>
                </c:pt>
                <c:pt idx="16">
                  <c:v>2.1060567062167461</c:v>
                </c:pt>
              </c:numCache>
            </c:numRef>
          </c:xVal>
          <c:yVal>
            <c:numRef>
              <c:f>'2015'!$E$8:$E$24</c:f>
              <c:numCache>
                <c:formatCode>General</c:formatCode>
                <c:ptCount val="17"/>
                <c:pt idx="0">
                  <c:v>4.0660861441975351</c:v>
                </c:pt>
                <c:pt idx="1">
                  <c:v>4.024838410282058</c:v>
                </c:pt>
                <c:pt idx="2">
                  <c:v>3.9809783678313129</c:v>
                </c:pt>
                <c:pt idx="3">
                  <c:v>3.9341526233488393</c:v>
                </c:pt>
                <c:pt idx="4">
                  <c:v>3.883930836575483</c:v>
                </c:pt>
                <c:pt idx="5">
                  <c:v>3.8297816211777991</c:v>
                </c:pt>
                <c:pt idx="6">
                  <c:v>3.7710382031238043</c:v>
                </c:pt>
                <c:pt idx="7">
                  <c:v>3.7068481237900288</c:v>
                </c:pt>
                <c:pt idx="8">
                  <c:v>3.6360971726165738</c:v>
                </c:pt>
                <c:pt idx="9">
                  <c:v>3.5572898766694405</c:v>
                </c:pt>
                <c:pt idx="10">
                  <c:v>3.4683528889135973</c:v>
                </c:pt>
                <c:pt idx="11">
                  <c:v>3.3662926203045114</c:v>
                </c:pt>
                <c:pt idx="12">
                  <c:v>3.2465545034878351</c:v>
                </c:pt>
                <c:pt idx="13">
                  <c:v>3.101704638421948</c:v>
                </c:pt>
                <c:pt idx="14">
                  <c:v>2.9183369446319043</c:v>
                </c:pt>
                <c:pt idx="15">
                  <c:v>2.6682423214872872</c:v>
                </c:pt>
                <c:pt idx="16">
                  <c:v>2.2729932174599088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5-4F33-AE24-313C8B10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49072"/>
        <c:axId val="1307447408"/>
      </c:scatterChart>
      <c:valAx>
        <c:axId val="13074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7408"/>
        <c:crosses val="autoZero"/>
        <c:crossBetween val="midCat"/>
      </c:valAx>
      <c:valAx>
        <c:axId val="13074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'2016'!$C$8:$C$24</c:f>
              <c:numCache>
                <c:formatCode>General</c:formatCode>
                <c:ptCount val="17"/>
                <c:pt idx="0">
                  <c:v>0.29977038954158564</c:v>
                </c:pt>
                <c:pt idx="1">
                  <c:v>0.34499344626610479</c:v>
                </c:pt>
                <c:pt idx="2">
                  <c:v>0.3932743685036249</c:v>
                </c:pt>
                <c:pt idx="3">
                  <c:v>0.44505686995944882</c:v>
                </c:pt>
                <c:pt idx="4">
                  <c:v>0.50088885056611765</c:v>
                </c:pt>
                <c:pt idx="5">
                  <c:v>0.56145780532331546</c:v>
                </c:pt>
                <c:pt idx="6">
                  <c:v>0.62764268423953329</c:v>
                </c:pt>
                <c:pt idx="7">
                  <c:v>0.7005923235798045</c:v>
                </c:pt>
                <c:pt idx="8">
                  <c:v>0.78184867026313165</c:v>
                </c:pt>
                <c:pt idx="9">
                  <c:v>0.87354950358327921</c:v>
                </c:pt>
                <c:pt idx="10">
                  <c:v>0.97878144269532108</c:v>
                </c:pt>
                <c:pt idx="11">
                  <c:v>1.1022405947234717</c:v>
                </c:pt>
                <c:pt idx="12">
                  <c:v>1.2515918789081568</c:v>
                </c:pt>
                <c:pt idx="13">
                  <c:v>1.4406579890703586</c:v>
                </c:pt>
                <c:pt idx="14">
                  <c:v>1.6985246644541661</c:v>
                </c:pt>
                <c:pt idx="15">
                  <c:v>2.1060567062167461</c:v>
                </c:pt>
                <c:pt idx="16">
                  <c:v>3.153440326783481</c:v>
                </c:pt>
              </c:numCache>
            </c:numRef>
          </c:xVal>
          <c:yVal>
            <c:numRef>
              <c:f>'2016'!$D$8:$D$24</c:f>
              <c:numCache>
                <c:formatCode>General</c:formatCode>
                <c:ptCount val="17"/>
                <c:pt idx="0">
                  <c:v>2.8332133440562162</c:v>
                </c:pt>
                <c:pt idx="1">
                  <c:v>3.1354942159291497</c:v>
                </c:pt>
                <c:pt idx="2">
                  <c:v>3.2580965380214821</c:v>
                </c:pt>
                <c:pt idx="3">
                  <c:v>3.1354942159291497</c:v>
                </c:pt>
                <c:pt idx="4">
                  <c:v>3.1780538303479458</c:v>
                </c:pt>
                <c:pt idx="5">
                  <c:v>3.5263605246161616</c:v>
                </c:pt>
                <c:pt idx="6">
                  <c:v>3.3322045101752038</c:v>
                </c:pt>
                <c:pt idx="7">
                  <c:v>2.5649493574615367</c:v>
                </c:pt>
                <c:pt idx="8">
                  <c:v>2.7725887222397811</c:v>
                </c:pt>
                <c:pt idx="9">
                  <c:v>2.9444389791664403</c:v>
                </c:pt>
                <c:pt idx="10">
                  <c:v>2.8903717578961645</c:v>
                </c:pt>
                <c:pt idx="11">
                  <c:v>2.7080502011022101</c:v>
                </c:pt>
                <c:pt idx="12">
                  <c:v>1.0986122886681098</c:v>
                </c:pt>
                <c:pt idx="13">
                  <c:v>1.0986122886681098</c:v>
                </c:pt>
                <c:pt idx="14">
                  <c:v>1.3862943611198906</c:v>
                </c:pt>
                <c:pt idx="15">
                  <c:v>0.69314718055994529</c:v>
                </c:pt>
                <c:pt idx="16">
                  <c:v>1.0986122886681098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7-4493-AFB2-50BF4B54D11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'2016'!$C$8:$C$24</c:f>
              <c:numCache>
                <c:formatCode>General</c:formatCode>
                <c:ptCount val="17"/>
                <c:pt idx="0">
                  <c:v>0.29977038954158564</c:v>
                </c:pt>
                <c:pt idx="1">
                  <c:v>0.34499344626610479</c:v>
                </c:pt>
                <c:pt idx="2">
                  <c:v>0.3932743685036249</c:v>
                </c:pt>
                <c:pt idx="3">
                  <c:v>0.44505686995944882</c:v>
                </c:pt>
                <c:pt idx="4">
                  <c:v>0.50088885056611765</c:v>
                </c:pt>
                <c:pt idx="5">
                  <c:v>0.56145780532331546</c:v>
                </c:pt>
                <c:pt idx="6">
                  <c:v>0.62764268423953329</c:v>
                </c:pt>
                <c:pt idx="7">
                  <c:v>0.7005923235798045</c:v>
                </c:pt>
                <c:pt idx="8">
                  <c:v>0.78184867026313165</c:v>
                </c:pt>
                <c:pt idx="9">
                  <c:v>0.87354950358327921</c:v>
                </c:pt>
                <c:pt idx="10">
                  <c:v>0.97878144269532108</c:v>
                </c:pt>
                <c:pt idx="11">
                  <c:v>1.1022405947234717</c:v>
                </c:pt>
                <c:pt idx="12">
                  <c:v>1.2515918789081568</c:v>
                </c:pt>
                <c:pt idx="13">
                  <c:v>1.4406579890703586</c:v>
                </c:pt>
                <c:pt idx="14">
                  <c:v>1.6985246644541661</c:v>
                </c:pt>
                <c:pt idx="15">
                  <c:v>2.1060567062167461</c:v>
                </c:pt>
                <c:pt idx="16">
                  <c:v>3.153440326783481</c:v>
                </c:pt>
              </c:numCache>
            </c:numRef>
          </c:xVal>
          <c:yVal>
            <c:numRef>
              <c:f>'2016'!$E$8:$E$24</c:f>
              <c:numCache>
                <c:formatCode>General</c:formatCode>
                <c:ptCount val="17"/>
                <c:pt idx="0">
                  <c:v>3.4247610482736452</c:v>
                </c:pt>
                <c:pt idx="1">
                  <c:v>3.346746549913663</c:v>
                </c:pt>
                <c:pt idx="2">
                  <c:v>3.2634569140170422</c:v>
                </c:pt>
                <c:pt idx="3">
                  <c:v>3.1741266880769889</c:v>
                </c:pt>
                <c:pt idx="4">
                  <c:v>3.0778106874579523</c:v>
                </c:pt>
                <c:pt idx="5">
                  <c:v>2.9733229114467985</c:v>
                </c:pt>
                <c:pt idx="6">
                  <c:v>2.8591470794344218</c:v>
                </c:pt>
                <c:pt idx="7">
                  <c:v>2.7333013288178512</c:v>
                </c:pt>
                <c:pt idx="8">
                  <c:v>2.5931256400385569</c:v>
                </c:pt>
                <c:pt idx="9">
                  <c:v>2.4349321204310046</c:v>
                </c:pt>
                <c:pt idx="10">
                  <c:v>2.2533960294214155</c:v>
                </c:pt>
                <c:pt idx="11">
                  <c:v>2.0404160915083986</c:v>
                </c:pt>
                <c:pt idx="12">
                  <c:v>1.7827695200688773</c:v>
                </c:pt>
                <c:pt idx="13">
                  <c:v>1.4566107238816182</c:v>
                </c:pt>
                <c:pt idx="14">
                  <c:v>1.0117637634832777</c:v>
                </c:pt>
                <c:pt idx="15">
                  <c:v>0.30872840704110338</c:v>
                </c:pt>
                <c:pt idx="16">
                  <c:v>-1.4981177830943224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7-4493-AFB2-50BF4B54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04912"/>
        <c:axId val="1530503664"/>
      </c:scatterChart>
      <c:valAx>
        <c:axId val="15305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03664"/>
        <c:crosses val="autoZero"/>
        <c:crossBetween val="midCat"/>
      </c:valAx>
      <c:valAx>
        <c:axId val="1530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'2017'!$C$8:$C$29</c:f>
              <c:numCache>
                <c:formatCode>General</c:formatCode>
                <c:ptCount val="22"/>
                <c:pt idx="0">
                  <c:v>0.10866898603968361</c:v>
                </c:pt>
                <c:pt idx="1">
                  <c:v>0.14301626223085342</c:v>
                </c:pt>
                <c:pt idx="2">
                  <c:v>0.17909896947149762</c:v>
                </c:pt>
                <c:pt idx="3">
                  <c:v>0.21710185237397231</c:v>
                </c:pt>
                <c:pt idx="4">
                  <c:v>0.25724082261943099</c:v>
                </c:pt>
                <c:pt idx="5">
                  <c:v>0.29977038954158564</c:v>
                </c:pt>
                <c:pt idx="6">
                  <c:v>0.34499344626610479</c:v>
                </c:pt>
                <c:pt idx="7">
                  <c:v>0.3932743685036249</c:v>
                </c:pt>
                <c:pt idx="8">
                  <c:v>0.44505686995944882</c:v>
                </c:pt>
                <c:pt idx="9">
                  <c:v>0.50088885056611765</c:v>
                </c:pt>
                <c:pt idx="10">
                  <c:v>0.56145780532331546</c:v>
                </c:pt>
                <c:pt idx="11">
                  <c:v>0.62764268423953329</c:v>
                </c:pt>
                <c:pt idx="12">
                  <c:v>0.7005923235798045</c:v>
                </c:pt>
                <c:pt idx="13">
                  <c:v>0.78184867026313165</c:v>
                </c:pt>
                <c:pt idx="14">
                  <c:v>0.87354950358327921</c:v>
                </c:pt>
                <c:pt idx="15">
                  <c:v>0.97878144269532108</c:v>
                </c:pt>
                <c:pt idx="16">
                  <c:v>1.1022405947234717</c:v>
                </c:pt>
                <c:pt idx="17">
                  <c:v>1.2515918789081568</c:v>
                </c:pt>
                <c:pt idx="18">
                  <c:v>1.4406579890703586</c:v>
                </c:pt>
                <c:pt idx="19">
                  <c:v>1.6985246644541661</c:v>
                </c:pt>
                <c:pt idx="20">
                  <c:v>2.1060567062167461</c:v>
                </c:pt>
                <c:pt idx="21">
                  <c:v>3.153440326783481</c:v>
                </c:pt>
              </c:numCache>
            </c:numRef>
          </c:xVal>
          <c:yVal>
            <c:numRef>
              <c:f>'2017'!$D$8:$D$29</c:f>
              <c:numCache>
                <c:formatCode>General</c:formatCode>
                <c:ptCount val="22"/>
                <c:pt idx="0">
                  <c:v>0</c:v>
                </c:pt>
                <c:pt idx="1">
                  <c:v>2.7080502011022101</c:v>
                </c:pt>
                <c:pt idx="2">
                  <c:v>3.2580965380214821</c:v>
                </c:pt>
                <c:pt idx="3">
                  <c:v>3.4011973816621555</c:v>
                </c:pt>
                <c:pt idx="4">
                  <c:v>3.4011973816621555</c:v>
                </c:pt>
                <c:pt idx="5">
                  <c:v>3.5263605246161616</c:v>
                </c:pt>
                <c:pt idx="6">
                  <c:v>3.4011973816621555</c:v>
                </c:pt>
                <c:pt idx="7">
                  <c:v>4.2341065045972597</c:v>
                </c:pt>
                <c:pt idx="8">
                  <c:v>4.8675344504555822</c:v>
                </c:pt>
                <c:pt idx="9">
                  <c:v>5.2257466737132017</c:v>
                </c:pt>
                <c:pt idx="10">
                  <c:v>5.3375380797013179</c:v>
                </c:pt>
                <c:pt idx="11">
                  <c:v>5.7333412768977459</c:v>
                </c:pt>
                <c:pt idx="12">
                  <c:v>5.6524891802686508</c:v>
                </c:pt>
                <c:pt idx="13">
                  <c:v>5.7493929859082531</c:v>
                </c:pt>
                <c:pt idx="14">
                  <c:v>5.5053315359323625</c:v>
                </c:pt>
                <c:pt idx="15">
                  <c:v>5.0039463059454592</c:v>
                </c:pt>
                <c:pt idx="16">
                  <c:v>4.499809670330265</c:v>
                </c:pt>
                <c:pt idx="17">
                  <c:v>4.0943445622221004</c:v>
                </c:pt>
                <c:pt idx="18">
                  <c:v>3.8918202981106265</c:v>
                </c:pt>
                <c:pt idx="19">
                  <c:v>3.9512437185814275</c:v>
                </c:pt>
                <c:pt idx="20">
                  <c:v>3.4965075614664802</c:v>
                </c:pt>
                <c:pt idx="21">
                  <c:v>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8-42D9-935E-42E517FCD3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'2017'!$C$8:$C$29</c:f>
              <c:numCache>
                <c:formatCode>General</c:formatCode>
                <c:ptCount val="22"/>
                <c:pt idx="0">
                  <c:v>0.10866898603968361</c:v>
                </c:pt>
                <c:pt idx="1">
                  <c:v>0.14301626223085342</c:v>
                </c:pt>
                <c:pt idx="2">
                  <c:v>0.17909896947149762</c:v>
                </c:pt>
                <c:pt idx="3">
                  <c:v>0.21710185237397231</c:v>
                </c:pt>
                <c:pt idx="4">
                  <c:v>0.25724082261943099</c:v>
                </c:pt>
                <c:pt idx="5">
                  <c:v>0.29977038954158564</c:v>
                </c:pt>
                <c:pt idx="6">
                  <c:v>0.34499344626610479</c:v>
                </c:pt>
                <c:pt idx="7">
                  <c:v>0.3932743685036249</c:v>
                </c:pt>
                <c:pt idx="8">
                  <c:v>0.44505686995944882</c:v>
                </c:pt>
                <c:pt idx="9">
                  <c:v>0.50088885056611765</c:v>
                </c:pt>
                <c:pt idx="10">
                  <c:v>0.56145780532331546</c:v>
                </c:pt>
                <c:pt idx="11">
                  <c:v>0.62764268423953329</c:v>
                </c:pt>
                <c:pt idx="12">
                  <c:v>0.7005923235798045</c:v>
                </c:pt>
                <c:pt idx="13">
                  <c:v>0.78184867026313165</c:v>
                </c:pt>
                <c:pt idx="14">
                  <c:v>0.87354950358327921</c:v>
                </c:pt>
                <c:pt idx="15">
                  <c:v>0.97878144269532108</c:v>
                </c:pt>
                <c:pt idx="16">
                  <c:v>1.1022405947234717</c:v>
                </c:pt>
                <c:pt idx="17">
                  <c:v>1.2515918789081568</c:v>
                </c:pt>
                <c:pt idx="18">
                  <c:v>1.4406579890703586</c:v>
                </c:pt>
                <c:pt idx="19">
                  <c:v>1.6985246644541661</c:v>
                </c:pt>
                <c:pt idx="20">
                  <c:v>2.1060567062167461</c:v>
                </c:pt>
                <c:pt idx="21">
                  <c:v>3.153440326783481</c:v>
                </c:pt>
              </c:numCache>
            </c:numRef>
          </c:xVal>
          <c:yVal>
            <c:numRef>
              <c:f>'2017'!$E$8:$E$29</c:f>
              <c:numCache>
                <c:formatCode>General</c:formatCode>
                <c:ptCount val="22"/>
                <c:pt idx="0">
                  <c:v>5.1923418230906506</c:v>
                </c:pt>
                <c:pt idx="1">
                  <c:v>5.1629255432226682</c:v>
                </c:pt>
                <c:pt idx="2">
                  <c:v>5.1320229759076463</c:v>
                </c:pt>
                <c:pt idx="3">
                  <c:v>5.0994758990149309</c:v>
                </c:pt>
                <c:pt idx="4">
                  <c:v>5.0650993977814327</c:v>
                </c:pt>
                <c:pt idx="5">
                  <c:v>5.0286755009844049</c:v>
                </c:pt>
                <c:pt idx="6">
                  <c:v>4.9899447997290869</c:v>
                </c:pt>
                <c:pt idx="7">
                  <c:v>4.9485952291570738</c:v>
                </c:pt>
                <c:pt idx="8">
                  <c:v>4.9042467764119237</c:v>
                </c:pt>
                <c:pt idx="9">
                  <c:v>4.8564301996921726</c:v>
                </c:pt>
                <c:pt idx="10">
                  <c:v>4.8045567028089771</c:v>
                </c:pt>
                <c:pt idx="11">
                  <c:v>4.7478735204107023</c:v>
                </c:pt>
                <c:pt idx="12">
                  <c:v>4.6853967465565507</c:v>
                </c:pt>
                <c:pt idx="13">
                  <c:v>4.6158058007772444</c:v>
                </c:pt>
                <c:pt idx="14">
                  <c:v>4.5372698096826678</c:v>
                </c:pt>
                <c:pt idx="15">
                  <c:v>4.4471452782717567</c:v>
                </c:pt>
                <c:pt idx="16">
                  <c:v>4.3414102864164921</c:v>
                </c:pt>
                <c:pt idx="17">
                  <c:v>4.2135003133005231</c:v>
                </c:pt>
                <c:pt idx="18">
                  <c:v>4.0515770918163128</c:v>
                </c:pt>
                <c:pt idx="19">
                  <c:v>3.8307305172729036</c:v>
                </c:pt>
                <c:pt idx="20">
                  <c:v>3.4817049779860256</c:v>
                </c:pt>
                <c:pt idx="21">
                  <c:v>2.5846868406452641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8-42D9-935E-42E517FC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97424"/>
        <c:axId val="1525903248"/>
      </c:scatterChart>
      <c:valAx>
        <c:axId val="15258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03248"/>
        <c:crosses val="autoZero"/>
        <c:crossBetween val="midCat"/>
      </c:valAx>
      <c:valAx>
        <c:axId val="15259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9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'2018'!$C$8:$C$26</c:f>
              <c:numCache>
                <c:formatCode>General</c:formatCode>
                <c:ptCount val="19"/>
                <c:pt idx="0">
                  <c:v>0.21710185237397231</c:v>
                </c:pt>
                <c:pt idx="1">
                  <c:v>0.25724082261943099</c:v>
                </c:pt>
                <c:pt idx="2">
                  <c:v>0.29977038954158564</c:v>
                </c:pt>
                <c:pt idx="3">
                  <c:v>0.34499344626610479</c:v>
                </c:pt>
                <c:pt idx="4">
                  <c:v>0.3932743685036249</c:v>
                </c:pt>
                <c:pt idx="5">
                  <c:v>0.44505686995944882</c:v>
                </c:pt>
                <c:pt idx="6">
                  <c:v>0.50088885056611765</c:v>
                </c:pt>
                <c:pt idx="7">
                  <c:v>0.56145780532331546</c:v>
                </c:pt>
                <c:pt idx="8">
                  <c:v>0.62764268423953329</c:v>
                </c:pt>
                <c:pt idx="9">
                  <c:v>0.7005923235798045</c:v>
                </c:pt>
                <c:pt idx="10">
                  <c:v>0.78184867026313165</c:v>
                </c:pt>
                <c:pt idx="11">
                  <c:v>0.87354950358327921</c:v>
                </c:pt>
                <c:pt idx="12">
                  <c:v>0.97878144269532108</c:v>
                </c:pt>
                <c:pt idx="13">
                  <c:v>1.1022405947234717</c:v>
                </c:pt>
                <c:pt idx="14">
                  <c:v>1.2515918789081568</c:v>
                </c:pt>
                <c:pt idx="15">
                  <c:v>1.4406579890703586</c:v>
                </c:pt>
                <c:pt idx="16">
                  <c:v>1.6985246644541661</c:v>
                </c:pt>
                <c:pt idx="17">
                  <c:v>2.1060567062167461</c:v>
                </c:pt>
                <c:pt idx="18">
                  <c:v>3.153440326783481</c:v>
                </c:pt>
              </c:numCache>
            </c:numRef>
          </c:xVal>
          <c:yVal>
            <c:numRef>
              <c:f>'2018'!$D$8:$D$26</c:f>
              <c:numCache>
                <c:formatCode>General</c:formatCode>
                <c:ptCount val="19"/>
                <c:pt idx="0">
                  <c:v>1.0986122886681098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2.6390573296152584</c:v>
                </c:pt>
                <c:pt idx="4">
                  <c:v>2.1972245773362196</c:v>
                </c:pt>
                <c:pt idx="5">
                  <c:v>3.2188758248682006</c:v>
                </c:pt>
                <c:pt idx="6">
                  <c:v>3.7376696182833684</c:v>
                </c:pt>
                <c:pt idx="7">
                  <c:v>3.8918202981106265</c:v>
                </c:pt>
                <c:pt idx="8">
                  <c:v>4.1896547420264252</c:v>
                </c:pt>
                <c:pt idx="9">
                  <c:v>4.1431347263915326</c:v>
                </c:pt>
                <c:pt idx="10">
                  <c:v>4.0943445622221004</c:v>
                </c:pt>
                <c:pt idx="11">
                  <c:v>3.8066624897703196</c:v>
                </c:pt>
                <c:pt idx="12">
                  <c:v>3.4339872044851463</c:v>
                </c:pt>
                <c:pt idx="13">
                  <c:v>3.0910424533583161</c:v>
                </c:pt>
                <c:pt idx="14">
                  <c:v>2.0794415416798357</c:v>
                </c:pt>
                <c:pt idx="15">
                  <c:v>1.6094379124341003</c:v>
                </c:pt>
                <c:pt idx="16">
                  <c:v>1.3862943611198906</c:v>
                </c:pt>
                <c:pt idx="17">
                  <c:v>2.1972245773362196</c:v>
                </c:pt>
                <c:pt idx="18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4-4FA3-B868-4D0B9925F9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'2018'!$C$8:$C$26</c:f>
              <c:numCache>
                <c:formatCode>General</c:formatCode>
                <c:ptCount val="19"/>
                <c:pt idx="0">
                  <c:v>0.21710185237397231</c:v>
                </c:pt>
                <c:pt idx="1">
                  <c:v>0.25724082261943099</c:v>
                </c:pt>
                <c:pt idx="2">
                  <c:v>0.29977038954158564</c:v>
                </c:pt>
                <c:pt idx="3">
                  <c:v>0.34499344626610479</c:v>
                </c:pt>
                <c:pt idx="4">
                  <c:v>0.3932743685036249</c:v>
                </c:pt>
                <c:pt idx="5">
                  <c:v>0.44505686995944882</c:v>
                </c:pt>
                <c:pt idx="6">
                  <c:v>0.50088885056611765</c:v>
                </c:pt>
                <c:pt idx="7">
                  <c:v>0.56145780532331546</c:v>
                </c:pt>
                <c:pt idx="8">
                  <c:v>0.62764268423953329</c:v>
                </c:pt>
                <c:pt idx="9">
                  <c:v>0.7005923235798045</c:v>
                </c:pt>
                <c:pt idx="10">
                  <c:v>0.78184867026313165</c:v>
                </c:pt>
                <c:pt idx="11">
                  <c:v>0.87354950358327921</c:v>
                </c:pt>
                <c:pt idx="12">
                  <c:v>0.97878144269532108</c:v>
                </c:pt>
                <c:pt idx="13">
                  <c:v>1.1022405947234717</c:v>
                </c:pt>
                <c:pt idx="14">
                  <c:v>1.2515918789081568</c:v>
                </c:pt>
                <c:pt idx="15">
                  <c:v>1.4406579890703586</c:v>
                </c:pt>
                <c:pt idx="16">
                  <c:v>1.6985246644541661</c:v>
                </c:pt>
                <c:pt idx="17">
                  <c:v>2.1060567062167461</c:v>
                </c:pt>
                <c:pt idx="18">
                  <c:v>3.153440326783481</c:v>
                </c:pt>
              </c:numCache>
            </c:numRef>
          </c:xVal>
          <c:yVal>
            <c:numRef>
              <c:f>'2018'!$E$8:$E$26</c:f>
              <c:numCache>
                <c:formatCode>General</c:formatCode>
                <c:ptCount val="19"/>
                <c:pt idx="0">
                  <c:v>5.1346113738077079</c:v>
                </c:pt>
                <c:pt idx="1">
                  <c:v>5.0272274561715902</c:v>
                </c:pt>
                <c:pt idx="2">
                  <c:v>4.9134479674717007</c:v>
                </c:pt>
                <c:pt idx="3">
                  <c:v>4.7924625767438789</c:v>
                </c:pt>
                <c:pt idx="4">
                  <c:v>4.6632964684644511</c:v>
                </c:pt>
                <c:pt idx="5">
                  <c:v>4.5247625739145914</c:v>
                </c:pt>
                <c:pt idx="6">
                  <c:v>4.3753950946229141</c:v>
                </c:pt>
                <c:pt idx="7">
                  <c:v>4.2133547729809182</c:v>
                </c:pt>
                <c:pt idx="8">
                  <c:v>4.0362901511723992</c:v>
                </c:pt>
                <c:pt idx="9">
                  <c:v>3.8411277438013123</c:v>
                </c:pt>
                <c:pt idx="10">
                  <c:v>3.6237423752605884</c:v>
                </c:pt>
                <c:pt idx="11">
                  <c:v>3.3784148376532142</c:v>
                </c:pt>
                <c:pt idx="12">
                  <c:v>3.0968874887154345</c:v>
                </c:pt>
                <c:pt idx="13">
                  <c:v>2.7665968177853362</c:v>
                </c:pt>
                <c:pt idx="14">
                  <c:v>2.3670368414914478</c:v>
                </c:pt>
                <c:pt idx="15">
                  <c:v>1.8612276621008537</c:v>
                </c:pt>
                <c:pt idx="16">
                  <c:v>1.1713561068223006</c:v>
                </c:pt>
                <c:pt idx="17">
                  <c:v>8.1084310134570181E-2</c:v>
                </c:pt>
                <c:pt idx="18">
                  <c:v>-2.7209844962290308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4-4FA3-B868-4D0B9925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66720"/>
        <c:axId val="2037543312"/>
      </c:scatterChart>
      <c:valAx>
        <c:axId val="10210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43312"/>
        <c:crosses val="autoZero"/>
        <c:crossBetween val="midCat"/>
      </c:valAx>
      <c:valAx>
        <c:axId val="2037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19</xdr:row>
      <xdr:rowOff>30480</xdr:rowOff>
    </xdr:from>
    <xdr:to>
      <xdr:col>4</xdr:col>
      <xdr:colOff>1005840</xdr:colOff>
      <xdr:row>34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ACF39-F4AB-43D0-8966-89D711767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121920</xdr:rowOff>
    </xdr:from>
    <xdr:to>
      <xdr:col>16</xdr:col>
      <xdr:colOff>381000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8B036-E5FF-4EA6-B1BA-3A43DE370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22860</xdr:rowOff>
    </xdr:from>
    <xdr:to>
      <xdr:col>16</xdr:col>
      <xdr:colOff>220980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DF4AC-FD13-47F0-93B1-D4E0477C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7</xdr:row>
      <xdr:rowOff>4232</xdr:rowOff>
    </xdr:from>
    <xdr:to>
      <xdr:col>17</xdr:col>
      <xdr:colOff>152400</xdr:colOff>
      <xdr:row>21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937-D310-454D-88B1-D3AA2E01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14</xdr:row>
      <xdr:rowOff>29633</xdr:rowOff>
    </xdr:from>
    <xdr:to>
      <xdr:col>15</xdr:col>
      <xdr:colOff>211666</xdr:colOff>
      <xdr:row>28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A093E-CB48-4E7A-B4A5-02D3EC15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89B4-E9B2-4CD1-9DD1-812F8B6526C4}">
  <sheetPr codeName="Sheet6"/>
  <dimension ref="A1:Q29"/>
  <sheetViews>
    <sheetView zoomScaleNormal="100" workbookViewId="0">
      <selection activeCell="H2" sqref="H2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7" x14ac:dyDescent="0.3">
      <c r="A1" t="s">
        <v>5</v>
      </c>
      <c r="B1">
        <v>12.4</v>
      </c>
      <c r="D1" t="s">
        <v>8</v>
      </c>
      <c r="E1">
        <v>-4.8678823277796335</v>
      </c>
      <c r="F1" s="2"/>
      <c r="G1" t="s">
        <v>15</v>
      </c>
      <c r="H1">
        <f>-E1</f>
        <v>4.8678823277796335</v>
      </c>
      <c r="J1">
        <f>1-EXP((-H1))</f>
        <v>0.99231036782170579</v>
      </c>
    </row>
    <row r="2" spans="1:17" x14ac:dyDescent="0.3">
      <c r="A2" t="s">
        <v>19</v>
      </c>
      <c r="B2">
        <v>1.4</v>
      </c>
      <c r="D2" t="s">
        <v>9</v>
      </c>
      <c r="E2">
        <v>8.947375738894328</v>
      </c>
      <c r="G2" t="s">
        <v>18</v>
      </c>
      <c r="H2">
        <v>4</v>
      </c>
      <c r="I2">
        <f>1-EXP((-E2))</f>
        <v>0.99986992192864665</v>
      </c>
    </row>
    <row r="3" spans="1:17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0.86788232777963348</v>
      </c>
    </row>
    <row r="4" spans="1:17" x14ac:dyDescent="0.3">
      <c r="A4" t="s">
        <v>7</v>
      </c>
      <c r="B4">
        <v>7.1</v>
      </c>
      <c r="D4" t="s">
        <v>11</v>
      </c>
      <c r="E4">
        <v>1.9</v>
      </c>
      <c r="G4" t="s">
        <v>17</v>
      </c>
      <c r="H4">
        <f>H3/H2</f>
        <v>0.21697058194490837</v>
      </c>
    </row>
    <row r="5" spans="1:17" x14ac:dyDescent="0.3">
      <c r="D5" t="s">
        <v>14</v>
      </c>
      <c r="E5">
        <f>SUM(H8:H18)</f>
        <v>0.15747932286251909</v>
      </c>
      <c r="F5" s="3"/>
      <c r="G5" s="3"/>
      <c r="H5" s="3"/>
    </row>
    <row r="6" spans="1:17" x14ac:dyDescent="0.3">
      <c r="K6" s="4"/>
      <c r="L6" s="4"/>
      <c r="M6" s="4"/>
      <c r="N6" s="4"/>
      <c r="O6" s="4"/>
      <c r="P6" s="4"/>
      <c r="Q6" s="4"/>
    </row>
    <row r="7" spans="1:17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5"/>
    </row>
    <row r="8" spans="1:17" x14ac:dyDescent="0.3">
      <c r="A8">
        <v>4.25</v>
      </c>
      <c r="B8">
        <v>1</v>
      </c>
      <c r="C8">
        <f>LN(1-MIN(0.999,A8/B$1))/-B$2</f>
        <v>0.29977038954158564</v>
      </c>
      <c r="D8">
        <f>LN(B8)</f>
        <v>0</v>
      </c>
      <c r="E8">
        <f>$E$1*C8+$E$2</f>
        <v>7.4881287572532269</v>
      </c>
      <c r="F8">
        <f>(E8-D8)^2</f>
        <v>56.072072285202758</v>
      </c>
      <c r="G8" t="b">
        <f>AND(C8&gt;$E$3,C8&lt;$E$4)</f>
        <v>0</v>
      </c>
      <c r="H8">
        <f>F8*G8</f>
        <v>0</v>
      </c>
      <c r="K8" s="5"/>
    </row>
    <row r="9" spans="1:17" x14ac:dyDescent="0.3">
      <c r="A9">
        <v>6.25</v>
      </c>
      <c r="B9">
        <v>5</v>
      </c>
      <c r="C9">
        <f t="shared" ref="C9:C13" si="0">LN(1-MIN(0.999,A9/B$1))/-B$2</f>
        <v>0.50088885056611765</v>
      </c>
      <c r="D9">
        <f t="shared" ref="D9:D13" si="1">LN(B9)</f>
        <v>1.6094379124341003</v>
      </c>
      <c r="E9">
        <f t="shared" ref="E9:E13" si="2">$E$1*C9+$E$2</f>
        <v>6.5091077550416703</v>
      </c>
      <c r="F9">
        <f t="shared" ref="F9:F13" si="3">(E9-D9)^2</f>
        <v>24.006764566558086</v>
      </c>
      <c r="G9" t="b">
        <f t="shared" ref="G9:G13" si="4">AND(C9&gt;$E$3,C9&lt;$E$4)</f>
        <v>0</v>
      </c>
      <c r="H9">
        <f t="shared" ref="H9:H18" si="5">F9*G9</f>
        <v>0</v>
      </c>
      <c r="K9" s="5"/>
    </row>
    <row r="10" spans="1:17" x14ac:dyDescent="0.3">
      <c r="A10">
        <v>6.75</v>
      </c>
      <c r="B10">
        <v>6</v>
      </c>
      <c r="C10">
        <f t="shared" si="0"/>
        <v>0.56145780532331546</v>
      </c>
      <c r="D10">
        <f t="shared" si="1"/>
        <v>1.791759469228055</v>
      </c>
      <c r="E10">
        <f t="shared" si="2"/>
        <v>6.2142652105670226</v>
      </c>
      <c r="F10">
        <f t="shared" si="3"/>
        <v>19.558557032176136</v>
      </c>
      <c r="G10" t="b">
        <f t="shared" si="4"/>
        <v>0</v>
      </c>
      <c r="H10">
        <f t="shared" si="5"/>
        <v>0</v>
      </c>
      <c r="K10" s="5"/>
    </row>
    <row r="11" spans="1:17" x14ac:dyDescent="0.3">
      <c r="A11">
        <v>7.25</v>
      </c>
      <c r="B11">
        <v>4</v>
      </c>
      <c r="C11">
        <f>LN(1-MIN(0.999,A11/B$1))/-B$2</f>
        <v>0.62764268423953329</v>
      </c>
      <c r="D11">
        <f t="shared" si="1"/>
        <v>1.3862943611198906</v>
      </c>
      <c r="E11">
        <f t="shared" si="2"/>
        <v>5.8920850081245311</v>
      </c>
      <c r="F11">
        <f t="shared" si="3"/>
        <v>20.302149354634494</v>
      </c>
      <c r="G11" t="b">
        <f t="shared" si="4"/>
        <v>0</v>
      </c>
      <c r="H11">
        <f t="shared" si="5"/>
        <v>0</v>
      </c>
      <c r="K11" s="5"/>
    </row>
    <row r="12" spans="1:17" x14ac:dyDescent="0.3">
      <c r="A12">
        <v>7.75</v>
      </c>
      <c r="B12">
        <v>19</v>
      </c>
      <c r="C12">
        <f t="shared" si="0"/>
        <v>0.7005923235798045</v>
      </c>
      <c r="D12">
        <f t="shared" si="1"/>
        <v>2.9444389791664403</v>
      </c>
      <c r="E12">
        <f t="shared" si="2"/>
        <v>5.5369747479621267</v>
      </c>
      <c r="F12">
        <f t="shared" si="3"/>
        <v>6.7212417124850408</v>
      </c>
      <c r="G12" t="b">
        <f t="shared" si="4"/>
        <v>0</v>
      </c>
      <c r="H12">
        <f t="shared" si="5"/>
        <v>0</v>
      </c>
      <c r="K12" s="5"/>
    </row>
    <row r="13" spans="1:17" x14ac:dyDescent="0.3">
      <c r="A13">
        <v>8.25</v>
      </c>
      <c r="B13">
        <v>26</v>
      </c>
      <c r="C13">
        <f t="shared" si="0"/>
        <v>0.78184867026313165</v>
      </c>
      <c r="D13">
        <f t="shared" si="1"/>
        <v>3.2580965380214821</v>
      </c>
      <c r="E13">
        <f t="shared" si="2"/>
        <v>5.1414284139224238</v>
      </c>
      <c r="F13">
        <f t="shared" si="3"/>
        <v>3.5469389547845598</v>
      </c>
      <c r="G13" t="b">
        <f t="shared" si="4"/>
        <v>0</v>
      </c>
      <c r="H13">
        <f t="shared" si="5"/>
        <v>0</v>
      </c>
      <c r="K13" s="5"/>
    </row>
    <row r="14" spans="1:17" x14ac:dyDescent="0.3">
      <c r="A14">
        <v>8.75</v>
      </c>
      <c r="B14">
        <v>33</v>
      </c>
      <c r="C14">
        <f t="shared" ref="C14:C18" si="6">LN(1-MIN(0.999,A14/B$1))/-B$2</f>
        <v>0.87354950358327921</v>
      </c>
      <c r="D14">
        <f t="shared" ref="D14:D18" si="7">LN(B14)</f>
        <v>3.4965075614664802</v>
      </c>
      <c r="E14">
        <f t="shared" ref="E14:E18" si="8">$E$1*C14+$E$2</f>
        <v>4.6950395479606115</v>
      </c>
      <c r="F14">
        <f t="shared" ref="F14:F18" si="9">(E14-D14)^2</f>
        <v>1.4364789226495684</v>
      </c>
      <c r="G14" t="b">
        <f t="shared" ref="G14:G18" si="10">AND(C14&gt;$E$3,C14&lt;$E$4)</f>
        <v>0</v>
      </c>
      <c r="H14">
        <f t="shared" si="5"/>
        <v>0</v>
      </c>
      <c r="K14" s="5"/>
    </row>
    <row r="15" spans="1:17" x14ac:dyDescent="0.3">
      <c r="A15">
        <v>9.25</v>
      </c>
      <c r="B15">
        <v>22</v>
      </c>
      <c r="C15">
        <f t="shared" si="6"/>
        <v>0.97878144269532108</v>
      </c>
      <c r="D15">
        <f t="shared" si="7"/>
        <v>3.0910424533583161</v>
      </c>
      <c r="E15">
        <f t="shared" si="8"/>
        <v>4.1827828512391205</v>
      </c>
      <c r="F15">
        <f t="shared" si="9"/>
        <v>1.1918970963649371</v>
      </c>
      <c r="G15" t="b">
        <f t="shared" si="10"/>
        <v>0</v>
      </c>
      <c r="H15">
        <f t="shared" si="5"/>
        <v>0</v>
      </c>
      <c r="K15" s="5"/>
    </row>
    <row r="16" spans="1:17" x14ac:dyDescent="0.3">
      <c r="A16">
        <v>9.75</v>
      </c>
      <c r="B16">
        <v>30</v>
      </c>
      <c r="C16">
        <f t="shared" si="6"/>
        <v>1.1022405947234717</v>
      </c>
      <c r="D16">
        <f t="shared" si="7"/>
        <v>3.4011973816621555</v>
      </c>
      <c r="E16">
        <f t="shared" si="8"/>
        <v>3.581798226878627</v>
      </c>
      <c r="F16">
        <f t="shared" si="9"/>
        <v>3.2616665292903926E-2</v>
      </c>
      <c r="G16" t="b">
        <f t="shared" si="10"/>
        <v>1</v>
      </c>
      <c r="H16">
        <f t="shared" si="5"/>
        <v>3.2616665292903926E-2</v>
      </c>
      <c r="K16" s="5"/>
    </row>
    <row r="17" spans="1:13" x14ac:dyDescent="0.3">
      <c r="A17">
        <v>10.25</v>
      </c>
      <c r="B17">
        <v>24</v>
      </c>
      <c r="C17">
        <f t="shared" si="6"/>
        <v>1.2515918789081568</v>
      </c>
      <c r="D17">
        <f>LN(B17)</f>
        <v>3.1780538303479458</v>
      </c>
      <c r="E17">
        <f t="shared" si="8"/>
        <v>2.8547737499648047</v>
      </c>
      <c r="F17">
        <f t="shared" si="9"/>
        <v>0.10451001037253013</v>
      </c>
      <c r="G17" t="b">
        <f t="shared" si="10"/>
        <v>1</v>
      </c>
      <c r="H17">
        <f t="shared" si="5"/>
        <v>0.10451001037253013</v>
      </c>
      <c r="K17" s="5"/>
    </row>
    <row r="18" spans="1:13" x14ac:dyDescent="0.3">
      <c r="A18">
        <v>10.75</v>
      </c>
      <c r="B18">
        <v>6</v>
      </c>
      <c r="C18">
        <f t="shared" si="6"/>
        <v>1.4406579890703586</v>
      </c>
      <c r="D18">
        <f t="shared" si="7"/>
        <v>1.791759469228055</v>
      </c>
      <c r="E18">
        <f t="shared" si="8"/>
        <v>1.9344221735241849</v>
      </c>
      <c r="F18">
        <f t="shared" si="9"/>
        <v>2.035264719708501E-2</v>
      </c>
      <c r="G18" t="b">
        <f t="shared" si="10"/>
        <v>1</v>
      </c>
      <c r="H18">
        <f t="shared" si="5"/>
        <v>2.035264719708501E-2</v>
      </c>
      <c r="K18" s="5"/>
    </row>
    <row r="19" spans="1:13" x14ac:dyDescent="0.3">
      <c r="K19" s="5"/>
    </row>
    <row r="20" spans="1:13" x14ac:dyDescent="0.3">
      <c r="K20" s="5"/>
    </row>
    <row r="21" spans="1:13" x14ac:dyDescent="0.3">
      <c r="K21" s="5"/>
      <c r="M21" s="5"/>
    </row>
    <row r="22" spans="1:13" x14ac:dyDescent="0.3">
      <c r="K22" s="5"/>
      <c r="M22" s="5"/>
    </row>
    <row r="23" spans="1:13" x14ac:dyDescent="0.3">
      <c r="K23" s="5"/>
    </row>
    <row r="24" spans="1:13" x14ac:dyDescent="0.3">
      <c r="K24" s="5"/>
    </row>
    <row r="25" spans="1:13" x14ac:dyDescent="0.3">
      <c r="K25" s="5"/>
    </row>
    <row r="26" spans="1:13" x14ac:dyDescent="0.3">
      <c r="K26" s="5"/>
    </row>
    <row r="27" spans="1:13" x14ac:dyDescent="0.3">
      <c r="K27" s="5"/>
    </row>
    <row r="28" spans="1:13" x14ac:dyDescent="0.3">
      <c r="K28" s="5"/>
    </row>
    <row r="29" spans="1:13" x14ac:dyDescent="0.3">
      <c r="K29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24"/>
  <sheetViews>
    <sheetView zoomScaleNormal="100" workbookViewId="0">
      <selection activeCell="J2" sqref="J2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5" x14ac:dyDescent="0.3">
      <c r="A1" t="s">
        <v>5</v>
      </c>
      <c r="B1">
        <v>12.4</v>
      </c>
      <c r="D1" t="s">
        <v>8</v>
      </c>
      <c r="E1">
        <v>-0.96986019140463775</v>
      </c>
      <c r="F1" s="2"/>
      <c r="G1" t="s">
        <v>15</v>
      </c>
      <c r="H1">
        <f>-E1</f>
        <v>0.96986019140463775</v>
      </c>
      <c r="J1">
        <f>1-EXP((-H1))</f>
        <v>0.62086395912448311</v>
      </c>
    </row>
    <row r="2" spans="1:15" x14ac:dyDescent="0.3">
      <c r="A2" t="s">
        <v>19</v>
      </c>
      <c r="B2">
        <v>1.4</v>
      </c>
      <c r="D2" t="s">
        <v>9</v>
      </c>
      <c r="E2">
        <v>4.3155737776603029</v>
      </c>
      <c r="G2" t="s">
        <v>18</v>
      </c>
      <c r="H2">
        <v>4</v>
      </c>
      <c r="I2">
        <f>1-EXP((-E2))</f>
        <v>0.98664111774151031</v>
      </c>
    </row>
    <row r="3" spans="1:15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-3.0301398085953624</v>
      </c>
    </row>
    <row r="4" spans="1:15" x14ac:dyDescent="0.3">
      <c r="A4" t="s">
        <v>7</v>
      </c>
      <c r="B4">
        <v>7.1</v>
      </c>
      <c r="D4" t="s">
        <v>11</v>
      </c>
      <c r="E4">
        <v>1.9</v>
      </c>
      <c r="G4" t="s">
        <v>17</v>
      </c>
      <c r="H4">
        <f>H3/H2</f>
        <v>-0.75753495214884059</v>
      </c>
    </row>
    <row r="5" spans="1:15" x14ac:dyDescent="0.3">
      <c r="D5" t="s">
        <v>14</v>
      </c>
      <c r="E5">
        <f>SUM(H8:H24)</f>
        <v>1.010564876369657E-2</v>
      </c>
      <c r="F5" s="3"/>
      <c r="G5" s="3"/>
      <c r="H5" s="3"/>
    </row>
    <row r="7" spans="1:15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L7" s="4"/>
      <c r="M7" s="4"/>
      <c r="N7" s="4"/>
      <c r="O7" s="4"/>
    </row>
    <row r="8" spans="1:15" x14ac:dyDescent="0.3">
      <c r="A8" s="5">
        <v>3.75</v>
      </c>
      <c r="B8">
        <v>3</v>
      </c>
      <c r="C8">
        <f>LN(1-MIN(0.999,A8/B$1))/-B$2</f>
        <v>0.25724082261943099</v>
      </c>
      <c r="D8">
        <f>LN(B8)</f>
        <v>1.0986122886681098</v>
      </c>
      <c r="E8">
        <f>$E$1*C8+$E$2</f>
        <v>4.0660861441975351</v>
      </c>
      <c r="F8">
        <f>(E8-D8)^2</f>
        <v>8.8059010832506708</v>
      </c>
      <c r="G8" t="b">
        <f>AND(C8&gt;$E$3,C8&lt;$E$4)</f>
        <v>0</v>
      </c>
      <c r="H8">
        <f>F8*G8</f>
        <v>0</v>
      </c>
      <c r="L8" s="5"/>
    </row>
    <row r="9" spans="1:15" x14ac:dyDescent="0.3">
      <c r="A9" s="5">
        <v>4.25</v>
      </c>
      <c r="B9">
        <v>5</v>
      </c>
      <c r="C9">
        <f t="shared" ref="C9:C16" si="0">LN(1-MIN(0.999,A9/B$1))/-B$2</f>
        <v>0.29977038954158564</v>
      </c>
      <c r="D9">
        <f t="shared" ref="D9:D16" si="1">LN(B9)</f>
        <v>1.6094379124341003</v>
      </c>
      <c r="E9">
        <f t="shared" ref="E9:E16" si="2">$E$1*C9+$E$2</f>
        <v>4.024838410282058</v>
      </c>
      <c r="F9">
        <f t="shared" ref="F9:F16" si="3">(E9-D9)^2</f>
        <v>5.8341595650041613</v>
      </c>
      <c r="G9" t="b">
        <f t="shared" ref="G9:G16" si="4">AND(C9&gt;$E$3,C9&lt;$E$4)</f>
        <v>0</v>
      </c>
      <c r="H9">
        <f>F9*G9</f>
        <v>0</v>
      </c>
      <c r="L9" s="5"/>
    </row>
    <row r="10" spans="1:15" x14ac:dyDescent="0.3">
      <c r="A10" s="5">
        <v>4.75</v>
      </c>
      <c r="B10">
        <v>18</v>
      </c>
      <c r="C10">
        <f t="shared" si="0"/>
        <v>0.34499344626610479</v>
      </c>
      <c r="D10">
        <f t="shared" si="1"/>
        <v>2.8903717578961645</v>
      </c>
      <c r="E10">
        <f t="shared" si="2"/>
        <v>3.9809783678313129</v>
      </c>
      <c r="F10">
        <f t="shared" si="3"/>
        <v>1.1894227776342368</v>
      </c>
      <c r="G10" t="b">
        <f t="shared" si="4"/>
        <v>0</v>
      </c>
      <c r="H10">
        <f t="shared" ref="H10:H16" si="5">F10*G10</f>
        <v>0</v>
      </c>
      <c r="K10" s="5"/>
      <c r="L10" s="5"/>
    </row>
    <row r="11" spans="1:15" x14ac:dyDescent="0.3">
      <c r="A11" s="5">
        <v>5.25</v>
      </c>
      <c r="B11">
        <v>34</v>
      </c>
      <c r="C11">
        <f t="shared" si="0"/>
        <v>0.3932743685036249</v>
      </c>
      <c r="D11">
        <f t="shared" si="1"/>
        <v>3.5263605246161616</v>
      </c>
      <c r="E11">
        <f t="shared" si="2"/>
        <v>3.9341526233488393</v>
      </c>
      <c r="F11">
        <f t="shared" si="3"/>
        <v>0.16629439578880198</v>
      </c>
      <c r="G11" t="b">
        <f t="shared" si="4"/>
        <v>0</v>
      </c>
      <c r="H11">
        <f t="shared" si="5"/>
        <v>0</v>
      </c>
      <c r="K11" s="5"/>
      <c r="L11" s="5"/>
    </row>
    <row r="12" spans="1:15" x14ac:dyDescent="0.3">
      <c r="A12" s="5">
        <v>5.75</v>
      </c>
      <c r="B12">
        <v>49</v>
      </c>
      <c r="C12">
        <f t="shared" si="0"/>
        <v>0.44505686995944882</v>
      </c>
      <c r="D12">
        <f t="shared" si="1"/>
        <v>3.8918202981106265</v>
      </c>
      <c r="E12">
        <f t="shared" si="2"/>
        <v>3.883930836575483</v>
      </c>
      <c r="F12">
        <f t="shared" si="3"/>
        <v>6.2243603314508385E-5</v>
      </c>
      <c r="G12" t="b">
        <f t="shared" si="4"/>
        <v>0</v>
      </c>
      <c r="H12">
        <f t="shared" si="5"/>
        <v>0</v>
      </c>
      <c r="K12" s="5"/>
      <c r="L12" s="5"/>
    </row>
    <row r="13" spans="1:15" x14ac:dyDescent="0.3">
      <c r="A13" s="5">
        <v>6.25</v>
      </c>
      <c r="B13">
        <v>56</v>
      </c>
      <c r="C13">
        <f t="shared" si="0"/>
        <v>0.50088885056611765</v>
      </c>
      <c r="D13">
        <f t="shared" si="1"/>
        <v>4.0253516907351496</v>
      </c>
      <c r="E13">
        <f t="shared" si="2"/>
        <v>3.8297816211777991</v>
      </c>
      <c r="F13">
        <f t="shared" si="3"/>
        <v>3.8247652106666939E-2</v>
      </c>
      <c r="G13" t="b">
        <f t="shared" si="4"/>
        <v>0</v>
      </c>
      <c r="H13">
        <f t="shared" si="5"/>
        <v>0</v>
      </c>
      <c r="K13" s="5"/>
      <c r="L13" s="5"/>
    </row>
    <row r="14" spans="1:15" x14ac:dyDescent="0.3">
      <c r="A14" s="5">
        <v>6.75</v>
      </c>
      <c r="B14">
        <v>44</v>
      </c>
      <c r="C14">
        <f t="shared" si="0"/>
        <v>0.56145780532331546</v>
      </c>
      <c r="D14">
        <f t="shared" si="1"/>
        <v>3.784189633918261</v>
      </c>
      <c r="E14">
        <f t="shared" si="2"/>
        <v>3.7710382031238043</v>
      </c>
      <c r="F14">
        <f t="shared" si="3"/>
        <v>1.7296013194138362E-4</v>
      </c>
      <c r="G14" t="b">
        <f t="shared" si="4"/>
        <v>0</v>
      </c>
      <c r="H14">
        <f t="shared" si="5"/>
        <v>0</v>
      </c>
      <c r="K14" s="5"/>
      <c r="L14" s="5"/>
    </row>
    <row r="15" spans="1:15" x14ac:dyDescent="0.3">
      <c r="A15" s="5">
        <v>7.25</v>
      </c>
      <c r="B15">
        <v>28</v>
      </c>
      <c r="C15">
        <f t="shared" si="0"/>
        <v>0.62764268423953329</v>
      </c>
      <c r="D15">
        <f t="shared" si="1"/>
        <v>3.3322045101752038</v>
      </c>
      <c r="E15">
        <f t="shared" si="2"/>
        <v>3.7068481237900288</v>
      </c>
      <c r="F15">
        <f t="shared" si="3"/>
        <v>0.1403578372223743</v>
      </c>
      <c r="G15" t="b">
        <f t="shared" si="4"/>
        <v>0</v>
      </c>
      <c r="H15">
        <f t="shared" si="5"/>
        <v>0</v>
      </c>
      <c r="K15" s="5"/>
      <c r="L15" s="5"/>
    </row>
    <row r="16" spans="1:15" x14ac:dyDescent="0.3">
      <c r="A16" s="5">
        <v>7.75</v>
      </c>
      <c r="B16">
        <v>27</v>
      </c>
      <c r="C16">
        <f t="shared" si="0"/>
        <v>0.7005923235798045</v>
      </c>
      <c r="D16">
        <f t="shared" si="1"/>
        <v>3.2958368660043291</v>
      </c>
      <c r="E16">
        <f t="shared" si="2"/>
        <v>3.6360971726165738</v>
      </c>
      <c r="F16">
        <f t="shared" si="3"/>
        <v>0.11577707625585879</v>
      </c>
      <c r="G16" t="b">
        <f t="shared" si="4"/>
        <v>0</v>
      </c>
      <c r="H16">
        <f t="shared" si="5"/>
        <v>0</v>
      </c>
      <c r="K16" s="5"/>
      <c r="L16" s="5"/>
    </row>
    <row r="17" spans="1:14" x14ac:dyDescent="0.3">
      <c r="A17" s="5">
        <v>8.25</v>
      </c>
      <c r="B17">
        <v>40</v>
      </c>
      <c r="C17">
        <f t="shared" ref="C17:C24" si="6">LN(1-MIN(0.999,A17/B$1))/-B$2</f>
        <v>0.78184867026313165</v>
      </c>
      <c r="D17">
        <f t="shared" ref="D17:D24" si="7">LN(B17)</f>
        <v>3.6888794541139363</v>
      </c>
      <c r="E17">
        <f t="shared" ref="E17:E24" si="8">$E$1*C17+$E$2</f>
        <v>3.5572898766694405</v>
      </c>
      <c r="F17">
        <f t="shared" ref="F17:F24" si="9">(E17-D17)^2</f>
        <v>1.7315816892020941E-2</v>
      </c>
      <c r="G17" t="b">
        <f t="shared" ref="G17:G24" si="10">AND(C17&gt;$E$3,C17&lt;$E$4)</f>
        <v>0</v>
      </c>
      <c r="H17">
        <f t="shared" ref="H17:H24" si="11">F17*G17</f>
        <v>0</v>
      </c>
      <c r="K17" s="5"/>
      <c r="L17" s="5"/>
    </row>
    <row r="18" spans="1:14" x14ac:dyDescent="0.3">
      <c r="A18" s="5">
        <v>8.75</v>
      </c>
      <c r="B18">
        <v>39</v>
      </c>
      <c r="C18">
        <f t="shared" si="6"/>
        <v>0.87354950358327921</v>
      </c>
      <c r="D18">
        <f t="shared" si="7"/>
        <v>3.6635616461296463</v>
      </c>
      <c r="E18">
        <f t="shared" si="8"/>
        <v>3.4683528889135973</v>
      </c>
      <c r="F18">
        <f t="shared" si="9"/>
        <v>3.810645889383437E-2</v>
      </c>
      <c r="G18" t="b">
        <f t="shared" si="10"/>
        <v>0</v>
      </c>
      <c r="H18">
        <f t="shared" si="11"/>
        <v>0</v>
      </c>
      <c r="K18" s="5"/>
      <c r="L18" s="5"/>
    </row>
    <row r="19" spans="1:14" x14ac:dyDescent="0.3">
      <c r="A19" s="5">
        <v>9.25</v>
      </c>
      <c r="B19">
        <v>32</v>
      </c>
      <c r="C19">
        <f t="shared" si="6"/>
        <v>0.97878144269532108</v>
      </c>
      <c r="D19">
        <f t="shared" si="7"/>
        <v>3.4657359027997265</v>
      </c>
      <c r="E19">
        <f t="shared" si="8"/>
        <v>3.3662926203045114</v>
      </c>
      <c r="F19">
        <f t="shared" si="9"/>
        <v>9.8889664334231679E-3</v>
      </c>
      <c r="G19" t="b">
        <f t="shared" si="10"/>
        <v>0</v>
      </c>
      <c r="H19">
        <f t="shared" si="11"/>
        <v>0</v>
      </c>
      <c r="K19" s="5"/>
      <c r="L19" s="5"/>
    </row>
    <row r="20" spans="1:14" x14ac:dyDescent="0.3">
      <c r="A20" s="5">
        <v>9.75</v>
      </c>
      <c r="B20">
        <v>26</v>
      </c>
      <c r="C20">
        <f t="shared" si="6"/>
        <v>1.1022405947234717</v>
      </c>
      <c r="D20">
        <f t="shared" si="7"/>
        <v>3.2580965380214821</v>
      </c>
      <c r="E20">
        <f t="shared" si="8"/>
        <v>3.2465545034878351</v>
      </c>
      <c r="F20">
        <f t="shared" si="9"/>
        <v>1.332185611758998E-4</v>
      </c>
      <c r="G20" t="b">
        <f t="shared" si="10"/>
        <v>1</v>
      </c>
      <c r="H20">
        <f t="shared" si="11"/>
        <v>1.332185611758998E-4</v>
      </c>
      <c r="K20" s="5"/>
      <c r="L20" s="5"/>
      <c r="M20" s="5"/>
      <c r="N20" s="5"/>
    </row>
    <row r="21" spans="1:14" x14ac:dyDescent="0.3">
      <c r="A21" s="5">
        <v>10.25</v>
      </c>
      <c r="B21">
        <v>23</v>
      </c>
      <c r="C21">
        <f t="shared" si="6"/>
        <v>1.2515918789081568</v>
      </c>
      <c r="D21">
        <f t="shared" si="7"/>
        <v>3.1354942159291497</v>
      </c>
      <c r="E21">
        <f t="shared" si="8"/>
        <v>3.101704638421948</v>
      </c>
      <c r="F21">
        <f t="shared" si="9"/>
        <v>1.14173554811519E-3</v>
      </c>
      <c r="G21" t="b">
        <f t="shared" si="10"/>
        <v>1</v>
      </c>
      <c r="H21">
        <f t="shared" si="11"/>
        <v>1.14173554811519E-3</v>
      </c>
      <c r="K21" s="5"/>
      <c r="L21" s="5"/>
      <c r="M21" s="5"/>
      <c r="N21" s="5"/>
    </row>
    <row r="22" spans="1:14" x14ac:dyDescent="0.3">
      <c r="A22" s="5">
        <v>10.75</v>
      </c>
      <c r="B22">
        <v>17</v>
      </c>
      <c r="C22">
        <f t="shared" si="6"/>
        <v>1.4406579890703586</v>
      </c>
      <c r="D22">
        <f t="shared" si="7"/>
        <v>2.8332133440562162</v>
      </c>
      <c r="E22">
        <f t="shared" si="8"/>
        <v>2.9183369446319043</v>
      </c>
      <c r="F22">
        <f t="shared" si="9"/>
        <v>7.2460273749692921E-3</v>
      </c>
      <c r="G22" t="b">
        <f t="shared" si="10"/>
        <v>1</v>
      </c>
      <c r="H22">
        <f t="shared" si="11"/>
        <v>7.2460273749692921E-3</v>
      </c>
      <c r="K22" s="5"/>
      <c r="L22" s="5"/>
      <c r="M22" s="5"/>
      <c r="N22" s="5"/>
    </row>
    <row r="23" spans="1:14" x14ac:dyDescent="0.3">
      <c r="A23" s="5">
        <v>11.25</v>
      </c>
      <c r="B23">
        <v>15</v>
      </c>
      <c r="C23">
        <f t="shared" si="6"/>
        <v>1.6985246644541661</v>
      </c>
      <c r="D23">
        <f t="shared" si="7"/>
        <v>2.7080502011022101</v>
      </c>
      <c r="E23">
        <f t="shared" si="8"/>
        <v>2.6682423214872872</v>
      </c>
      <c r="F23">
        <f t="shared" si="9"/>
        <v>1.5846672794361883E-3</v>
      </c>
      <c r="G23" t="b">
        <f t="shared" si="10"/>
        <v>1</v>
      </c>
      <c r="H23">
        <f t="shared" si="11"/>
        <v>1.5846672794361883E-3</v>
      </c>
      <c r="K23" s="5"/>
      <c r="L23" s="5"/>
      <c r="M23" s="5"/>
      <c r="N23" s="5"/>
    </row>
    <row r="24" spans="1:14" x14ac:dyDescent="0.3">
      <c r="A24" s="5">
        <v>11.75</v>
      </c>
      <c r="B24">
        <v>8</v>
      </c>
      <c r="C24">
        <f t="shared" si="6"/>
        <v>2.1060567062167461</v>
      </c>
      <c r="D24">
        <f t="shared" si="7"/>
        <v>2.0794415416798357</v>
      </c>
      <c r="E24">
        <f t="shared" si="8"/>
        <v>2.2729932174599088</v>
      </c>
      <c r="F24">
        <f t="shared" si="9"/>
        <v>3.7462251197274511E-2</v>
      </c>
      <c r="G24" t="b">
        <f t="shared" si="10"/>
        <v>0</v>
      </c>
      <c r="H24">
        <f t="shared" si="11"/>
        <v>0</v>
      </c>
      <c r="K24" s="5"/>
      <c r="L24" s="5"/>
      <c r="M24" s="5"/>
      <c r="N24" s="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18CE-AC7E-4506-B80F-E4845079ECAD}">
  <sheetPr codeName="Sheet3"/>
  <dimension ref="A1:N24"/>
  <sheetViews>
    <sheetView zoomScaleNormal="100" workbookViewId="0">
      <selection activeCell="J2" sqref="J2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12.4</v>
      </c>
      <c r="D1" t="s">
        <v>8</v>
      </c>
      <c r="E1">
        <v>-1.7251044933829967</v>
      </c>
      <c r="F1" s="2"/>
      <c r="G1" t="s">
        <v>15</v>
      </c>
      <c r="H1">
        <f>-E1</f>
        <v>1.7251044933829967</v>
      </c>
      <c r="J1">
        <f>1-EXP((-H1))</f>
        <v>0.82184556515935014</v>
      </c>
    </row>
    <row r="2" spans="1:14" x14ac:dyDescent="0.3">
      <c r="A2" t="s">
        <v>19</v>
      </c>
      <c r="B2">
        <v>1.4</v>
      </c>
      <c r="D2" t="s">
        <v>9</v>
      </c>
      <c r="E2">
        <v>3.941896294255006</v>
      </c>
      <c r="G2" t="s">
        <v>18</v>
      </c>
      <c r="H2">
        <v>4</v>
      </c>
      <c r="I2">
        <f>1-EXP((-E2))</f>
        <v>0.98058862984737072</v>
      </c>
    </row>
    <row r="3" spans="1:14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-2.2748955066170033</v>
      </c>
    </row>
    <row r="4" spans="1:14" x14ac:dyDescent="0.3">
      <c r="A4" t="s">
        <v>7</v>
      </c>
      <c r="B4">
        <v>7.1</v>
      </c>
      <c r="D4" t="s">
        <v>11</v>
      </c>
      <c r="E4">
        <v>1.9</v>
      </c>
      <c r="G4" t="s">
        <v>17</v>
      </c>
      <c r="H4">
        <f>H3/H2</f>
        <v>-0.56872387665425084</v>
      </c>
    </row>
    <row r="5" spans="1:14" x14ac:dyDescent="0.3">
      <c r="D5" t="s">
        <v>14</v>
      </c>
      <c r="E5">
        <f>SUM(H8:H24)</f>
        <v>1.1822424697524436</v>
      </c>
      <c r="F5" s="3"/>
      <c r="G5" s="3"/>
      <c r="H5" s="3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4"/>
      <c r="L7" s="4"/>
      <c r="M7" s="4"/>
      <c r="N7" s="4"/>
    </row>
    <row r="8" spans="1:14" x14ac:dyDescent="0.3">
      <c r="A8" s="5">
        <v>4.25</v>
      </c>
      <c r="B8">
        <v>17</v>
      </c>
      <c r="C8">
        <f>LN(1-MIN(0.999,A8/B$1))/-B$2</f>
        <v>0.29977038954158564</v>
      </c>
      <c r="D8">
        <f>LN(B8)</f>
        <v>2.8332133440562162</v>
      </c>
      <c r="E8">
        <f>$E$1*C8+$E$2</f>
        <v>3.4247610482736452</v>
      </c>
      <c r="F8">
        <f>(E8-D8)^2</f>
        <v>0.34992868636491098</v>
      </c>
      <c r="G8" t="b">
        <f>AND(C8&gt;$E$3,C8&lt;$E$4)</f>
        <v>0</v>
      </c>
      <c r="H8">
        <f>F8*G8</f>
        <v>0</v>
      </c>
      <c r="K8" s="5"/>
    </row>
    <row r="9" spans="1:14" x14ac:dyDescent="0.3">
      <c r="A9" s="5">
        <v>4.75</v>
      </c>
      <c r="B9">
        <v>23</v>
      </c>
      <c r="C9">
        <f t="shared" ref="C9:C16" si="0">LN(1-MIN(0.999,A9/B$1))/-B$2</f>
        <v>0.34499344626610479</v>
      </c>
      <c r="D9">
        <f t="shared" ref="D9:D16" si="1">LN(B9)</f>
        <v>3.1354942159291497</v>
      </c>
      <c r="E9">
        <f t="shared" ref="E9:E16" si="2">$E$1*C9+$E$2</f>
        <v>3.346746549913663</v>
      </c>
      <c r="F9">
        <f t="shared" ref="F9:F16" si="3">(E9-D9)^2</f>
        <v>4.4627548613904382E-2</v>
      </c>
      <c r="G9" t="b">
        <f t="shared" ref="G9:G16" si="4">AND(C9&gt;$E$3,C9&lt;$E$4)</f>
        <v>0</v>
      </c>
      <c r="H9">
        <f t="shared" ref="H9:H16" si="5">F9*G9</f>
        <v>0</v>
      </c>
      <c r="K9" s="5"/>
    </row>
    <row r="10" spans="1:14" x14ac:dyDescent="0.3">
      <c r="A10" s="5">
        <v>5.25</v>
      </c>
      <c r="B10">
        <v>26</v>
      </c>
      <c r="C10">
        <f t="shared" si="0"/>
        <v>0.3932743685036249</v>
      </c>
      <c r="D10">
        <f t="shared" si="1"/>
        <v>3.2580965380214821</v>
      </c>
      <c r="E10">
        <f t="shared" si="2"/>
        <v>3.2634569140170422</v>
      </c>
      <c r="F10">
        <f t="shared" si="3"/>
        <v>2.8733630813776415E-5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 s="5">
        <v>5.75</v>
      </c>
      <c r="B11">
        <v>23</v>
      </c>
      <c r="C11">
        <f t="shared" si="0"/>
        <v>0.44505686995944882</v>
      </c>
      <c r="D11">
        <f t="shared" si="1"/>
        <v>3.1354942159291497</v>
      </c>
      <c r="E11">
        <f t="shared" si="2"/>
        <v>3.1741266880769889</v>
      </c>
      <c r="F11">
        <f t="shared" si="3"/>
        <v>1.4924679042535769E-3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 s="5">
        <v>6.25</v>
      </c>
      <c r="B12">
        <v>24</v>
      </c>
      <c r="C12">
        <f t="shared" si="0"/>
        <v>0.50088885056611765</v>
      </c>
      <c r="D12">
        <f t="shared" si="1"/>
        <v>3.1780538303479458</v>
      </c>
      <c r="E12">
        <f t="shared" si="2"/>
        <v>3.0778106874579523</v>
      </c>
      <c r="F12">
        <f t="shared" si="3"/>
        <v>1.0048687696463649E-2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 s="5">
        <v>6.75</v>
      </c>
      <c r="B13">
        <v>34</v>
      </c>
      <c r="C13">
        <f t="shared" si="0"/>
        <v>0.56145780532331546</v>
      </c>
      <c r="D13">
        <f t="shared" si="1"/>
        <v>3.5263605246161616</v>
      </c>
      <c r="E13">
        <f t="shared" si="2"/>
        <v>2.9733229114467985</v>
      </c>
      <c r="F13">
        <f t="shared" si="3"/>
        <v>0.30585060158006605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 s="5">
        <v>7.25</v>
      </c>
      <c r="B14">
        <v>28</v>
      </c>
      <c r="C14">
        <f t="shared" si="0"/>
        <v>0.62764268423953329</v>
      </c>
      <c r="D14">
        <f t="shared" si="1"/>
        <v>3.3322045101752038</v>
      </c>
      <c r="E14">
        <f t="shared" si="2"/>
        <v>2.8591470794344218</v>
      </c>
      <c r="F14">
        <f t="shared" si="3"/>
        <v>0.22378333277906975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 s="5">
        <v>7.75</v>
      </c>
      <c r="B15">
        <v>13</v>
      </c>
      <c r="C15">
        <f t="shared" si="0"/>
        <v>0.7005923235798045</v>
      </c>
      <c r="D15">
        <f t="shared" si="1"/>
        <v>2.5649493574615367</v>
      </c>
      <c r="E15">
        <f t="shared" si="2"/>
        <v>2.7333013288178512</v>
      </c>
      <c r="F15">
        <f t="shared" si="3"/>
        <v>2.8342386259557307E-2</v>
      </c>
      <c r="G15" t="b">
        <f t="shared" si="4"/>
        <v>0</v>
      </c>
      <c r="H15">
        <f t="shared" si="5"/>
        <v>0</v>
      </c>
      <c r="K15" s="5"/>
    </row>
    <row r="16" spans="1:14" x14ac:dyDescent="0.3">
      <c r="A16" s="5">
        <v>8.25</v>
      </c>
      <c r="B16">
        <v>16</v>
      </c>
      <c r="C16">
        <f t="shared" si="0"/>
        <v>0.78184867026313165</v>
      </c>
      <c r="D16">
        <f t="shared" si="1"/>
        <v>2.7725887222397811</v>
      </c>
      <c r="E16">
        <f t="shared" si="2"/>
        <v>2.5931256400385569</v>
      </c>
      <c r="F16">
        <f t="shared" si="3"/>
        <v>3.2206997873163355E-2</v>
      </c>
      <c r="G16" t="b">
        <f t="shared" si="4"/>
        <v>0</v>
      </c>
      <c r="H16">
        <f t="shared" si="5"/>
        <v>0</v>
      </c>
      <c r="K16" s="5"/>
    </row>
    <row r="17" spans="1:13" x14ac:dyDescent="0.3">
      <c r="A17" s="5">
        <v>8.75</v>
      </c>
      <c r="B17">
        <v>19</v>
      </c>
      <c r="C17">
        <f t="shared" ref="C17:C24" si="6">LN(1-MIN(0.999,A17/B$1))/-B$2</f>
        <v>0.87354950358327921</v>
      </c>
      <c r="D17">
        <f t="shared" ref="D17:D24" si="7">LN(B17)</f>
        <v>2.9444389791664403</v>
      </c>
      <c r="E17">
        <f t="shared" ref="E17:E24" si="8">$E$1*C17+$E$2</f>
        <v>2.4349321204310046</v>
      </c>
      <c r="F17">
        <f t="shared" ref="F17:F24" si="9">(E17-D17)^2</f>
        <v>0.25959723909845117</v>
      </c>
      <c r="G17" t="b">
        <f t="shared" ref="G17:G24" si="10">AND(C17&gt;$E$3,C17&lt;$E$4)</f>
        <v>0</v>
      </c>
      <c r="H17">
        <f t="shared" ref="H17:H24" si="11">F17*G17</f>
        <v>0</v>
      </c>
      <c r="K17" s="5"/>
    </row>
    <row r="18" spans="1:13" x14ac:dyDescent="0.3">
      <c r="A18" s="5">
        <v>9.25</v>
      </c>
      <c r="B18">
        <v>18</v>
      </c>
      <c r="C18">
        <f t="shared" si="6"/>
        <v>0.97878144269532108</v>
      </c>
      <c r="D18">
        <f t="shared" si="7"/>
        <v>2.8903717578961645</v>
      </c>
      <c r="E18">
        <f t="shared" si="8"/>
        <v>2.2533960294214155</v>
      </c>
      <c r="F18">
        <f t="shared" si="9"/>
        <v>0.4057380786659372</v>
      </c>
      <c r="G18" t="b">
        <f t="shared" si="10"/>
        <v>0</v>
      </c>
      <c r="H18">
        <f t="shared" si="11"/>
        <v>0</v>
      </c>
      <c r="K18" s="5"/>
      <c r="L18" s="5"/>
      <c r="M18" s="5"/>
    </row>
    <row r="19" spans="1:13" x14ac:dyDescent="0.3">
      <c r="A19" s="5">
        <v>9.75</v>
      </c>
      <c r="B19">
        <v>15</v>
      </c>
      <c r="C19">
        <f t="shared" si="6"/>
        <v>1.1022405947234717</v>
      </c>
      <c r="D19">
        <f t="shared" si="7"/>
        <v>2.7080502011022101</v>
      </c>
      <c r="E19">
        <f t="shared" si="8"/>
        <v>2.0404160915083986</v>
      </c>
      <c r="F19">
        <f t="shared" si="9"/>
        <v>0.44573530429312141</v>
      </c>
      <c r="G19" t="b">
        <f t="shared" si="10"/>
        <v>1</v>
      </c>
      <c r="H19">
        <f t="shared" si="11"/>
        <v>0.44573530429312141</v>
      </c>
    </row>
    <row r="20" spans="1:13" x14ac:dyDescent="0.3">
      <c r="A20" s="5">
        <v>10.25</v>
      </c>
      <c r="B20">
        <v>3</v>
      </c>
      <c r="C20">
        <f t="shared" si="6"/>
        <v>1.2515918789081568</v>
      </c>
      <c r="D20">
        <f t="shared" si="7"/>
        <v>1.0986122886681098</v>
      </c>
      <c r="E20">
        <f t="shared" si="8"/>
        <v>1.7827695200688773</v>
      </c>
      <c r="F20">
        <f t="shared" si="9"/>
        <v>0.46807111727796341</v>
      </c>
      <c r="G20" t="b">
        <f t="shared" si="10"/>
        <v>1</v>
      </c>
      <c r="H20">
        <f t="shared" si="11"/>
        <v>0.46807111727796341</v>
      </c>
    </row>
    <row r="21" spans="1:13" x14ac:dyDescent="0.3">
      <c r="A21" s="5">
        <v>10.75</v>
      </c>
      <c r="B21">
        <v>3</v>
      </c>
      <c r="C21">
        <f t="shared" si="6"/>
        <v>1.4406579890703586</v>
      </c>
      <c r="D21">
        <f t="shared" si="7"/>
        <v>1.0986122886681098</v>
      </c>
      <c r="E21">
        <f t="shared" si="8"/>
        <v>1.4566107238816182</v>
      </c>
      <c r="F21">
        <f t="shared" si="9"/>
        <v>0.12816287961532055</v>
      </c>
      <c r="G21" t="b">
        <f t="shared" si="10"/>
        <v>1</v>
      </c>
      <c r="H21">
        <f t="shared" si="11"/>
        <v>0.12816287961532055</v>
      </c>
    </row>
    <row r="22" spans="1:13" x14ac:dyDescent="0.3">
      <c r="A22" s="5">
        <v>11.25</v>
      </c>
      <c r="B22">
        <v>4</v>
      </c>
      <c r="C22">
        <f t="shared" si="6"/>
        <v>1.6985246644541661</v>
      </c>
      <c r="D22">
        <f t="shared" si="7"/>
        <v>1.3862943611198906</v>
      </c>
      <c r="E22">
        <f t="shared" si="8"/>
        <v>1.0117637634832777</v>
      </c>
      <c r="F22">
        <f t="shared" si="9"/>
        <v>0.14027316856603841</v>
      </c>
      <c r="G22" t="b">
        <f t="shared" si="10"/>
        <v>1</v>
      </c>
      <c r="H22">
        <f t="shared" si="11"/>
        <v>0.14027316856603841</v>
      </c>
    </row>
    <row r="23" spans="1:13" x14ac:dyDescent="0.3">
      <c r="A23" s="5">
        <v>11.75</v>
      </c>
      <c r="B23">
        <v>2</v>
      </c>
      <c r="C23">
        <f t="shared" si="6"/>
        <v>2.1060567062167461</v>
      </c>
      <c r="D23">
        <f t="shared" si="7"/>
        <v>0.69314718055994529</v>
      </c>
      <c r="E23">
        <f t="shared" si="8"/>
        <v>0.30872840704110338</v>
      </c>
      <c r="F23">
        <f t="shared" si="9"/>
        <v>0.14777779343373065</v>
      </c>
      <c r="G23" t="b">
        <f t="shared" si="10"/>
        <v>0</v>
      </c>
      <c r="H23">
        <f t="shared" si="11"/>
        <v>0</v>
      </c>
    </row>
    <row r="24" spans="1:13" x14ac:dyDescent="0.3">
      <c r="A24" s="5">
        <v>12.25</v>
      </c>
      <c r="B24">
        <v>3</v>
      </c>
      <c r="C24">
        <f t="shared" si="6"/>
        <v>3.153440326783481</v>
      </c>
      <c r="D24">
        <f t="shared" si="7"/>
        <v>1.0986122886681098</v>
      </c>
      <c r="E24">
        <f t="shared" si="8"/>
        <v>-1.4981177830943224</v>
      </c>
      <c r="F24">
        <f t="shared" si="9"/>
        <v>6.7430070655953278</v>
      </c>
      <c r="G24" t="b">
        <f t="shared" si="10"/>
        <v>0</v>
      </c>
      <c r="H24">
        <f t="shared" si="11"/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A604-4EF4-4D9F-BB4E-846F5028CA6A}">
  <sheetPr codeName="Sheet4"/>
  <dimension ref="A1:N29"/>
  <sheetViews>
    <sheetView zoomScale="90" zoomScaleNormal="90" workbookViewId="0">
      <selection activeCell="H3" sqref="H3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12.4</v>
      </c>
      <c r="D1" t="s">
        <v>8</v>
      </c>
      <c r="E1">
        <v>-0.85643704916388608</v>
      </c>
      <c r="F1" s="2"/>
      <c r="G1" t="s">
        <v>15</v>
      </c>
      <c r="H1">
        <f>-E1</f>
        <v>0.85643704916388608</v>
      </c>
      <c r="J1">
        <f>1-EXP((-H1))</f>
        <v>0.57532752285381061</v>
      </c>
    </row>
    <row r="2" spans="1:14" x14ac:dyDescent="0.3">
      <c r="A2" t="s">
        <v>19</v>
      </c>
      <c r="B2">
        <v>1.4</v>
      </c>
      <c r="D2" t="s">
        <v>9</v>
      </c>
      <c r="E2">
        <v>5.2854099688301091</v>
      </c>
      <c r="G2" t="s">
        <v>18</v>
      </c>
      <c r="H2">
        <v>4</v>
      </c>
      <c r="I2">
        <f>1-EXP((-E2))</f>
        <v>0.99493504471133642</v>
      </c>
    </row>
    <row r="3" spans="1:14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-3.143562950836114</v>
      </c>
    </row>
    <row r="4" spans="1:14" x14ac:dyDescent="0.3">
      <c r="A4" t="s">
        <v>7</v>
      </c>
      <c r="B4">
        <v>7.1</v>
      </c>
      <c r="D4" t="s">
        <v>11</v>
      </c>
      <c r="E4">
        <v>1.9</v>
      </c>
      <c r="G4" t="s">
        <v>17</v>
      </c>
      <c r="H4">
        <f>H3/H2</f>
        <v>-0.78589073770902851</v>
      </c>
      <c r="K4" s="4"/>
      <c r="L4" s="4"/>
      <c r="M4" s="4"/>
      <c r="N4" s="4"/>
    </row>
    <row r="5" spans="1:14" x14ac:dyDescent="0.3">
      <c r="D5" t="s">
        <v>14</v>
      </c>
      <c r="E5">
        <f>SUM(H8:H29)</f>
        <v>7.9334122664075885E-2</v>
      </c>
      <c r="F5" s="3"/>
      <c r="G5" s="3"/>
      <c r="H5" s="3"/>
      <c r="K5" s="5"/>
    </row>
    <row r="6" spans="1:14" x14ac:dyDescent="0.3">
      <c r="K6" s="5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5"/>
    </row>
    <row r="8" spans="1:14" x14ac:dyDescent="0.3">
      <c r="A8" s="5">
        <v>1.75</v>
      </c>
      <c r="B8">
        <v>1</v>
      </c>
      <c r="C8">
        <f>LN(1-MIN(0.999,A8/B$1))/-B$2</f>
        <v>0.10866898603968361</v>
      </c>
      <c r="D8">
        <f>LN(B8)</f>
        <v>0</v>
      </c>
      <c r="E8">
        <f>$E$1*C8+$E$2</f>
        <v>5.1923418230906506</v>
      </c>
      <c r="F8">
        <f>(E8-D8)^2</f>
        <v>26.960413607816342</v>
      </c>
      <c r="G8" t="b">
        <f>AND(C8&gt;$E$3,C8&lt;$E$4)</f>
        <v>0</v>
      </c>
      <c r="H8">
        <f>F8*G8</f>
        <v>0</v>
      </c>
      <c r="K8" s="5"/>
    </row>
    <row r="9" spans="1:14" x14ac:dyDescent="0.3">
      <c r="A9" s="5">
        <v>2.25</v>
      </c>
      <c r="B9">
        <v>15</v>
      </c>
      <c r="C9">
        <f t="shared" ref="C9:C18" si="0">LN(1-MIN(0.999,A9/B$1))/-B$2</f>
        <v>0.14301626223085342</v>
      </c>
      <c r="D9">
        <f t="shared" ref="D9:D18" si="1">LN(B9)</f>
        <v>2.7080502011022101</v>
      </c>
      <c r="E9">
        <f t="shared" ref="E9:E18" si="2">$E$1*C9+$E$2</f>
        <v>5.1629255432226682</v>
      </c>
      <c r="F9">
        <f t="shared" ref="F9:F18" si="3">(E9-D9)^2</f>
        <v>6.0264129453510362</v>
      </c>
      <c r="G9" t="b">
        <f t="shared" ref="G9:G18" si="4">AND(C9&gt;$E$3,C9&lt;$E$4)</f>
        <v>0</v>
      </c>
      <c r="H9">
        <f t="shared" ref="H9:H18" si="5">F9*G9</f>
        <v>0</v>
      </c>
      <c r="K9" s="5"/>
    </row>
    <row r="10" spans="1:14" x14ac:dyDescent="0.3">
      <c r="A10" s="5">
        <v>2.75</v>
      </c>
      <c r="B10">
        <v>26</v>
      </c>
      <c r="C10">
        <f t="shared" si="0"/>
        <v>0.17909896947149762</v>
      </c>
      <c r="D10">
        <f t="shared" si="1"/>
        <v>3.2580965380214821</v>
      </c>
      <c r="E10">
        <f t="shared" si="2"/>
        <v>5.1320229759076463</v>
      </c>
      <c r="F10">
        <f t="shared" si="3"/>
        <v>3.5116002946087281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 s="5">
        <v>3.25</v>
      </c>
      <c r="B11">
        <v>30</v>
      </c>
      <c r="C11">
        <f t="shared" si="0"/>
        <v>0.21710185237397231</v>
      </c>
      <c r="D11">
        <f t="shared" si="1"/>
        <v>3.4011973816621555</v>
      </c>
      <c r="E11">
        <f t="shared" si="2"/>
        <v>5.0994758990149309</v>
      </c>
      <c r="F11">
        <f t="shared" si="3"/>
        <v>2.8841499225019414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 s="5">
        <v>3.75</v>
      </c>
      <c r="B12">
        <v>30</v>
      </c>
      <c r="C12">
        <f t="shared" si="0"/>
        <v>0.25724082261943099</v>
      </c>
      <c r="D12">
        <f t="shared" si="1"/>
        <v>3.4011973816621555</v>
      </c>
      <c r="E12">
        <f t="shared" si="2"/>
        <v>5.0650993977814327</v>
      </c>
      <c r="F12">
        <f t="shared" si="3"/>
        <v>2.7685699192457953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 s="5">
        <v>4.25</v>
      </c>
      <c r="B13">
        <v>34</v>
      </c>
      <c r="C13">
        <f t="shared" si="0"/>
        <v>0.29977038954158564</v>
      </c>
      <c r="D13">
        <f t="shared" si="1"/>
        <v>3.5263605246161616</v>
      </c>
      <c r="E13">
        <f t="shared" si="2"/>
        <v>5.0286755009844049</v>
      </c>
      <c r="F13">
        <f t="shared" si="3"/>
        <v>2.2569502882203154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 s="5">
        <v>4.75</v>
      </c>
      <c r="B14">
        <v>30</v>
      </c>
      <c r="C14">
        <f t="shared" si="0"/>
        <v>0.34499344626610479</v>
      </c>
      <c r="D14">
        <f t="shared" si="1"/>
        <v>3.4011973816621555</v>
      </c>
      <c r="E14">
        <f t="shared" si="2"/>
        <v>4.9899447997290869</v>
      </c>
      <c r="F14">
        <f t="shared" si="3"/>
        <v>2.524118358414341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 s="5">
        <v>5.25</v>
      </c>
      <c r="B15">
        <v>69</v>
      </c>
      <c r="C15">
        <f t="shared" si="0"/>
        <v>0.3932743685036249</v>
      </c>
      <c r="D15">
        <f t="shared" si="1"/>
        <v>4.2341065045972597</v>
      </c>
      <c r="E15">
        <f t="shared" si="2"/>
        <v>4.9485952291570738</v>
      </c>
      <c r="F15">
        <f t="shared" si="3"/>
        <v>0.51049413752311001</v>
      </c>
      <c r="G15" t="b">
        <f t="shared" si="4"/>
        <v>0</v>
      </c>
      <c r="H15">
        <f t="shared" si="5"/>
        <v>0</v>
      </c>
      <c r="K15" s="5"/>
    </row>
    <row r="16" spans="1:14" x14ac:dyDescent="0.3">
      <c r="A16" s="5">
        <v>5.75</v>
      </c>
      <c r="B16">
        <v>130</v>
      </c>
      <c r="C16">
        <f t="shared" si="0"/>
        <v>0.44505686995944882</v>
      </c>
      <c r="D16">
        <f t="shared" si="1"/>
        <v>4.8675344504555822</v>
      </c>
      <c r="E16">
        <f t="shared" si="2"/>
        <v>4.9042467764119237</v>
      </c>
      <c r="F16">
        <f t="shared" si="3"/>
        <v>1.3477948771246696E-3</v>
      </c>
      <c r="G16" t="b">
        <f t="shared" si="4"/>
        <v>0</v>
      </c>
      <c r="H16">
        <f t="shared" si="5"/>
        <v>0</v>
      </c>
      <c r="K16" s="5"/>
    </row>
    <row r="17" spans="1:11" x14ac:dyDescent="0.3">
      <c r="A17" s="5">
        <v>6.25</v>
      </c>
      <c r="B17">
        <v>186</v>
      </c>
      <c r="C17">
        <f t="shared" si="0"/>
        <v>0.50088885056611765</v>
      </c>
      <c r="D17">
        <f t="shared" si="1"/>
        <v>5.2257466737132017</v>
      </c>
      <c r="E17">
        <f t="shared" si="2"/>
        <v>4.8564301996921726</v>
      </c>
      <c r="F17">
        <f t="shared" si="3"/>
        <v>0.13639465798332545</v>
      </c>
      <c r="G17" t="b">
        <f t="shared" si="4"/>
        <v>0</v>
      </c>
      <c r="H17">
        <f t="shared" si="5"/>
        <v>0</v>
      </c>
      <c r="K17" s="5"/>
    </row>
    <row r="18" spans="1:11" x14ac:dyDescent="0.3">
      <c r="A18" s="5">
        <v>6.75</v>
      </c>
      <c r="B18">
        <v>208</v>
      </c>
      <c r="C18">
        <f t="shared" si="0"/>
        <v>0.56145780532331546</v>
      </c>
      <c r="D18">
        <f t="shared" si="1"/>
        <v>5.3375380797013179</v>
      </c>
      <c r="E18">
        <f t="shared" si="2"/>
        <v>4.8045567028089771</v>
      </c>
      <c r="F18">
        <f t="shared" si="3"/>
        <v>0.28406914811405543</v>
      </c>
      <c r="G18" t="b">
        <f t="shared" si="4"/>
        <v>0</v>
      </c>
      <c r="H18">
        <f t="shared" si="5"/>
        <v>0</v>
      </c>
      <c r="K18" s="5"/>
    </row>
    <row r="19" spans="1:11" x14ac:dyDescent="0.3">
      <c r="A19" s="5">
        <v>7.25</v>
      </c>
      <c r="B19">
        <v>309</v>
      </c>
      <c r="C19">
        <f t="shared" ref="C19:C29" si="6">LN(1-MIN(0.999,A19/B$1))/-B$2</f>
        <v>0.62764268423953329</v>
      </c>
      <c r="D19">
        <f t="shared" ref="D19:D29" si="7">LN(B19)</f>
        <v>5.7333412768977459</v>
      </c>
      <c r="E19">
        <f t="shared" ref="E19:E29" si="8">$E$1*C19+$E$2</f>
        <v>4.7478735204107023</v>
      </c>
      <c r="F19">
        <f t="shared" ref="F19:F29" si="9">(E19-D19)^2</f>
        <v>0.97114669907560691</v>
      </c>
      <c r="G19" t="b">
        <f t="shared" ref="G19:G29" si="10">AND(C19&gt;$E$3,C19&lt;$E$4)</f>
        <v>0</v>
      </c>
      <c r="H19">
        <f t="shared" ref="H19:H29" si="11">F19*G19</f>
        <v>0</v>
      </c>
    </row>
    <row r="20" spans="1:11" x14ac:dyDescent="0.3">
      <c r="A20" s="5">
        <v>7.75</v>
      </c>
      <c r="B20">
        <v>285</v>
      </c>
      <c r="C20">
        <f t="shared" si="6"/>
        <v>0.7005923235798045</v>
      </c>
      <c r="D20">
        <f t="shared" si="7"/>
        <v>5.6524891802686508</v>
      </c>
      <c r="E20">
        <f t="shared" si="8"/>
        <v>4.6853967465565507</v>
      </c>
      <c r="F20">
        <f t="shared" si="9"/>
        <v>0.93526777534319272</v>
      </c>
      <c r="G20" t="b">
        <f t="shared" si="10"/>
        <v>0</v>
      </c>
      <c r="H20">
        <f t="shared" si="11"/>
        <v>0</v>
      </c>
    </row>
    <row r="21" spans="1:11" x14ac:dyDescent="0.3">
      <c r="A21" s="5">
        <v>8.25</v>
      </c>
      <c r="B21">
        <v>314</v>
      </c>
      <c r="C21">
        <f t="shared" si="6"/>
        <v>0.78184867026313165</v>
      </c>
      <c r="D21">
        <f t="shared" si="7"/>
        <v>5.7493929859082531</v>
      </c>
      <c r="E21">
        <f t="shared" si="8"/>
        <v>4.6158058007772444</v>
      </c>
      <c r="F21">
        <f t="shared" si="9"/>
        <v>1.2850199062932437</v>
      </c>
      <c r="G21" t="b">
        <f t="shared" si="10"/>
        <v>0</v>
      </c>
      <c r="H21">
        <f t="shared" si="11"/>
        <v>0</v>
      </c>
    </row>
    <row r="22" spans="1:11" x14ac:dyDescent="0.3">
      <c r="A22" s="5">
        <v>8.75</v>
      </c>
      <c r="B22">
        <v>246</v>
      </c>
      <c r="C22">
        <f t="shared" si="6"/>
        <v>0.87354950358327921</v>
      </c>
      <c r="D22">
        <f t="shared" si="7"/>
        <v>5.5053315359323625</v>
      </c>
      <c r="E22">
        <f t="shared" si="8"/>
        <v>4.5372698096826678</v>
      </c>
      <c r="F22">
        <f t="shared" si="9"/>
        <v>0.93714350582953876</v>
      </c>
      <c r="G22" t="b">
        <f t="shared" si="10"/>
        <v>0</v>
      </c>
      <c r="H22">
        <f t="shared" si="11"/>
        <v>0</v>
      </c>
    </row>
    <row r="23" spans="1:11" x14ac:dyDescent="0.3">
      <c r="A23" s="5">
        <v>9.25</v>
      </c>
      <c r="B23">
        <v>149</v>
      </c>
      <c r="C23">
        <f t="shared" si="6"/>
        <v>0.97878144269532108</v>
      </c>
      <c r="D23">
        <f t="shared" si="7"/>
        <v>5.0039463059454592</v>
      </c>
      <c r="E23">
        <f t="shared" si="8"/>
        <v>4.4471452782717567</v>
      </c>
      <c r="F23">
        <f t="shared" si="9"/>
        <v>0.31002738441849126</v>
      </c>
      <c r="G23" t="b">
        <f t="shared" si="10"/>
        <v>0</v>
      </c>
      <c r="H23">
        <f t="shared" si="11"/>
        <v>0</v>
      </c>
    </row>
    <row r="24" spans="1:11" x14ac:dyDescent="0.3">
      <c r="A24" s="5">
        <v>9.75</v>
      </c>
      <c r="B24">
        <v>90</v>
      </c>
      <c r="C24">
        <f t="shared" si="6"/>
        <v>1.1022405947234717</v>
      </c>
      <c r="D24">
        <f t="shared" si="7"/>
        <v>4.499809670330265</v>
      </c>
      <c r="E24">
        <f t="shared" si="8"/>
        <v>4.3414102864164921</v>
      </c>
      <c r="F24">
        <f t="shared" si="9"/>
        <v>2.5090364824262832E-2</v>
      </c>
      <c r="G24" t="b">
        <f t="shared" si="10"/>
        <v>1</v>
      </c>
      <c r="H24">
        <f t="shared" si="11"/>
        <v>2.5090364824262832E-2</v>
      </c>
    </row>
    <row r="25" spans="1:11" x14ac:dyDescent="0.3">
      <c r="A25" s="5">
        <v>10.25</v>
      </c>
      <c r="B25">
        <v>60</v>
      </c>
      <c r="C25">
        <f t="shared" si="6"/>
        <v>1.2515918789081568</v>
      </c>
      <c r="D25">
        <f t="shared" si="7"/>
        <v>4.0943445622221004</v>
      </c>
      <c r="E25">
        <f t="shared" si="8"/>
        <v>4.2135003133005231</v>
      </c>
      <c r="F25">
        <f t="shared" si="9"/>
        <v>1.4198093015063029E-2</v>
      </c>
      <c r="G25" t="b">
        <f t="shared" si="10"/>
        <v>1</v>
      </c>
      <c r="H25">
        <f t="shared" si="11"/>
        <v>1.4198093015063029E-2</v>
      </c>
    </row>
    <row r="26" spans="1:11" x14ac:dyDescent="0.3">
      <c r="A26" s="5">
        <v>10.75</v>
      </c>
      <c r="B26">
        <v>49</v>
      </c>
      <c r="C26">
        <f t="shared" si="6"/>
        <v>1.4406579890703586</v>
      </c>
      <c r="D26">
        <f t="shared" si="7"/>
        <v>3.8918202981106265</v>
      </c>
      <c r="E26">
        <f t="shared" si="8"/>
        <v>4.0515770918163128</v>
      </c>
      <c r="F26">
        <f t="shared" si="9"/>
        <v>2.5522233135121208E-2</v>
      </c>
      <c r="G26" t="b">
        <f t="shared" si="10"/>
        <v>1</v>
      </c>
      <c r="H26">
        <f t="shared" si="11"/>
        <v>2.5522233135121208E-2</v>
      </c>
    </row>
    <row r="27" spans="1:11" x14ac:dyDescent="0.3">
      <c r="A27" s="5">
        <v>11.25</v>
      </c>
      <c r="B27">
        <v>52</v>
      </c>
      <c r="C27">
        <f t="shared" si="6"/>
        <v>1.6985246644541661</v>
      </c>
      <c r="D27">
        <f t="shared" si="7"/>
        <v>3.9512437185814275</v>
      </c>
      <c r="E27">
        <f t="shared" si="8"/>
        <v>3.8307305172729036</v>
      </c>
      <c r="F27">
        <f t="shared" si="9"/>
        <v>1.4523431689628817E-2</v>
      </c>
      <c r="G27" t="b">
        <f t="shared" si="10"/>
        <v>1</v>
      </c>
      <c r="H27">
        <f t="shared" si="11"/>
        <v>1.4523431689628817E-2</v>
      </c>
    </row>
    <row r="28" spans="1:11" x14ac:dyDescent="0.3">
      <c r="A28" s="5">
        <v>11.75</v>
      </c>
      <c r="B28">
        <v>33</v>
      </c>
      <c r="C28">
        <f t="shared" si="6"/>
        <v>2.1060567062167461</v>
      </c>
      <c r="D28">
        <f t="shared" si="7"/>
        <v>3.4965075614664802</v>
      </c>
      <c r="E28">
        <f t="shared" si="8"/>
        <v>3.4817049779860256</v>
      </c>
      <c r="F28">
        <f t="shared" si="9"/>
        <v>2.1911647769582744E-4</v>
      </c>
      <c r="G28" t="b">
        <f t="shared" si="10"/>
        <v>0</v>
      </c>
      <c r="H28">
        <f t="shared" si="11"/>
        <v>0</v>
      </c>
    </row>
    <row r="29" spans="1:11" x14ac:dyDescent="0.3">
      <c r="A29" s="5">
        <v>12.25</v>
      </c>
      <c r="B29">
        <v>4</v>
      </c>
      <c r="C29">
        <f t="shared" si="6"/>
        <v>3.153440326783481</v>
      </c>
      <c r="D29">
        <f t="shared" si="7"/>
        <v>1.3862943611198906</v>
      </c>
      <c r="E29">
        <f t="shared" si="8"/>
        <v>2.5846868406452641</v>
      </c>
      <c r="F29">
        <f t="shared" si="9"/>
        <v>1.4361445349829729</v>
      </c>
      <c r="G29" t="b">
        <f t="shared" si="10"/>
        <v>0</v>
      </c>
      <c r="H29">
        <f t="shared" si="11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297-E28B-42B5-8925-27166F616502}">
  <sheetPr codeName="Sheet5"/>
  <dimension ref="A1:N26"/>
  <sheetViews>
    <sheetView tabSelected="1" zoomScale="90" zoomScaleNormal="90" workbookViewId="0">
      <selection activeCell="J9" sqref="J9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  <col min="10" max="10" width="10.6640625" customWidth="1"/>
  </cols>
  <sheetData>
    <row r="1" spans="1:14" x14ac:dyDescent="0.3">
      <c r="A1" t="s">
        <v>5</v>
      </c>
      <c r="B1">
        <v>12.4</v>
      </c>
      <c r="D1" t="s">
        <v>8</v>
      </c>
      <c r="E1">
        <v>-2.6753032521621956</v>
      </c>
      <c r="F1" s="2"/>
      <c r="G1" t="s">
        <v>15</v>
      </c>
      <c r="H1">
        <f>-E1</f>
        <v>2.6753032521621956</v>
      </c>
      <c r="J1">
        <f>1-EXP((-H1))</f>
        <v>0.93111406458195789</v>
      </c>
    </row>
    <row r="2" spans="1:14" x14ac:dyDescent="0.3">
      <c r="A2" t="s">
        <v>19</v>
      </c>
      <c r="B2">
        <v>1.4</v>
      </c>
      <c r="D2" t="s">
        <v>9</v>
      </c>
      <c r="E2">
        <v>5.7154246655142327</v>
      </c>
      <c r="G2" t="s">
        <v>18</v>
      </c>
      <c r="H2">
        <v>4</v>
      </c>
      <c r="I2">
        <f>1-EXP((-E2))</f>
        <v>0.9967052489426288</v>
      </c>
    </row>
    <row r="3" spans="1:14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-1.3246967478378044</v>
      </c>
    </row>
    <row r="4" spans="1:14" x14ac:dyDescent="0.3">
      <c r="A4" t="s">
        <v>7</v>
      </c>
      <c r="B4">
        <v>7.1</v>
      </c>
      <c r="D4" t="s">
        <v>11</v>
      </c>
      <c r="E4">
        <v>1.9</v>
      </c>
      <c r="G4" t="s">
        <v>17</v>
      </c>
      <c r="H4">
        <f>H3/H2</f>
        <v>-0.33117418695945111</v>
      </c>
    </row>
    <row r="5" spans="1:14" x14ac:dyDescent="0.3">
      <c r="D5" t="s">
        <v>14</v>
      </c>
      <c r="E5">
        <f>SUM(H8:H26)</f>
        <v>0.29757255811382766</v>
      </c>
      <c r="F5" s="3"/>
      <c r="G5" s="3"/>
      <c r="H5" s="3"/>
      <c r="K5" s="4"/>
      <c r="L5" s="4"/>
      <c r="M5" s="4"/>
      <c r="N5" s="4"/>
    </row>
    <row r="6" spans="1:14" x14ac:dyDescent="0.3">
      <c r="K6" s="5"/>
    </row>
    <row r="7" spans="1:14" x14ac:dyDescent="0.3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  <c r="K7" s="5"/>
    </row>
    <row r="8" spans="1:14" x14ac:dyDescent="0.3">
      <c r="A8" s="5">
        <v>3.25</v>
      </c>
      <c r="B8">
        <v>3</v>
      </c>
      <c r="C8">
        <f>LN(1-MIN(0.999,A8/B$1))/-B$2</f>
        <v>0.21710185237397231</v>
      </c>
      <c r="D8">
        <f>LN(B8)</f>
        <v>1.0986122886681098</v>
      </c>
      <c r="E8">
        <f>$E$1*C8+$E$2</f>
        <v>5.1346113738077079</v>
      </c>
      <c r="F8">
        <f>(E8-D8)^2</f>
        <v>16.289288615247671</v>
      </c>
      <c r="G8" t="b">
        <f>AND(C8&gt;$E$3,C8&lt;$E$4)</f>
        <v>0</v>
      </c>
      <c r="H8">
        <f>F8*G8</f>
        <v>0</v>
      </c>
      <c r="K8" s="5"/>
    </row>
    <row r="9" spans="1:14" x14ac:dyDescent="0.3">
      <c r="A9" s="5">
        <v>3.75</v>
      </c>
      <c r="B9">
        <v>4</v>
      </c>
      <c r="C9">
        <f t="shared" ref="C9:C17" si="0">LN(1-MIN(0.999,A9/B$1))/-B$2</f>
        <v>0.25724082261943099</v>
      </c>
      <c r="D9">
        <f t="shared" ref="D9:D17" si="1">LN(B9)</f>
        <v>1.3862943611198906</v>
      </c>
      <c r="E9">
        <f t="shared" ref="E9:E17" si="2">$E$1*C9+$E$2</f>
        <v>5.0272274561715902</v>
      </c>
      <c r="F9">
        <f t="shared" ref="F9:F17" si="3">(E9-D9)^2</f>
        <v>13.256393802642746</v>
      </c>
      <c r="G9" t="b">
        <f t="shared" ref="G9:G17" si="4">AND(C9&gt;$E$3,C9&lt;$E$4)</f>
        <v>0</v>
      </c>
      <c r="H9">
        <f t="shared" ref="H9:H17" si="5">F9*G9</f>
        <v>0</v>
      </c>
      <c r="K9" s="5"/>
    </row>
    <row r="10" spans="1:14" x14ac:dyDescent="0.3">
      <c r="A10" s="5">
        <v>4.25</v>
      </c>
      <c r="B10">
        <v>6</v>
      </c>
      <c r="C10">
        <f t="shared" si="0"/>
        <v>0.29977038954158564</v>
      </c>
      <c r="D10">
        <f t="shared" si="1"/>
        <v>1.791759469228055</v>
      </c>
      <c r="E10">
        <f t="shared" si="2"/>
        <v>4.9134479674717007</v>
      </c>
      <c r="F10">
        <f t="shared" si="3"/>
        <v>9.7449390800666684</v>
      </c>
      <c r="G10" t="b">
        <f t="shared" si="4"/>
        <v>0</v>
      </c>
      <c r="H10">
        <f t="shared" si="5"/>
        <v>0</v>
      </c>
      <c r="K10" s="5"/>
    </row>
    <row r="11" spans="1:14" x14ac:dyDescent="0.3">
      <c r="A11" s="5">
        <v>4.75</v>
      </c>
      <c r="B11">
        <v>14</v>
      </c>
      <c r="C11">
        <f t="shared" si="0"/>
        <v>0.34499344626610479</v>
      </c>
      <c r="D11">
        <f t="shared" si="1"/>
        <v>2.6390573296152584</v>
      </c>
      <c r="E11">
        <f t="shared" si="2"/>
        <v>4.7924625767438789</v>
      </c>
      <c r="F11">
        <f t="shared" si="3"/>
        <v>4.6371541583610751</v>
      </c>
      <c r="G11" t="b">
        <f t="shared" si="4"/>
        <v>0</v>
      </c>
      <c r="H11">
        <f t="shared" si="5"/>
        <v>0</v>
      </c>
      <c r="K11" s="5"/>
    </row>
    <row r="12" spans="1:14" x14ac:dyDescent="0.3">
      <c r="A12" s="5">
        <v>5.25</v>
      </c>
      <c r="B12">
        <v>9</v>
      </c>
      <c r="C12">
        <f t="shared" si="0"/>
        <v>0.3932743685036249</v>
      </c>
      <c r="D12">
        <f t="shared" si="1"/>
        <v>2.1972245773362196</v>
      </c>
      <c r="E12">
        <f t="shared" si="2"/>
        <v>4.6632964684644511</v>
      </c>
      <c r="F12">
        <f t="shared" si="3"/>
        <v>6.081510572212772</v>
      </c>
      <c r="G12" t="b">
        <f t="shared" si="4"/>
        <v>0</v>
      </c>
      <c r="H12">
        <f t="shared" si="5"/>
        <v>0</v>
      </c>
      <c r="K12" s="5"/>
    </row>
    <row r="13" spans="1:14" x14ac:dyDescent="0.3">
      <c r="A13" s="5">
        <v>5.75</v>
      </c>
      <c r="B13">
        <v>25</v>
      </c>
      <c r="C13">
        <f t="shared" si="0"/>
        <v>0.44505686995944882</v>
      </c>
      <c r="D13">
        <f t="shared" si="1"/>
        <v>3.2188758248682006</v>
      </c>
      <c r="E13">
        <f t="shared" si="2"/>
        <v>4.5247625739145914</v>
      </c>
      <c r="F13">
        <f t="shared" si="3"/>
        <v>1.7053402013349512</v>
      </c>
      <c r="G13" t="b">
        <f t="shared" si="4"/>
        <v>0</v>
      </c>
      <c r="H13">
        <f t="shared" si="5"/>
        <v>0</v>
      </c>
      <c r="K13" s="5"/>
    </row>
    <row r="14" spans="1:14" x14ac:dyDescent="0.3">
      <c r="A14" s="5">
        <v>6.25</v>
      </c>
      <c r="B14">
        <v>42</v>
      </c>
      <c r="C14">
        <f t="shared" si="0"/>
        <v>0.50088885056611765</v>
      </c>
      <c r="D14">
        <f t="shared" si="1"/>
        <v>3.7376696182833684</v>
      </c>
      <c r="E14">
        <f t="shared" si="2"/>
        <v>4.3753950946229141</v>
      </c>
      <c r="F14">
        <f t="shared" si="3"/>
        <v>0.40669378317250043</v>
      </c>
      <c r="G14" t="b">
        <f t="shared" si="4"/>
        <v>0</v>
      </c>
      <c r="H14">
        <f t="shared" si="5"/>
        <v>0</v>
      </c>
      <c r="K14" s="5"/>
    </row>
    <row r="15" spans="1:14" x14ac:dyDescent="0.3">
      <c r="A15" s="5">
        <v>6.75</v>
      </c>
      <c r="B15">
        <v>49</v>
      </c>
      <c r="C15">
        <f t="shared" si="0"/>
        <v>0.56145780532331546</v>
      </c>
      <c r="D15">
        <f t="shared" si="1"/>
        <v>3.8918202981106265</v>
      </c>
      <c r="E15">
        <f t="shared" si="2"/>
        <v>4.2133547729809182</v>
      </c>
      <c r="F15">
        <f t="shared" si="3"/>
        <v>0.10338441853011428</v>
      </c>
      <c r="G15" t="b">
        <f t="shared" si="4"/>
        <v>0</v>
      </c>
      <c r="H15">
        <f t="shared" si="5"/>
        <v>0</v>
      </c>
      <c r="K15" s="5"/>
    </row>
    <row r="16" spans="1:14" x14ac:dyDescent="0.3">
      <c r="A16" s="5">
        <v>7.25</v>
      </c>
      <c r="B16">
        <v>66</v>
      </c>
      <c r="C16">
        <f t="shared" si="0"/>
        <v>0.62764268423953329</v>
      </c>
      <c r="D16">
        <f t="shared" si="1"/>
        <v>4.1896547420264252</v>
      </c>
      <c r="E16">
        <f t="shared" si="2"/>
        <v>4.0362901511723992</v>
      </c>
      <c r="F16">
        <f t="shared" si="3"/>
        <v>2.3520697727822792E-2</v>
      </c>
      <c r="G16" t="b">
        <f t="shared" si="4"/>
        <v>0</v>
      </c>
      <c r="H16">
        <f t="shared" si="5"/>
        <v>0</v>
      </c>
      <c r="K16" s="5"/>
    </row>
    <row r="17" spans="1:11" x14ac:dyDescent="0.3">
      <c r="A17" s="5">
        <v>7.75</v>
      </c>
      <c r="B17">
        <v>63</v>
      </c>
      <c r="C17">
        <f t="shared" si="0"/>
        <v>0.7005923235798045</v>
      </c>
      <c r="D17">
        <f t="shared" si="1"/>
        <v>4.1431347263915326</v>
      </c>
      <c r="E17">
        <f t="shared" si="2"/>
        <v>3.8411277438013123</v>
      </c>
      <c r="F17">
        <f t="shared" si="3"/>
        <v>9.1208217533249619E-2</v>
      </c>
      <c r="G17" t="b">
        <f t="shared" si="4"/>
        <v>0</v>
      </c>
      <c r="H17">
        <f t="shared" si="5"/>
        <v>0</v>
      </c>
      <c r="K17" s="5"/>
    </row>
    <row r="18" spans="1:11" x14ac:dyDescent="0.3">
      <c r="A18" s="5">
        <v>8.25</v>
      </c>
      <c r="B18">
        <v>60</v>
      </c>
      <c r="C18">
        <f t="shared" ref="C18:C26" si="6">LN(1-MIN(0.999,A18/B$1))/-B$2</f>
        <v>0.78184867026313165</v>
      </c>
      <c r="D18">
        <f t="shared" ref="D18:D26" si="7">LN(B18)</f>
        <v>4.0943445622221004</v>
      </c>
      <c r="E18">
        <f t="shared" ref="E18:E26" si="8">$E$1*C18+$E$2</f>
        <v>3.6237423752605884</v>
      </c>
      <c r="F18">
        <f t="shared" ref="F18:F26" si="9">(E18-D18)^2</f>
        <v>0.22146641837295791</v>
      </c>
      <c r="G18" t="b">
        <f t="shared" ref="G18:G26" si="10">AND(C18&gt;$E$3,C18&lt;$E$4)</f>
        <v>0</v>
      </c>
      <c r="H18">
        <f t="shared" ref="H18:H26" si="11">F18*G18</f>
        <v>0</v>
      </c>
      <c r="K18" s="5"/>
    </row>
    <row r="19" spans="1:11" x14ac:dyDescent="0.3">
      <c r="A19" s="5">
        <v>8.75</v>
      </c>
      <c r="B19">
        <v>45</v>
      </c>
      <c r="C19">
        <f t="shared" si="6"/>
        <v>0.87354950358327921</v>
      </c>
      <c r="D19">
        <f t="shared" si="7"/>
        <v>3.8066624897703196</v>
      </c>
      <c r="E19">
        <f t="shared" si="8"/>
        <v>3.3784148376532142</v>
      </c>
      <c r="F19">
        <f t="shared" si="9"/>
        <v>0.18339605154381339</v>
      </c>
      <c r="G19" t="b">
        <f t="shared" si="10"/>
        <v>0</v>
      </c>
      <c r="H19">
        <f t="shared" si="11"/>
        <v>0</v>
      </c>
    </row>
    <row r="20" spans="1:11" x14ac:dyDescent="0.3">
      <c r="A20" s="5">
        <v>9.25</v>
      </c>
      <c r="B20">
        <v>31</v>
      </c>
      <c r="C20">
        <f t="shared" si="6"/>
        <v>0.97878144269532108</v>
      </c>
      <c r="D20">
        <f t="shared" si="7"/>
        <v>3.4339872044851463</v>
      </c>
      <c r="E20">
        <f t="shared" si="8"/>
        <v>3.0968874887154345</v>
      </c>
      <c r="F20">
        <f t="shared" si="9"/>
        <v>0.11363621837202045</v>
      </c>
      <c r="G20" t="b">
        <f t="shared" si="10"/>
        <v>0</v>
      </c>
      <c r="H20">
        <f t="shared" si="11"/>
        <v>0</v>
      </c>
    </row>
    <row r="21" spans="1:11" x14ac:dyDescent="0.3">
      <c r="A21" s="5">
        <v>9.75</v>
      </c>
      <c r="B21">
        <v>22</v>
      </c>
      <c r="C21">
        <f t="shared" si="6"/>
        <v>1.1022405947234717</v>
      </c>
      <c r="D21">
        <f t="shared" si="7"/>
        <v>3.0910424533583161</v>
      </c>
      <c r="E21">
        <f t="shared" si="8"/>
        <v>2.7665968177853362</v>
      </c>
      <c r="F21">
        <f t="shared" si="9"/>
        <v>0.10526497044235487</v>
      </c>
      <c r="G21" t="b">
        <f t="shared" si="10"/>
        <v>1</v>
      </c>
      <c r="H21">
        <f t="shared" si="11"/>
        <v>0.10526497044235487</v>
      </c>
    </row>
    <row r="22" spans="1:11" x14ac:dyDescent="0.3">
      <c r="A22" s="5">
        <v>10.25</v>
      </c>
      <c r="B22">
        <v>8</v>
      </c>
      <c r="C22">
        <f t="shared" si="6"/>
        <v>1.2515918789081568</v>
      </c>
      <c r="D22">
        <f t="shared" si="7"/>
        <v>2.0794415416798357</v>
      </c>
      <c r="E22">
        <f t="shared" si="8"/>
        <v>2.3670368414914478</v>
      </c>
      <c r="F22">
        <f t="shared" si="9"/>
        <v>8.2711056473731004E-2</v>
      </c>
      <c r="G22" t="b">
        <f t="shared" si="10"/>
        <v>1</v>
      </c>
      <c r="H22">
        <f t="shared" si="11"/>
        <v>8.2711056473731004E-2</v>
      </c>
    </row>
    <row r="23" spans="1:11" x14ac:dyDescent="0.3">
      <c r="A23" s="5">
        <v>10.75</v>
      </c>
      <c r="B23">
        <v>5</v>
      </c>
      <c r="C23">
        <f t="shared" si="6"/>
        <v>1.4406579890703586</v>
      </c>
      <c r="D23">
        <f t="shared" si="7"/>
        <v>1.6094379124341003</v>
      </c>
      <c r="E23">
        <f t="shared" si="8"/>
        <v>1.8612276621008537</v>
      </c>
      <c r="F23">
        <f t="shared" si="9"/>
        <v>6.3398078037246341E-2</v>
      </c>
      <c r="G23" t="b">
        <f t="shared" si="10"/>
        <v>1</v>
      </c>
      <c r="H23">
        <f t="shared" si="11"/>
        <v>6.3398078037246341E-2</v>
      </c>
    </row>
    <row r="24" spans="1:11" x14ac:dyDescent="0.3">
      <c r="A24" s="5">
        <v>11.25</v>
      </c>
      <c r="B24">
        <v>4</v>
      </c>
      <c r="C24">
        <f t="shared" si="6"/>
        <v>1.6985246644541661</v>
      </c>
      <c r="D24">
        <f t="shared" si="7"/>
        <v>1.3862943611198906</v>
      </c>
      <c r="E24">
        <f t="shared" si="8"/>
        <v>1.1713561068223006</v>
      </c>
      <c r="F24">
        <f t="shared" si="9"/>
        <v>4.6198453160495444E-2</v>
      </c>
      <c r="G24" t="b">
        <f t="shared" si="10"/>
        <v>1</v>
      </c>
      <c r="H24">
        <f t="shared" si="11"/>
        <v>4.6198453160495444E-2</v>
      </c>
    </row>
    <row r="25" spans="1:11" x14ac:dyDescent="0.3">
      <c r="A25" s="5">
        <v>11.75</v>
      </c>
      <c r="B25">
        <v>9</v>
      </c>
      <c r="C25">
        <f t="shared" si="6"/>
        <v>2.1060567062167461</v>
      </c>
      <c r="D25">
        <f t="shared" si="7"/>
        <v>2.1972245773362196</v>
      </c>
      <c r="E25">
        <f t="shared" si="8"/>
        <v>8.1084310134570181E-2</v>
      </c>
      <c r="F25">
        <f t="shared" si="9"/>
        <v>4.4780496304722677</v>
      </c>
      <c r="G25" t="b">
        <f t="shared" si="10"/>
        <v>0</v>
      </c>
      <c r="H25">
        <f t="shared" si="11"/>
        <v>0</v>
      </c>
    </row>
    <row r="26" spans="1:11" x14ac:dyDescent="0.3">
      <c r="A26" s="5">
        <v>12.25</v>
      </c>
      <c r="B26">
        <v>5</v>
      </c>
      <c r="C26">
        <f t="shared" si="6"/>
        <v>3.153440326783481</v>
      </c>
      <c r="D26">
        <f t="shared" si="7"/>
        <v>1.6094379124341003</v>
      </c>
      <c r="E26">
        <f t="shared" si="8"/>
        <v>-2.7209844962290308</v>
      </c>
      <c r="F26">
        <f t="shared" si="9"/>
        <v>18.752558237451797</v>
      </c>
      <c r="G26" t="b">
        <f t="shared" si="10"/>
        <v>0</v>
      </c>
      <c r="H26">
        <f t="shared" si="11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Calicdan</dc:creator>
  <cp:lastModifiedBy>Melanie Calicdan</cp:lastModifiedBy>
  <dcterms:created xsi:type="dcterms:W3CDTF">2021-12-16T07:21:38Z</dcterms:created>
  <dcterms:modified xsi:type="dcterms:W3CDTF">2022-04-04T03:28:44Z</dcterms:modified>
</cp:coreProperties>
</file>