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AFDEC Stock Assessment Workshop\for processing_Philippine dataset\"/>
    </mc:Choice>
  </mc:AlternateContent>
  <xr:revisionPtr revIDLastSave="0" documentId="13_ncr:1_{35D39917-E9B6-455D-8795-833342200ED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4" sheetId="10" r:id="rId1"/>
    <sheet name="2015" sheetId="4" r:id="rId2"/>
    <sheet name="2016" sheetId="7" r:id="rId3"/>
    <sheet name="2017" sheetId="8" r:id="rId4"/>
    <sheet name="2018" sheetId="9" r:id="rId5"/>
  </sheets>
  <definedNames>
    <definedName name="solver_adj" localSheetId="0" hidden="1">'2014'!$E$1:$E$2</definedName>
    <definedName name="solver_adj" localSheetId="1" hidden="1">'2015'!$E$1:$E$2</definedName>
    <definedName name="solver_adj" localSheetId="2" hidden="1">'2016'!$E$1:$E$2</definedName>
    <definedName name="solver_adj" localSheetId="3" hidden="1">'2017'!$E$1:$E$2</definedName>
    <definedName name="solver_adj" localSheetId="4" hidden="1">'2018'!$E$1:$E$2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'2014'!$E$5</definedName>
    <definedName name="solver_opt" localSheetId="1" hidden="1">'2015'!$E$5</definedName>
    <definedName name="solver_opt" localSheetId="2" hidden="1">'2016'!$E$5</definedName>
    <definedName name="solver_opt" localSheetId="3" hidden="1">'2017'!$E$5</definedName>
    <definedName name="solver_opt" localSheetId="4" hidden="1">'2018'!$E$5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9" l="1"/>
  <c r="E27" i="9" s="1"/>
  <c r="D27" i="9"/>
  <c r="C28" i="9"/>
  <c r="E28" i="9" s="1"/>
  <c r="D28" i="9"/>
  <c r="C29" i="9"/>
  <c r="E29" i="9" s="1"/>
  <c r="D29" i="9"/>
  <c r="C24" i="8"/>
  <c r="E24" i="8" s="1"/>
  <c r="D24" i="8"/>
  <c r="C25" i="8"/>
  <c r="E25" i="8" s="1"/>
  <c r="D25" i="8"/>
  <c r="C26" i="8"/>
  <c r="G26" i="8" s="1"/>
  <c r="D26" i="8"/>
  <c r="C27" i="8"/>
  <c r="G27" i="8" s="1"/>
  <c r="D27" i="8"/>
  <c r="E27" i="8"/>
  <c r="F27" i="8" s="1"/>
  <c r="C28" i="8"/>
  <c r="E28" i="8" s="1"/>
  <c r="F28" i="8" s="1"/>
  <c r="D28" i="8"/>
  <c r="C29" i="8"/>
  <c r="E29" i="8" s="1"/>
  <c r="D29" i="8"/>
  <c r="G29" i="8"/>
  <c r="C30" i="8"/>
  <c r="E30" i="8" s="1"/>
  <c r="D30" i="8"/>
  <c r="C31" i="8"/>
  <c r="G31" i="8" s="1"/>
  <c r="D31" i="8"/>
  <c r="C32" i="8"/>
  <c r="E32" i="8" s="1"/>
  <c r="D32" i="8"/>
  <c r="G32" i="8"/>
  <c r="C33" i="8"/>
  <c r="E33" i="8" s="1"/>
  <c r="D33" i="8"/>
  <c r="C34" i="8"/>
  <c r="G34" i="8" s="1"/>
  <c r="D34" i="8"/>
  <c r="C23" i="7"/>
  <c r="G23" i="7" s="1"/>
  <c r="D23" i="7"/>
  <c r="E23" i="7"/>
  <c r="F23" i="7" s="1"/>
  <c r="C24" i="7"/>
  <c r="D24" i="7"/>
  <c r="E24" i="7"/>
  <c r="F24" i="7" s="1"/>
  <c r="G24" i="7"/>
  <c r="C25" i="7"/>
  <c r="E25" i="7" s="1"/>
  <c r="F25" i="7" s="1"/>
  <c r="D25" i="7"/>
  <c r="G25" i="7"/>
  <c r="C26" i="7"/>
  <c r="E26" i="7" s="1"/>
  <c r="F26" i="7" s="1"/>
  <c r="D26" i="7"/>
  <c r="C27" i="7"/>
  <c r="G27" i="7" s="1"/>
  <c r="D27" i="7"/>
  <c r="E27" i="7"/>
  <c r="F27" i="7" s="1"/>
  <c r="C28" i="7"/>
  <c r="D28" i="7"/>
  <c r="E28" i="7"/>
  <c r="F28" i="7" s="1"/>
  <c r="G28" i="7"/>
  <c r="C29" i="7"/>
  <c r="E29" i="7" s="1"/>
  <c r="F29" i="7" s="1"/>
  <c r="D29" i="7"/>
  <c r="G29" i="7"/>
  <c r="C26" i="4"/>
  <c r="E26" i="4" s="1"/>
  <c r="F26" i="4" s="1"/>
  <c r="D26" i="4"/>
  <c r="G26" i="4"/>
  <c r="D26" i="9"/>
  <c r="C26" i="9"/>
  <c r="G26" i="9" s="1"/>
  <c r="D25" i="9"/>
  <c r="C25" i="9"/>
  <c r="E25" i="9" s="1"/>
  <c r="D24" i="9"/>
  <c r="C24" i="9"/>
  <c r="G24" i="9" s="1"/>
  <c r="D23" i="9"/>
  <c r="C23" i="9"/>
  <c r="E23" i="9" s="1"/>
  <c r="D22" i="9"/>
  <c r="C22" i="9"/>
  <c r="G22" i="9" s="1"/>
  <c r="D21" i="9"/>
  <c r="C21" i="9"/>
  <c r="E21" i="9" s="1"/>
  <c r="D20" i="9"/>
  <c r="C20" i="9"/>
  <c r="G20" i="9" s="1"/>
  <c r="D19" i="9"/>
  <c r="C19" i="9"/>
  <c r="G19" i="9" s="1"/>
  <c r="D18" i="9"/>
  <c r="C18" i="9"/>
  <c r="G18" i="9" s="1"/>
  <c r="D17" i="9"/>
  <c r="C17" i="9"/>
  <c r="E17" i="9" s="1"/>
  <c r="D16" i="9"/>
  <c r="C16" i="9"/>
  <c r="G16" i="9" s="1"/>
  <c r="D15" i="9"/>
  <c r="C15" i="9"/>
  <c r="G15" i="9" s="1"/>
  <c r="D14" i="9"/>
  <c r="C14" i="9"/>
  <c r="G14" i="9" s="1"/>
  <c r="D13" i="9"/>
  <c r="C13" i="9"/>
  <c r="E13" i="9" s="1"/>
  <c r="D12" i="9"/>
  <c r="C12" i="9"/>
  <c r="G12" i="9" s="1"/>
  <c r="D11" i="9"/>
  <c r="C11" i="9"/>
  <c r="G11" i="9" s="1"/>
  <c r="D10" i="9"/>
  <c r="C10" i="9"/>
  <c r="E10" i="9" s="1"/>
  <c r="D9" i="9"/>
  <c r="C9" i="9"/>
  <c r="E9" i="9" s="1"/>
  <c r="D8" i="9"/>
  <c r="C8" i="9"/>
  <c r="G8" i="9" s="1"/>
  <c r="I2" i="9"/>
  <c r="H1" i="9"/>
  <c r="H3" i="9" s="1"/>
  <c r="H4" i="9" s="1"/>
  <c r="D23" i="8"/>
  <c r="C23" i="8"/>
  <c r="E23" i="8" s="1"/>
  <c r="F23" i="8" s="1"/>
  <c r="D22" i="8"/>
  <c r="C22" i="8"/>
  <c r="E22" i="8" s="1"/>
  <c r="D21" i="8"/>
  <c r="C21" i="8"/>
  <c r="G21" i="8" s="1"/>
  <c r="D20" i="8"/>
  <c r="C20" i="8"/>
  <c r="E20" i="8" s="1"/>
  <c r="D19" i="8"/>
  <c r="C19" i="8"/>
  <c r="E19" i="8" s="1"/>
  <c r="F19" i="8" s="1"/>
  <c r="D18" i="8"/>
  <c r="C18" i="8"/>
  <c r="G18" i="8" s="1"/>
  <c r="D17" i="8"/>
  <c r="C17" i="8"/>
  <c r="G17" i="8" s="1"/>
  <c r="D16" i="8"/>
  <c r="C16" i="8"/>
  <c r="E16" i="8" s="1"/>
  <c r="D15" i="8"/>
  <c r="C15" i="8"/>
  <c r="E15" i="8" s="1"/>
  <c r="F15" i="8" s="1"/>
  <c r="D14" i="8"/>
  <c r="C14" i="8"/>
  <c r="E14" i="8" s="1"/>
  <c r="D13" i="8"/>
  <c r="C13" i="8"/>
  <c r="G13" i="8" s="1"/>
  <c r="D12" i="8"/>
  <c r="C12" i="8"/>
  <c r="E12" i="8" s="1"/>
  <c r="D11" i="8"/>
  <c r="C11" i="8"/>
  <c r="E11" i="8" s="1"/>
  <c r="D10" i="8"/>
  <c r="C10" i="8"/>
  <c r="G10" i="8" s="1"/>
  <c r="D9" i="8"/>
  <c r="C9" i="8"/>
  <c r="G9" i="8" s="1"/>
  <c r="D8" i="8"/>
  <c r="C8" i="8"/>
  <c r="E8" i="8" s="1"/>
  <c r="F8" i="8" s="1"/>
  <c r="I2" i="8"/>
  <c r="H1" i="8"/>
  <c r="J1" i="8" s="1"/>
  <c r="D22" i="7"/>
  <c r="C22" i="7"/>
  <c r="E22" i="7" s="1"/>
  <c r="D21" i="7"/>
  <c r="C21" i="7"/>
  <c r="G21" i="7" s="1"/>
  <c r="D20" i="7"/>
  <c r="C20" i="7"/>
  <c r="G20" i="7" s="1"/>
  <c r="D19" i="7"/>
  <c r="C19" i="7"/>
  <c r="G19" i="7" s="1"/>
  <c r="D18" i="7"/>
  <c r="C18" i="7"/>
  <c r="E18" i="7" s="1"/>
  <c r="D17" i="7"/>
  <c r="C17" i="7"/>
  <c r="E17" i="7" s="1"/>
  <c r="D16" i="7"/>
  <c r="C16" i="7"/>
  <c r="G16" i="7" s="1"/>
  <c r="D15" i="7"/>
  <c r="C15" i="7"/>
  <c r="G15" i="7" s="1"/>
  <c r="D14" i="7"/>
  <c r="C14" i="7"/>
  <c r="E14" i="7" s="1"/>
  <c r="D13" i="7"/>
  <c r="C13" i="7"/>
  <c r="G13" i="7" s="1"/>
  <c r="D12" i="7"/>
  <c r="C12" i="7"/>
  <c r="G12" i="7" s="1"/>
  <c r="D11" i="7"/>
  <c r="C11" i="7"/>
  <c r="G11" i="7" s="1"/>
  <c r="D10" i="7"/>
  <c r="C10" i="7"/>
  <c r="E10" i="7" s="1"/>
  <c r="D9" i="7"/>
  <c r="C9" i="7"/>
  <c r="G9" i="7" s="1"/>
  <c r="D8" i="7"/>
  <c r="C8" i="7"/>
  <c r="G8" i="7" s="1"/>
  <c r="I2" i="7"/>
  <c r="H1" i="7"/>
  <c r="J1" i="7" s="1"/>
  <c r="D25" i="4"/>
  <c r="C25" i="4"/>
  <c r="E25" i="4" s="1"/>
  <c r="F25" i="4" s="1"/>
  <c r="D24" i="4"/>
  <c r="C24" i="4"/>
  <c r="E24" i="4" s="1"/>
  <c r="D23" i="4"/>
  <c r="C23" i="4"/>
  <c r="G23" i="4" s="1"/>
  <c r="D22" i="4"/>
  <c r="C22" i="4"/>
  <c r="E22" i="4" s="1"/>
  <c r="D21" i="4"/>
  <c r="C21" i="4"/>
  <c r="E21" i="4" s="1"/>
  <c r="D20" i="4"/>
  <c r="C20" i="4"/>
  <c r="E20" i="4" s="1"/>
  <c r="D19" i="4"/>
  <c r="C19" i="4"/>
  <c r="G19" i="4" s="1"/>
  <c r="D18" i="4"/>
  <c r="C18" i="4"/>
  <c r="E18" i="4" s="1"/>
  <c r="D17" i="4"/>
  <c r="C17" i="4"/>
  <c r="G17" i="4" s="1"/>
  <c r="D16" i="4"/>
  <c r="C16" i="4"/>
  <c r="E16" i="4" s="1"/>
  <c r="F16" i="4" s="1"/>
  <c r="D15" i="4"/>
  <c r="C15" i="4"/>
  <c r="G15" i="4" s="1"/>
  <c r="D14" i="4"/>
  <c r="C14" i="4"/>
  <c r="E14" i="4" s="1"/>
  <c r="D13" i="4"/>
  <c r="C13" i="4"/>
  <c r="E13" i="4" s="1"/>
  <c r="D12" i="4"/>
  <c r="C12" i="4"/>
  <c r="E12" i="4" s="1"/>
  <c r="D11" i="4"/>
  <c r="C11" i="4"/>
  <c r="G11" i="4" s="1"/>
  <c r="D10" i="4"/>
  <c r="C10" i="4"/>
  <c r="E10" i="4" s="1"/>
  <c r="F10" i="4" s="1"/>
  <c r="D9" i="4"/>
  <c r="C9" i="4"/>
  <c r="G9" i="4" s="1"/>
  <c r="D8" i="4"/>
  <c r="C8" i="4"/>
  <c r="E8" i="4" s="1"/>
  <c r="I2" i="4"/>
  <c r="H1" i="4"/>
  <c r="H3" i="4" s="1"/>
  <c r="H4" i="4" s="1"/>
  <c r="H28" i="7" l="1"/>
  <c r="H27" i="7"/>
  <c r="H24" i="7"/>
  <c r="H25" i="7"/>
  <c r="H29" i="7"/>
  <c r="E12" i="9"/>
  <c r="F12" i="9" s="1"/>
  <c r="H12" i="9" s="1"/>
  <c r="F21" i="9"/>
  <c r="F28" i="9"/>
  <c r="F23" i="9"/>
  <c r="F27" i="9"/>
  <c r="F29" i="9"/>
  <c r="G29" i="9"/>
  <c r="G28" i="9"/>
  <c r="G27" i="9"/>
  <c r="F25" i="9"/>
  <c r="G17" i="9"/>
  <c r="G25" i="9"/>
  <c r="F9" i="9"/>
  <c r="E16" i="9"/>
  <c r="F16" i="9" s="1"/>
  <c r="H16" i="9" s="1"/>
  <c r="F10" i="9"/>
  <c r="F17" i="9"/>
  <c r="E20" i="9"/>
  <c r="F20" i="9" s="1"/>
  <c r="H20" i="9" s="1"/>
  <c r="G11" i="8"/>
  <c r="F12" i="8"/>
  <c r="F20" i="8"/>
  <c r="F33" i="8"/>
  <c r="F30" i="8"/>
  <c r="F29" i="8"/>
  <c r="H29" i="8" s="1"/>
  <c r="E31" i="8"/>
  <c r="F31" i="8" s="1"/>
  <c r="H31" i="8" s="1"/>
  <c r="F24" i="8"/>
  <c r="F32" i="8"/>
  <c r="H32" i="8" s="1"/>
  <c r="G33" i="8"/>
  <c r="G28" i="8"/>
  <c r="H28" i="8" s="1"/>
  <c r="F25" i="8"/>
  <c r="E34" i="8"/>
  <c r="F34" i="8" s="1"/>
  <c r="H34" i="8" s="1"/>
  <c r="G24" i="8"/>
  <c r="H27" i="8"/>
  <c r="E26" i="8"/>
  <c r="F26" i="8" s="1"/>
  <c r="H26" i="8" s="1"/>
  <c r="G30" i="8"/>
  <c r="G25" i="8"/>
  <c r="G16" i="8"/>
  <c r="G8" i="8"/>
  <c r="H8" i="8" s="1"/>
  <c r="G20" i="8"/>
  <c r="G15" i="8"/>
  <c r="H15" i="8" s="1"/>
  <c r="H3" i="8"/>
  <c r="H4" i="8" s="1"/>
  <c r="G12" i="8"/>
  <c r="F16" i="8"/>
  <c r="G19" i="8"/>
  <c r="H19" i="8" s="1"/>
  <c r="F11" i="8"/>
  <c r="G23" i="8"/>
  <c r="H23" i="8" s="1"/>
  <c r="H23" i="7"/>
  <c r="G26" i="7"/>
  <c r="H26" i="7" s="1"/>
  <c r="F22" i="7"/>
  <c r="H3" i="7"/>
  <c r="H4" i="7" s="1"/>
  <c r="F14" i="7"/>
  <c r="G17" i="7"/>
  <c r="F17" i="7"/>
  <c r="E13" i="7"/>
  <c r="F13" i="7" s="1"/>
  <c r="H13" i="7" s="1"/>
  <c r="E21" i="7"/>
  <c r="F21" i="7" s="1"/>
  <c r="H21" i="7" s="1"/>
  <c r="H26" i="4"/>
  <c r="G13" i="4"/>
  <c r="F14" i="4"/>
  <c r="F18" i="4"/>
  <c r="G18" i="4"/>
  <c r="J1" i="4"/>
  <c r="G21" i="4"/>
  <c r="G9" i="9"/>
  <c r="E24" i="9"/>
  <c r="F24" i="9" s="1"/>
  <c r="H24" i="9" s="1"/>
  <c r="F13" i="9"/>
  <c r="G21" i="9"/>
  <c r="G13" i="9"/>
  <c r="F14" i="8"/>
  <c r="F22" i="8"/>
  <c r="G25" i="4"/>
  <c r="H25" i="4" s="1"/>
  <c r="G14" i="7"/>
  <c r="F18" i="7"/>
  <c r="F10" i="7"/>
  <c r="G18" i="7"/>
  <c r="G10" i="7"/>
  <c r="G22" i="7"/>
  <c r="F22" i="4"/>
  <c r="F20" i="4"/>
  <c r="G22" i="4"/>
  <c r="E17" i="4"/>
  <c r="F17" i="4" s="1"/>
  <c r="H17" i="4" s="1"/>
  <c r="F8" i="4"/>
  <c r="F12" i="4"/>
  <c r="G14" i="4"/>
  <c r="F13" i="4"/>
  <c r="G10" i="4"/>
  <c r="H10" i="4" s="1"/>
  <c r="F21" i="4"/>
  <c r="F24" i="4"/>
  <c r="G8" i="4"/>
  <c r="E19" i="9"/>
  <c r="F19" i="9" s="1"/>
  <c r="H19" i="9" s="1"/>
  <c r="J1" i="9"/>
  <c r="E15" i="9"/>
  <c r="F15" i="9" s="1"/>
  <c r="H15" i="9" s="1"/>
  <c r="E14" i="9"/>
  <c r="F14" i="9" s="1"/>
  <c r="H14" i="9" s="1"/>
  <c r="E18" i="9"/>
  <c r="F18" i="9" s="1"/>
  <c r="H18" i="9" s="1"/>
  <c r="E22" i="9"/>
  <c r="F22" i="9" s="1"/>
  <c r="H22" i="9" s="1"/>
  <c r="G23" i="9"/>
  <c r="E26" i="9"/>
  <c r="F26" i="9" s="1"/>
  <c r="H26" i="9" s="1"/>
  <c r="E8" i="9"/>
  <c r="F8" i="9" s="1"/>
  <c r="H8" i="9" s="1"/>
  <c r="E11" i="9"/>
  <c r="F11" i="9" s="1"/>
  <c r="H11" i="9" s="1"/>
  <c r="G10" i="9"/>
  <c r="E10" i="8"/>
  <c r="F10" i="8" s="1"/>
  <c r="H10" i="8" s="1"/>
  <c r="E18" i="8"/>
  <c r="F18" i="8" s="1"/>
  <c r="H18" i="8" s="1"/>
  <c r="E9" i="8"/>
  <c r="F9" i="8" s="1"/>
  <c r="H9" i="8" s="1"/>
  <c r="E13" i="8"/>
  <c r="F13" i="8" s="1"/>
  <c r="H13" i="8" s="1"/>
  <c r="G14" i="8"/>
  <c r="E17" i="8"/>
  <c r="F17" i="8" s="1"/>
  <c r="H17" i="8" s="1"/>
  <c r="E21" i="8"/>
  <c r="F21" i="8" s="1"/>
  <c r="H21" i="8" s="1"/>
  <c r="G22" i="8"/>
  <c r="E16" i="7"/>
  <c r="F16" i="7" s="1"/>
  <c r="H16" i="7" s="1"/>
  <c r="E20" i="7"/>
  <c r="F20" i="7" s="1"/>
  <c r="H20" i="7" s="1"/>
  <c r="E9" i="7"/>
  <c r="F9" i="7" s="1"/>
  <c r="H9" i="7" s="1"/>
  <c r="E12" i="7"/>
  <c r="F12" i="7" s="1"/>
  <c r="H12" i="7" s="1"/>
  <c r="E8" i="7"/>
  <c r="F8" i="7" s="1"/>
  <c r="H8" i="7" s="1"/>
  <c r="E11" i="7"/>
  <c r="F11" i="7" s="1"/>
  <c r="H11" i="7" s="1"/>
  <c r="E15" i="7"/>
  <c r="F15" i="7" s="1"/>
  <c r="H15" i="7" s="1"/>
  <c r="E19" i="7"/>
  <c r="F19" i="7" s="1"/>
  <c r="H19" i="7" s="1"/>
  <c r="E11" i="4"/>
  <c r="F11" i="4" s="1"/>
  <c r="H11" i="4" s="1"/>
  <c r="G12" i="4"/>
  <c r="E15" i="4"/>
  <c r="F15" i="4" s="1"/>
  <c r="H15" i="4" s="1"/>
  <c r="G16" i="4"/>
  <c r="H16" i="4" s="1"/>
  <c r="E19" i="4"/>
  <c r="F19" i="4" s="1"/>
  <c r="H19" i="4" s="1"/>
  <c r="G20" i="4"/>
  <c r="E23" i="4"/>
  <c r="F23" i="4" s="1"/>
  <c r="H23" i="4" s="1"/>
  <c r="G24" i="4"/>
  <c r="E9" i="4"/>
  <c r="F9" i="4" s="1"/>
  <c r="H9" i="4" s="1"/>
  <c r="H22" i="7" l="1"/>
  <c r="H20" i="8"/>
  <c r="H30" i="8"/>
  <c r="H25" i="8"/>
  <c r="H21" i="9"/>
  <c r="H23" i="9"/>
  <c r="H28" i="9"/>
  <c r="H27" i="9"/>
  <c r="H17" i="9"/>
  <c r="H9" i="9"/>
  <c r="H10" i="9"/>
  <c r="H29" i="9"/>
  <c r="H25" i="9"/>
  <c r="H12" i="8"/>
  <c r="H11" i="8"/>
  <c r="H22" i="8"/>
  <c r="H33" i="8"/>
  <c r="H24" i="8"/>
  <c r="H16" i="8"/>
  <c r="H14" i="7"/>
  <c r="H17" i="7"/>
  <c r="H18" i="7"/>
  <c r="H18" i="4"/>
  <c r="H12" i="4"/>
  <c r="H14" i="4"/>
  <c r="H13" i="4"/>
  <c r="H21" i="4"/>
  <c r="H8" i="4"/>
  <c r="H13" i="9"/>
  <c r="H14" i="8"/>
  <c r="H10" i="7"/>
  <c r="H22" i="4"/>
  <c r="H24" i="4"/>
  <c r="H20" i="4"/>
  <c r="E5" i="4" l="1"/>
  <c r="E5" i="9"/>
  <c r="E5" i="8"/>
  <c r="E5" i="7"/>
  <c r="D27" i="10"/>
  <c r="C27" i="10"/>
  <c r="G27" i="10" s="1"/>
  <c r="D26" i="10"/>
  <c r="C26" i="10"/>
  <c r="G26" i="10" s="1"/>
  <c r="D25" i="10"/>
  <c r="C25" i="10"/>
  <c r="G25" i="10" s="1"/>
  <c r="D24" i="10"/>
  <c r="C24" i="10"/>
  <c r="E24" i="10" s="1"/>
  <c r="D23" i="10"/>
  <c r="C23" i="10"/>
  <c r="G23" i="10" s="1"/>
  <c r="D22" i="10"/>
  <c r="C22" i="10"/>
  <c r="G22" i="10" s="1"/>
  <c r="D21" i="10"/>
  <c r="C21" i="10"/>
  <c r="G21" i="10" s="1"/>
  <c r="D20" i="10"/>
  <c r="C20" i="10"/>
  <c r="E20" i="10" s="1"/>
  <c r="D19" i="10"/>
  <c r="C19" i="10"/>
  <c r="G19" i="10" s="1"/>
  <c r="D18" i="10"/>
  <c r="C18" i="10"/>
  <c r="G18" i="10" s="1"/>
  <c r="D17" i="10"/>
  <c r="C17" i="10"/>
  <c r="G17" i="10" s="1"/>
  <c r="D16" i="10"/>
  <c r="C16" i="10"/>
  <c r="E16" i="10" s="1"/>
  <c r="D15" i="10"/>
  <c r="C15" i="10"/>
  <c r="G15" i="10" s="1"/>
  <c r="D14" i="10"/>
  <c r="C14" i="10"/>
  <c r="G14" i="10" s="1"/>
  <c r="D13" i="10"/>
  <c r="C13" i="10"/>
  <c r="G13" i="10" s="1"/>
  <c r="D12" i="10"/>
  <c r="C12" i="10"/>
  <c r="E12" i="10" s="1"/>
  <c r="D11" i="10"/>
  <c r="C11" i="10"/>
  <c r="G11" i="10" s="1"/>
  <c r="D10" i="10"/>
  <c r="C10" i="10"/>
  <c r="E10" i="10" s="1"/>
  <c r="D9" i="10"/>
  <c r="C9" i="10"/>
  <c r="G9" i="10" s="1"/>
  <c r="D8" i="10"/>
  <c r="C8" i="10"/>
  <c r="G8" i="10" s="1"/>
  <c r="I2" i="10"/>
  <c r="H1" i="10"/>
  <c r="J1" i="10" s="1"/>
  <c r="F10" i="10" l="1"/>
  <c r="F16" i="10"/>
  <c r="F20" i="10"/>
  <c r="F24" i="10"/>
  <c r="H3" i="10"/>
  <c r="H4" i="10" s="1"/>
  <c r="E27" i="10"/>
  <c r="F27" i="10" s="1"/>
  <c r="H27" i="10" s="1"/>
  <c r="E11" i="10"/>
  <c r="F11" i="10" s="1"/>
  <c r="H11" i="10" s="1"/>
  <c r="E13" i="10"/>
  <c r="F13" i="10" s="1"/>
  <c r="H13" i="10" s="1"/>
  <c r="E19" i="10"/>
  <c r="F19" i="10" s="1"/>
  <c r="H19" i="10" s="1"/>
  <c r="E21" i="10"/>
  <c r="F21" i="10" s="1"/>
  <c r="H21" i="10" s="1"/>
  <c r="F12" i="10"/>
  <c r="E15" i="10"/>
  <c r="F15" i="10" s="1"/>
  <c r="H15" i="10" s="1"/>
  <c r="E23" i="10"/>
  <c r="F23" i="10" s="1"/>
  <c r="H23" i="10" s="1"/>
  <c r="E9" i="10"/>
  <c r="F9" i="10" s="1"/>
  <c r="H9" i="10" s="1"/>
  <c r="E17" i="10"/>
  <c r="F17" i="10" s="1"/>
  <c r="H17" i="10" s="1"/>
  <c r="E25" i="10"/>
  <c r="F25" i="10" s="1"/>
  <c r="H25" i="10" s="1"/>
  <c r="G10" i="10"/>
  <c r="G12" i="10"/>
  <c r="G16" i="10"/>
  <c r="G20" i="10"/>
  <c r="G24" i="10"/>
  <c r="E8" i="10"/>
  <c r="F8" i="10" s="1"/>
  <c r="H8" i="10" s="1"/>
  <c r="E14" i="10"/>
  <c r="F14" i="10" s="1"/>
  <c r="H14" i="10" s="1"/>
  <c r="E18" i="10"/>
  <c r="F18" i="10" s="1"/>
  <c r="H18" i="10" s="1"/>
  <c r="E22" i="10"/>
  <c r="F22" i="10" s="1"/>
  <c r="H22" i="10" s="1"/>
  <c r="E26" i="10"/>
  <c r="F26" i="10" s="1"/>
  <c r="H26" i="10" s="1"/>
  <c r="H10" i="10" l="1"/>
  <c r="H24" i="10"/>
  <c r="H20" i="10"/>
  <c r="H16" i="10"/>
  <c r="H12" i="10"/>
  <c r="E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58CBE2B4-6C7A-4685-AA34-69FC38C954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64F86362-0AF9-4B92-A152-2F9632254F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2A1C4B6A-6178-4328-9A7B-F8943AA7644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BDC2ECA5-A4D2-4DCE-8AFD-99674DD2D54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1715E22-DC70-4FC0-98D4-FD16C67CAF19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01F70C3F-F9F8-4394-ABEF-0FD83FFEE6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1A9DD3C6-51E2-491B-80D6-73B4FF9631A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5476F41F-DCD5-4215-9179-ECCA25D122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E2EB619E-EFDC-4F83-B620-9FFDAC0B34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8F9EC2BA-5E9D-452A-B891-98E48D5FA8FB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A3CB44D2-18A2-42BF-8292-E63F0607F5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C0ADE742-0384-4A91-A0FC-BC61CBF6B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43E0374B-B151-443B-BF85-6F9B4C943A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DF5319B6-2C33-4329-9A4A-38AB9187FCC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D58C659-6306-4487-8E54-D6C8555C58EE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A3F960E8-39A5-4396-A023-70C5799F0C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E2867967-999F-4693-822D-AFE19EDFED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C19A6802-CD57-4C3A-B2E6-E0BA5E31B7A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FF6C86E3-1B73-4355-A888-99F19C94C7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C880AAE-6FAC-4413-942B-3FCF9FD869F2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8C2CFF01-CDF6-4F2E-B23C-0A85556E1D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97930E19-F65D-4A1C-917D-17E97A321A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C1016E56-FDD8-4977-9445-29C924A6E09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06425A05-3A42-4322-84AF-E9BCEFDC36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D356B244-BD7A-4157-AFCE-38365E4C49E1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sharedStrings.xml><?xml version="1.0" encoding="utf-8"?>
<sst xmlns="http://schemas.openxmlformats.org/spreadsheetml/2006/main" count="105" uniqueCount="21">
  <si>
    <t>n</t>
  </si>
  <si>
    <t>age</t>
  </si>
  <si>
    <t>log_n</t>
  </si>
  <si>
    <t>predicted log_n</t>
  </si>
  <si>
    <t>squarred_error</t>
  </si>
  <si>
    <t>Loo</t>
  </si>
  <si>
    <t>To</t>
  </si>
  <si>
    <t>Lmat</t>
  </si>
  <si>
    <t>slope</t>
  </si>
  <si>
    <t>intercept</t>
  </si>
  <si>
    <t>min_age</t>
  </si>
  <si>
    <t>max_age</t>
  </si>
  <si>
    <t>window</t>
  </si>
  <si>
    <t>effective_squarred_error</t>
  </si>
  <si>
    <t>sum_of_square</t>
  </si>
  <si>
    <t>z</t>
  </si>
  <si>
    <t>f</t>
  </si>
  <si>
    <t>f/m</t>
  </si>
  <si>
    <t xml:space="preserve">m </t>
  </si>
  <si>
    <t>Vb_k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</si>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</sst>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Fill="1"/>
    <xf numFmtId="0" fontId="1" fillId="3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'2014'!$C$8:$C$27</c:f>
              <c:numCache>
                <c:formatCode>General</c:formatCode>
                <c:ptCount val="20"/>
                <c:pt idx="0">
                  <c:v>0.77746935969790942</c:v>
                </c:pt>
                <c:pt idx="1">
                  <c:v>0.87007849578128216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  <c:pt idx="19">
                  <c:v>4.7058203537631229</c:v>
                </c:pt>
              </c:numCache>
            </c:numRef>
          </c:xVal>
          <c:yVal>
            <c:numRef>
              <c:f>'2014'!$D$8:$D$27</c:f>
              <c:numCache>
                <c:formatCode>General</c:formatCode>
                <c:ptCount val="20"/>
                <c:pt idx="0">
                  <c:v>0.69314718055994529</c:v>
                </c:pt>
                <c:pt idx="1">
                  <c:v>1.9459101490553132</c:v>
                </c:pt>
                <c:pt idx="2">
                  <c:v>2.0794415416798357</c:v>
                </c:pt>
                <c:pt idx="3">
                  <c:v>3.0910424533583161</c:v>
                </c:pt>
                <c:pt idx="4">
                  <c:v>3.970291913552122</c:v>
                </c:pt>
                <c:pt idx="5">
                  <c:v>4.7273878187123408</c:v>
                </c:pt>
                <c:pt idx="6">
                  <c:v>5.1873858058407549</c:v>
                </c:pt>
                <c:pt idx="7">
                  <c:v>5.4424177105217932</c:v>
                </c:pt>
                <c:pt idx="8">
                  <c:v>5.602118820879701</c:v>
                </c:pt>
                <c:pt idx="9">
                  <c:v>5.8435444170313602</c:v>
                </c:pt>
                <c:pt idx="10">
                  <c:v>5.7868973813667077</c:v>
                </c:pt>
                <c:pt idx="11">
                  <c:v>5.5872486584002496</c:v>
                </c:pt>
                <c:pt idx="12">
                  <c:v>5.1929568508902104</c:v>
                </c:pt>
                <c:pt idx="13">
                  <c:v>5.1704839950381514</c:v>
                </c:pt>
                <c:pt idx="14">
                  <c:v>4.3040650932041702</c:v>
                </c:pt>
                <c:pt idx="15">
                  <c:v>3.8286413964890951</c:v>
                </c:pt>
                <c:pt idx="16">
                  <c:v>3.0910424533583161</c:v>
                </c:pt>
                <c:pt idx="17">
                  <c:v>0.69314718055994529</c:v>
                </c:pt>
                <c:pt idx="18">
                  <c:v>2.5649493574615367</c:v>
                </c:pt>
                <c:pt idx="19">
                  <c:v>1.0986122886681098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A-444E-9045-9923C02CA96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'2014'!$C$8:$C$27</c:f>
              <c:numCache>
                <c:formatCode>General</c:formatCode>
                <c:ptCount val="20"/>
                <c:pt idx="0">
                  <c:v>0.77746935969790942</c:v>
                </c:pt>
                <c:pt idx="1">
                  <c:v>0.87007849578128216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  <c:pt idx="19">
                  <c:v>4.7058203537631229</c:v>
                </c:pt>
              </c:numCache>
            </c:numRef>
          </c:xVal>
          <c:yVal>
            <c:numRef>
              <c:f>'2014'!$E$8:$E$27</c:f>
              <c:numCache>
                <c:formatCode>General</c:formatCode>
                <c:ptCount val="20"/>
                <c:pt idx="0">
                  <c:v>7.4721098912146102</c:v>
                </c:pt>
                <c:pt idx="1">
                  <c:v>7.3174825785555138</c:v>
                </c:pt>
                <c:pt idx="2">
                  <c:v>7.1553462044422345</c:v>
                </c:pt>
                <c:pt idx="3">
                  <c:v>6.984934062637195</c:v>
                </c:pt>
                <c:pt idx="4">
                  <c:v>6.8053556739300793</c:v>
                </c:pt>
                <c:pt idx="5">
                  <c:v>6.6155686217369691</c:v>
                </c:pt>
                <c:pt idx="6">
                  <c:v>6.4143418909513539</c:v>
                </c:pt>
                <c:pt idx="7">
                  <c:v>6.2002074354163872</c:v>
                </c:pt>
                <c:pt idx="8">
                  <c:v>5.9713951253323696</c:v>
                </c:pt>
                <c:pt idx="9">
                  <c:v>5.7257437229772901</c:v>
                </c:pt>
                <c:pt idx="10">
                  <c:v>5.4605764371744154</c:v>
                </c:pt>
                <c:pt idx="11">
                  <c:v>5.1725226707784424</c:v>
                </c:pt>
                <c:pt idx="12">
                  <c:v>4.8572553782380341</c:v>
                </c:pt>
                <c:pt idx="13">
                  <c:v>4.5090910280799239</c:v>
                </c:pt>
                <c:pt idx="14">
                  <c:v>4.1203557340761794</c:v>
                </c:pt>
                <c:pt idx="15">
                  <c:v>3.6803315603750448</c:v>
                </c:pt>
                <c:pt idx="16">
                  <c:v>3.173397648495345</c:v>
                </c:pt>
                <c:pt idx="17">
                  <c:v>2.5754923437660961</c:v>
                </c:pt>
                <c:pt idx="18">
                  <c:v>1.846666575181926</c:v>
                </c:pt>
                <c:pt idx="19">
                  <c:v>0.91303393949481215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A-444E-9045-9923C02C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47872"/>
        <c:axId val="555542048"/>
      </c:scatterChart>
      <c:valAx>
        <c:axId val="5555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2048"/>
        <c:crosses val="autoZero"/>
        <c:crossBetween val="midCat"/>
      </c:valAx>
      <c:valAx>
        <c:axId val="555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'2015'!$C$8:$C$26</c:f>
              <c:numCache>
                <c:formatCode>General</c:formatCode>
                <c:ptCount val="19"/>
                <c:pt idx="0">
                  <c:v>0.52288888446984749</c:v>
                </c:pt>
                <c:pt idx="1">
                  <c:v>0.60420089575210545</c:v>
                </c:pt>
                <c:pt idx="2">
                  <c:v>0.87007849578128216</c:v>
                </c:pt>
                <c:pt idx="3">
                  <c:v>0.96718494661526377</c:v>
                </c:pt>
                <c:pt idx="4">
                  <c:v>1.0692479066401557</c:v>
                </c:pt>
                <c:pt idx="5">
                  <c:v>1.1768007002017637</c:v>
                </c:pt>
                <c:pt idx="6">
                  <c:v>1.2904676497280954</c:v>
                </c:pt>
                <c:pt idx="7">
                  <c:v>1.4109860327644892</c:v>
                </c:pt>
                <c:pt idx="8">
                  <c:v>1.5392350891035667</c:v>
                </c:pt>
                <c:pt idx="9">
                  <c:v>1.6762749819770784</c:v>
                </c:pt>
                <c:pt idx="10">
                  <c:v>1.8234001163311122</c:v>
                </c:pt>
                <c:pt idx="11">
                  <c:v>1.9822136715399328</c:v>
                </c:pt>
                <c:pt idx="12">
                  <c:v>2.1547343601087467</c:v>
                </c:pt>
                <c:pt idx="13">
                  <c:v>2.3435537290508965</c:v>
                </c:pt>
                <c:pt idx="14">
                  <c:v>2.5520757496997146</c:v>
                </c:pt>
                <c:pt idx="15">
                  <c:v>2.7848964533885376</c:v>
                </c:pt>
                <c:pt idx="16">
                  <c:v>3.0484350086507837</c:v>
                </c:pt>
                <c:pt idx="17">
                  <c:v>3.3520470343867923</c:v>
                </c:pt>
                <c:pt idx="18">
                  <c:v>3.710143497284764</c:v>
                </c:pt>
              </c:numCache>
            </c:numRef>
          </c:xVal>
          <c:yVal>
            <c:numRef>
              <c:f>'2015'!$D$8:$D$26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2.1972245773362196</c:v>
                </c:pt>
                <c:pt idx="4">
                  <c:v>2.7725887222397811</c:v>
                </c:pt>
                <c:pt idx="5">
                  <c:v>3.8501476017100584</c:v>
                </c:pt>
                <c:pt idx="6">
                  <c:v>4.8978397999509111</c:v>
                </c:pt>
                <c:pt idx="7">
                  <c:v>5.0751738152338266</c:v>
                </c:pt>
                <c:pt idx="8">
                  <c:v>5.5451774444795623</c:v>
                </c:pt>
                <c:pt idx="9">
                  <c:v>6.0402547112774139</c:v>
                </c:pt>
                <c:pt idx="10">
                  <c:v>6.1420374055873559</c:v>
                </c:pt>
                <c:pt idx="11">
                  <c:v>6.1548580940164177</c:v>
                </c:pt>
                <c:pt idx="12">
                  <c:v>5.730099782973574</c:v>
                </c:pt>
                <c:pt idx="13">
                  <c:v>5.9584246930297819</c:v>
                </c:pt>
                <c:pt idx="14">
                  <c:v>5.955837369464831</c:v>
                </c:pt>
                <c:pt idx="15">
                  <c:v>4.0943445622221004</c:v>
                </c:pt>
                <c:pt idx="16">
                  <c:v>3.2958368660043291</c:v>
                </c:pt>
                <c:pt idx="17">
                  <c:v>2.1972245773362196</c:v>
                </c:pt>
                <c:pt idx="18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5-48DA-9F55-B90C261D885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'2015'!$C$8:$C$26</c:f>
              <c:numCache>
                <c:formatCode>General</c:formatCode>
                <c:ptCount val="19"/>
                <c:pt idx="0">
                  <c:v>0.52288888446984749</c:v>
                </c:pt>
                <c:pt idx="1">
                  <c:v>0.60420089575210545</c:v>
                </c:pt>
                <c:pt idx="2">
                  <c:v>0.87007849578128216</c:v>
                </c:pt>
                <c:pt idx="3">
                  <c:v>0.96718494661526377</c:v>
                </c:pt>
                <c:pt idx="4">
                  <c:v>1.0692479066401557</c:v>
                </c:pt>
                <c:pt idx="5">
                  <c:v>1.1768007002017637</c:v>
                </c:pt>
                <c:pt idx="6">
                  <c:v>1.2904676497280954</c:v>
                </c:pt>
                <c:pt idx="7">
                  <c:v>1.4109860327644892</c:v>
                </c:pt>
                <c:pt idx="8">
                  <c:v>1.5392350891035667</c:v>
                </c:pt>
                <c:pt idx="9">
                  <c:v>1.6762749819770784</c:v>
                </c:pt>
                <c:pt idx="10">
                  <c:v>1.8234001163311122</c:v>
                </c:pt>
                <c:pt idx="11">
                  <c:v>1.9822136715399328</c:v>
                </c:pt>
                <c:pt idx="12">
                  <c:v>2.1547343601087467</c:v>
                </c:pt>
                <c:pt idx="13">
                  <c:v>2.3435537290508965</c:v>
                </c:pt>
                <c:pt idx="14">
                  <c:v>2.5520757496997146</c:v>
                </c:pt>
                <c:pt idx="15">
                  <c:v>2.7848964533885376</c:v>
                </c:pt>
                <c:pt idx="16">
                  <c:v>3.0484350086507837</c:v>
                </c:pt>
                <c:pt idx="17">
                  <c:v>3.3520470343867923</c:v>
                </c:pt>
                <c:pt idx="18">
                  <c:v>3.710143497284764</c:v>
                </c:pt>
              </c:numCache>
            </c:numRef>
          </c:xVal>
          <c:yVal>
            <c:numRef>
              <c:f>'2015'!$E$8:$E$26</c:f>
              <c:numCache>
                <c:formatCode>General</c:formatCode>
                <c:ptCount val="19"/>
                <c:pt idx="0">
                  <c:v>9.3392035911886371</c:v>
                </c:pt>
                <c:pt idx="1">
                  <c:v>9.1440259382627538</c:v>
                </c:pt>
                <c:pt idx="2">
                  <c:v>8.5058254421623154</c:v>
                </c:pt>
                <c:pt idx="3">
                  <c:v>8.2727355350396419</c:v>
                </c:pt>
                <c:pt idx="4">
                  <c:v>8.0277482487311396</c:v>
                </c:pt>
                <c:pt idx="5">
                  <c:v>7.7695834157385377</c:v>
                </c:pt>
                <c:pt idx="6">
                  <c:v>7.4967424409066306</c:v>
                </c:pt>
                <c:pt idx="7">
                  <c:v>7.2074555967550022</c:v>
                </c:pt>
                <c:pt idx="8">
                  <c:v>6.8996123960828495</c:v>
                </c:pt>
                <c:pt idx="9">
                  <c:v>6.5706680712964483</c:v>
                </c:pt>
                <c:pt idx="10">
                  <c:v>6.2175155916468494</c:v>
                </c:pt>
                <c:pt idx="11">
                  <c:v>5.8363067582941284</c:v>
                </c:pt>
                <c:pt idx="12">
                  <c:v>5.422195945573824</c:v>
                </c:pt>
                <c:pt idx="13">
                  <c:v>4.9689625219268976</c:v>
                </c:pt>
                <c:pt idx="14">
                  <c:v>4.4684357494145166</c:v>
                </c:pt>
                <c:pt idx="15">
                  <c:v>3.90958352350171</c:v>
                </c:pt>
                <c:pt idx="16">
                  <c:v>3.2769975640545752</c:v>
                </c:pt>
                <c:pt idx="17">
                  <c:v>2.5482210690601992</c:v>
                </c:pt>
                <c:pt idx="18">
                  <c:v>1.6886626096479773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48DA-9F55-B90C261D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5120"/>
        <c:axId val="218626784"/>
      </c:scatterChart>
      <c:valAx>
        <c:axId val="2186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6784"/>
        <c:crosses val="autoZero"/>
        <c:crossBetween val="midCat"/>
      </c:valAx>
      <c:valAx>
        <c:axId val="21862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'2016'!$C$8:$C$29</c:f>
              <c:numCache>
                <c:formatCode>General</c:formatCode>
                <c:ptCount val="22"/>
                <c:pt idx="0">
                  <c:v>0.36955712097401355</c:v>
                </c:pt>
                <c:pt idx="1">
                  <c:v>0.77746935969790942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  <c:pt idx="19">
                  <c:v>4.7058203537631229</c:v>
                </c:pt>
                <c:pt idx="20">
                  <c:v>5.4847498872865668</c:v>
                </c:pt>
                <c:pt idx="21">
                  <c:v>6.7780042171366723</c:v>
                </c:pt>
              </c:numCache>
            </c:numRef>
          </c:xVal>
          <c:yVal>
            <c:numRef>
              <c:f>'2016'!$D$8:$D$29</c:f>
              <c:numCache>
                <c:formatCode>General</c:formatCode>
                <c:ptCount val="22"/>
                <c:pt idx="0">
                  <c:v>0</c:v>
                </c:pt>
                <c:pt idx="1">
                  <c:v>1.0986122886681098</c:v>
                </c:pt>
                <c:pt idx="2">
                  <c:v>3.1354942159291497</c:v>
                </c:pt>
                <c:pt idx="3">
                  <c:v>4.4067192472642533</c:v>
                </c:pt>
                <c:pt idx="4">
                  <c:v>5.3981627015177525</c:v>
                </c:pt>
                <c:pt idx="5">
                  <c:v>5.9242557974145322</c:v>
                </c:pt>
                <c:pt idx="6">
                  <c:v>6.261491684321042</c:v>
                </c:pt>
                <c:pt idx="7">
                  <c:v>6.2205901700997392</c:v>
                </c:pt>
                <c:pt idx="8">
                  <c:v>6.0844994130751715</c:v>
                </c:pt>
                <c:pt idx="9">
                  <c:v>6.1420374055873559</c:v>
                </c:pt>
                <c:pt idx="10">
                  <c:v>5.9242557974145322</c:v>
                </c:pt>
                <c:pt idx="11">
                  <c:v>5.5412635451584258</c:v>
                </c:pt>
                <c:pt idx="12">
                  <c:v>4.8978397999509111</c:v>
                </c:pt>
                <c:pt idx="13">
                  <c:v>4.5325994931532563</c:v>
                </c:pt>
                <c:pt idx="14">
                  <c:v>4.0073331852324712</c:v>
                </c:pt>
                <c:pt idx="15">
                  <c:v>3.1354942159291497</c:v>
                </c:pt>
                <c:pt idx="16">
                  <c:v>1.6094379124341003</c:v>
                </c:pt>
                <c:pt idx="17">
                  <c:v>2.4849066497880004</c:v>
                </c:pt>
                <c:pt idx="18">
                  <c:v>0.69314718055994529</c:v>
                </c:pt>
                <c:pt idx="19">
                  <c:v>0</c:v>
                </c:pt>
                <c:pt idx="20">
                  <c:v>1.0986122886681098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3-49DD-B5B0-33787F1D4F1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'2016'!$C$8:$C$29</c:f>
              <c:numCache>
                <c:formatCode>General</c:formatCode>
                <c:ptCount val="22"/>
                <c:pt idx="0">
                  <c:v>0.36955712097401355</c:v>
                </c:pt>
                <c:pt idx="1">
                  <c:v>0.77746935969790942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  <c:pt idx="19">
                  <c:v>4.7058203537631229</c:v>
                </c:pt>
                <c:pt idx="20">
                  <c:v>5.4847498872865668</c:v>
                </c:pt>
                <c:pt idx="21">
                  <c:v>6.7780042171366723</c:v>
                </c:pt>
              </c:numCache>
            </c:numRef>
          </c:xVal>
          <c:yVal>
            <c:numRef>
              <c:f>'2016'!$E$8:$E$29</c:f>
              <c:numCache>
                <c:formatCode>General</c:formatCode>
                <c:ptCount val="22"/>
                <c:pt idx="0">
                  <c:v>8.2385142405013188</c:v>
                </c:pt>
                <c:pt idx="1">
                  <c:v>7.5276151001407836</c:v>
                </c:pt>
                <c:pt idx="2">
                  <c:v>7.1969835699997375</c:v>
                </c:pt>
                <c:pt idx="3">
                  <c:v>7.0191108227359358</c:v>
                </c:pt>
                <c:pt idx="4">
                  <c:v>6.8316705323305422</c:v>
                </c:pt>
                <c:pt idx="5">
                  <c:v>6.6335746454347131</c:v>
                </c:pt>
                <c:pt idx="6">
                  <c:v>6.4235382533758667</c:v>
                </c:pt>
                <c:pt idx="7">
                  <c:v>6.2000290392647113</c:v>
                </c:pt>
                <c:pt idx="8">
                  <c:v>5.9611993774147738</c:v>
                </c:pt>
                <c:pt idx="9">
                  <c:v>5.7047934115998924</c:v>
                </c:pt>
                <c:pt idx="10">
                  <c:v>5.428017161324231</c:v>
                </c:pt>
                <c:pt idx="11">
                  <c:v>5.1273524654532343</c:v>
                </c:pt>
                <c:pt idx="12">
                  <c:v>4.7982828413489909</c:v>
                </c:pt>
                <c:pt idx="13">
                  <c:v>4.434875933801349</c:v>
                </c:pt>
                <c:pt idx="14">
                  <c:v>4.029121895559439</c:v>
                </c:pt>
                <c:pt idx="15">
                  <c:v>3.5698335619367763</c:v>
                </c:pt>
                <c:pt idx="16">
                  <c:v>3.0407061967611924</c:v>
                </c:pt>
                <c:pt idx="17">
                  <c:v>2.4166247315011429</c:v>
                </c:pt>
                <c:pt idx="18">
                  <c:v>1.6558911337564952</c:v>
                </c:pt>
                <c:pt idx="19">
                  <c:v>0.68138427006832991</c:v>
                </c:pt>
                <c:pt idx="20">
                  <c:v>-0.67611443483828815</c:v>
                </c:pt>
                <c:pt idx="21">
                  <c:v>-2.9299653960992877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3-49DD-B5B0-33787F1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02944"/>
        <c:axId val="555503360"/>
      </c:scatterChart>
      <c:valAx>
        <c:axId val="555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3360"/>
        <c:crosses val="autoZero"/>
        <c:crossBetween val="midCat"/>
      </c:valAx>
      <c:valAx>
        <c:axId val="555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'2017'!$C$8:$C$26</c:f>
              <c:numCache>
                <c:formatCode>General</c:formatCode>
                <c:ptCount val="19"/>
                <c:pt idx="0">
                  <c:v>0.44475394808802837</c:v>
                </c:pt>
                <c:pt idx="1">
                  <c:v>0.87007849578128216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</c:numCache>
            </c:numRef>
          </c:xVal>
          <c:yVal>
            <c:numRef>
              <c:f>'2017'!$D$8:$D$26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1.9459101490553132</c:v>
                </c:pt>
                <c:pt idx="3">
                  <c:v>3.3322045101752038</c:v>
                </c:pt>
                <c:pt idx="4">
                  <c:v>4.9698132995760007</c:v>
                </c:pt>
                <c:pt idx="5">
                  <c:v>5.8998973535824915</c:v>
                </c:pt>
                <c:pt idx="6">
                  <c:v>6.4264884574576904</c:v>
                </c:pt>
                <c:pt idx="7">
                  <c:v>6.5916737320086582</c:v>
                </c:pt>
                <c:pt idx="8">
                  <c:v>6.4248690239053881</c:v>
                </c:pt>
                <c:pt idx="9">
                  <c:v>6.4952655559370083</c:v>
                </c:pt>
                <c:pt idx="10">
                  <c:v>6.1820849067166321</c:v>
                </c:pt>
                <c:pt idx="11">
                  <c:v>6.0591231955817966</c:v>
                </c:pt>
                <c:pt idx="12">
                  <c:v>6.4488893941468577</c:v>
                </c:pt>
                <c:pt idx="13">
                  <c:v>5.9532433342877846</c:v>
                </c:pt>
                <c:pt idx="14">
                  <c:v>6.2065759267249279</c:v>
                </c:pt>
                <c:pt idx="15">
                  <c:v>5.3798973535404597</c:v>
                </c:pt>
                <c:pt idx="16">
                  <c:v>3.5553480614894135</c:v>
                </c:pt>
                <c:pt idx="17">
                  <c:v>1.9459101490553132</c:v>
                </c:pt>
                <c:pt idx="18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98D-B4DE-BBEC731E97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'2017'!$C$8:$C$26</c:f>
              <c:numCache>
                <c:formatCode>General</c:formatCode>
                <c:ptCount val="19"/>
                <c:pt idx="0">
                  <c:v>0.44475394808802837</c:v>
                </c:pt>
                <c:pt idx="1">
                  <c:v>0.87007849578128216</c:v>
                </c:pt>
                <c:pt idx="2">
                  <c:v>0.96718494661526377</c:v>
                </c:pt>
                <c:pt idx="3">
                  <c:v>1.0692479066401557</c:v>
                </c:pt>
                <c:pt idx="4">
                  <c:v>1.1768007002017637</c:v>
                </c:pt>
                <c:pt idx="5">
                  <c:v>1.2904676497280954</c:v>
                </c:pt>
                <c:pt idx="6">
                  <c:v>1.4109860327644892</c:v>
                </c:pt>
                <c:pt idx="7">
                  <c:v>1.5392350891035667</c:v>
                </c:pt>
                <c:pt idx="8">
                  <c:v>1.6762749819770784</c:v>
                </c:pt>
                <c:pt idx="9">
                  <c:v>1.8234001163311122</c:v>
                </c:pt>
                <c:pt idx="10">
                  <c:v>1.9822136715399328</c:v>
                </c:pt>
                <c:pt idx="11">
                  <c:v>2.1547343601087467</c:v>
                </c:pt>
                <c:pt idx="12">
                  <c:v>2.3435537290508965</c:v>
                </c:pt>
                <c:pt idx="13">
                  <c:v>2.5520757496997146</c:v>
                </c:pt>
                <c:pt idx="14">
                  <c:v>2.7848964533885376</c:v>
                </c:pt>
                <c:pt idx="15">
                  <c:v>3.0484350086507837</c:v>
                </c:pt>
                <c:pt idx="16">
                  <c:v>3.3520470343867923</c:v>
                </c:pt>
                <c:pt idx="17">
                  <c:v>3.710143497284764</c:v>
                </c:pt>
                <c:pt idx="18">
                  <c:v>4.1466506293247987</c:v>
                </c:pt>
              </c:numCache>
            </c:numRef>
          </c:xVal>
          <c:yVal>
            <c:numRef>
              <c:f>'2017'!$E$8:$E$26</c:f>
              <c:numCache>
                <c:formatCode>General</c:formatCode>
                <c:ptCount val="19"/>
                <c:pt idx="0">
                  <c:v>7.2162446495395827</c:v>
                </c:pt>
                <c:pt idx="1">
                  <c:v>6.9700538804177548</c:v>
                </c:pt>
                <c:pt idx="2">
                  <c:v>6.9138457166821627</c:v>
                </c:pt>
                <c:pt idx="3">
                  <c:v>6.8547685748532832</c:v>
                </c:pt>
                <c:pt idx="4">
                  <c:v>6.7925137505979247</c:v>
                </c:pt>
                <c:pt idx="5">
                  <c:v>6.7267198671284909</c:v>
                </c:pt>
                <c:pt idx="6">
                  <c:v>6.6569601658040156</c:v>
                </c:pt>
                <c:pt idx="7">
                  <c:v>6.5827257159221411</c:v>
                </c:pt>
                <c:pt idx="8">
                  <c:v>6.5034028627976728</c:v>
                </c:pt>
                <c:pt idx="9">
                  <c:v>6.4182423655251419</c:v>
                </c:pt>
                <c:pt idx="10">
                  <c:v>6.3263162551798029</c:v>
                </c:pt>
                <c:pt idx="11">
                  <c:v>6.2264560396372586</c:v>
                </c:pt>
                <c:pt idx="12">
                  <c:v>6.1171616527576855</c:v>
                </c:pt>
                <c:pt idx="13">
                  <c:v>5.9964627725242448</c:v>
                </c:pt>
                <c:pt idx="14">
                  <c:v>5.8616990763785557</c:v>
                </c:pt>
                <c:pt idx="15">
                  <c:v>5.7091549545658165</c:v>
                </c:pt>
                <c:pt idx="16">
                  <c:v>5.5334150906525501</c:v>
                </c:pt>
                <c:pt idx="17">
                  <c:v>5.3261379793294594</c:v>
                </c:pt>
                <c:pt idx="18">
                  <c:v>5.0734743906724447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C-498D-B4DE-BBEC731E9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25568"/>
        <c:axId val="567530144"/>
      </c:scatterChart>
      <c:valAx>
        <c:axId val="5675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0144"/>
        <c:crosses val="autoZero"/>
        <c:crossBetween val="midCat"/>
      </c:valAx>
      <c:valAx>
        <c:axId val="5675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'2018'!$C$8:$C$28</c:f>
              <c:numCache>
                <c:formatCode>General</c:formatCode>
                <c:ptCount val="21"/>
                <c:pt idx="0">
                  <c:v>0.52288888446984749</c:v>
                </c:pt>
                <c:pt idx="1">
                  <c:v>0.6889593416898282</c:v>
                </c:pt>
                <c:pt idx="2">
                  <c:v>0.77746935969790942</c:v>
                </c:pt>
                <c:pt idx="3">
                  <c:v>0.87007849578128216</c:v>
                </c:pt>
                <c:pt idx="4">
                  <c:v>0.96718494661526377</c:v>
                </c:pt>
                <c:pt idx="5">
                  <c:v>1.0692479066401557</c:v>
                </c:pt>
                <c:pt idx="6">
                  <c:v>1.1768007002017637</c:v>
                </c:pt>
                <c:pt idx="7">
                  <c:v>1.2904676497280954</c:v>
                </c:pt>
                <c:pt idx="8">
                  <c:v>1.4109860327644892</c:v>
                </c:pt>
                <c:pt idx="9">
                  <c:v>1.5392350891035667</c:v>
                </c:pt>
                <c:pt idx="10">
                  <c:v>1.6762749819770784</c:v>
                </c:pt>
                <c:pt idx="11">
                  <c:v>1.8234001163311122</c:v>
                </c:pt>
                <c:pt idx="12">
                  <c:v>1.9822136715399328</c:v>
                </c:pt>
                <c:pt idx="13">
                  <c:v>2.1547343601087467</c:v>
                </c:pt>
                <c:pt idx="14">
                  <c:v>2.3435537290508965</c:v>
                </c:pt>
                <c:pt idx="15">
                  <c:v>2.5520757496997146</c:v>
                </c:pt>
                <c:pt idx="16">
                  <c:v>2.7848964533885376</c:v>
                </c:pt>
                <c:pt idx="17">
                  <c:v>3.0484350086507837</c:v>
                </c:pt>
                <c:pt idx="18">
                  <c:v>3.3520470343867923</c:v>
                </c:pt>
                <c:pt idx="19">
                  <c:v>3.710143497284764</c:v>
                </c:pt>
                <c:pt idx="20">
                  <c:v>5.4847498872865668</c:v>
                </c:pt>
              </c:numCache>
            </c:numRef>
          </c:xVal>
          <c:yVal>
            <c:numRef>
              <c:f>'2018'!$D$8:$D$28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1.791759469228055</c:v>
                </c:pt>
                <c:pt idx="3">
                  <c:v>1.6094379124341003</c:v>
                </c:pt>
                <c:pt idx="4">
                  <c:v>3.5835189384561099</c:v>
                </c:pt>
                <c:pt idx="5">
                  <c:v>4.4426512564903167</c:v>
                </c:pt>
                <c:pt idx="6">
                  <c:v>5.2781146592305168</c:v>
                </c:pt>
                <c:pt idx="7">
                  <c:v>6.0520891689244172</c:v>
                </c:pt>
                <c:pt idx="8">
                  <c:v>6.3543700407973507</c:v>
                </c:pt>
                <c:pt idx="9">
                  <c:v>6.654152520183219</c:v>
                </c:pt>
                <c:pt idx="10">
                  <c:v>6.7546040994879624</c:v>
                </c:pt>
                <c:pt idx="11">
                  <c:v>6.5057840601282289</c:v>
                </c:pt>
                <c:pt idx="12">
                  <c:v>6.3117348091529148</c:v>
                </c:pt>
                <c:pt idx="13">
                  <c:v>5.8522024797744745</c:v>
                </c:pt>
                <c:pt idx="14">
                  <c:v>5.6347896031692493</c:v>
                </c:pt>
                <c:pt idx="15">
                  <c:v>5.0689042022202315</c:v>
                </c:pt>
                <c:pt idx="16">
                  <c:v>4.3567088266895917</c:v>
                </c:pt>
                <c:pt idx="17">
                  <c:v>3.1354942159291497</c:v>
                </c:pt>
                <c:pt idx="18">
                  <c:v>2.1972245773362196</c:v>
                </c:pt>
                <c:pt idx="19">
                  <c:v>1.6094379124341003</c:v>
                </c:pt>
                <c:pt idx="20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B-4105-94FA-2BFFDCE92B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'2018'!$C$8:$C$28</c:f>
              <c:numCache>
                <c:formatCode>General</c:formatCode>
                <c:ptCount val="21"/>
                <c:pt idx="0">
                  <c:v>0.52288888446984749</c:v>
                </c:pt>
                <c:pt idx="1">
                  <c:v>0.6889593416898282</c:v>
                </c:pt>
                <c:pt idx="2">
                  <c:v>0.77746935969790942</c:v>
                </c:pt>
                <c:pt idx="3">
                  <c:v>0.87007849578128216</c:v>
                </c:pt>
                <c:pt idx="4">
                  <c:v>0.96718494661526377</c:v>
                </c:pt>
                <c:pt idx="5">
                  <c:v>1.0692479066401557</c:v>
                </c:pt>
                <c:pt idx="6">
                  <c:v>1.1768007002017637</c:v>
                </c:pt>
                <c:pt idx="7">
                  <c:v>1.2904676497280954</c:v>
                </c:pt>
                <c:pt idx="8">
                  <c:v>1.4109860327644892</c:v>
                </c:pt>
                <c:pt idx="9">
                  <c:v>1.5392350891035667</c:v>
                </c:pt>
                <c:pt idx="10">
                  <c:v>1.6762749819770784</c:v>
                </c:pt>
                <c:pt idx="11">
                  <c:v>1.8234001163311122</c:v>
                </c:pt>
                <c:pt idx="12">
                  <c:v>1.9822136715399328</c:v>
                </c:pt>
                <c:pt idx="13">
                  <c:v>2.1547343601087467</c:v>
                </c:pt>
                <c:pt idx="14">
                  <c:v>2.3435537290508965</c:v>
                </c:pt>
                <c:pt idx="15">
                  <c:v>2.5520757496997146</c:v>
                </c:pt>
                <c:pt idx="16">
                  <c:v>2.7848964533885376</c:v>
                </c:pt>
                <c:pt idx="17">
                  <c:v>3.0484350086507837</c:v>
                </c:pt>
                <c:pt idx="18">
                  <c:v>3.3520470343867923</c:v>
                </c:pt>
                <c:pt idx="19">
                  <c:v>3.710143497284764</c:v>
                </c:pt>
                <c:pt idx="20">
                  <c:v>5.4847498872865668</c:v>
                </c:pt>
              </c:numCache>
            </c:numRef>
          </c:xVal>
          <c:yVal>
            <c:numRef>
              <c:f>'2018'!$E$8:$E$28</c:f>
              <c:numCache>
                <c:formatCode>General</c:formatCode>
                <c:ptCount val="21"/>
                <c:pt idx="0">
                  <c:v>9.8040496150771901</c:v>
                </c:pt>
                <c:pt idx="1">
                  <c:v>9.3842765623518432</c:v>
                </c:pt>
                <c:pt idx="2">
                  <c:v>9.1605515177052048</c:v>
                </c:pt>
                <c:pt idx="3">
                  <c:v>8.9264652123217001</c:v>
                </c:pt>
                <c:pt idx="4">
                  <c:v>8.6810111322386341</c:v>
                </c:pt>
                <c:pt idx="5">
                  <c:v>8.423028580633547</c:v>
                </c:pt>
                <c:pt idx="6">
                  <c:v>8.1511694839689817</c:v>
                </c:pt>
                <c:pt idx="7">
                  <c:v>7.8638557546315422</c:v>
                </c:pt>
                <c:pt idx="8">
                  <c:v>7.5592237905628412</c:v>
                </c:pt>
                <c:pt idx="9">
                  <c:v>7.2350511545033882</c:v>
                </c:pt>
                <c:pt idx="10">
                  <c:v>6.8886580925485523</c:v>
                </c:pt>
                <c:pt idx="11">
                  <c:v>6.5167727625851848</c:v>
                </c:pt>
                <c:pt idx="12">
                  <c:v>6.1153428394058595</c:v>
                </c:pt>
                <c:pt idx="13">
                  <c:v>5.6792656628200104</c:v>
                </c:pt>
                <c:pt idx="14">
                  <c:v>5.2019906300336025</c:v>
                </c:pt>
                <c:pt idx="15">
                  <c:v>4.6749135891589226</c:v>
                </c:pt>
                <c:pt idx="16">
                  <c:v>4.0864172415173723</c:v>
                </c:pt>
                <c:pt idx="17">
                  <c:v>3.4202759801205742</c:v>
                </c:pt>
                <c:pt idx="18">
                  <c:v>2.652841789712399</c:v>
                </c:pt>
                <c:pt idx="19">
                  <c:v>1.7476883511226866</c:v>
                </c:pt>
                <c:pt idx="20">
                  <c:v>-2.7379495774235885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B-4105-94FA-2BFFDCE9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99456"/>
        <c:axId val="2058699040"/>
      </c:scatterChart>
      <c:valAx>
        <c:axId val="20586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99040"/>
        <c:crosses val="autoZero"/>
        <c:crossBetween val="midCat"/>
      </c:valAx>
      <c:valAx>
        <c:axId val="20586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10</xdr:row>
      <xdr:rowOff>121920</xdr:rowOff>
    </xdr:from>
    <xdr:to>
      <xdr:col>11</xdr:col>
      <xdr:colOff>472440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F4243-1A88-4F8C-9733-DA74B7ED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8</xdr:row>
      <xdr:rowOff>175260</xdr:rowOff>
    </xdr:from>
    <xdr:to>
      <xdr:col>16</xdr:col>
      <xdr:colOff>22860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A6CD2-153B-4E02-A933-F5712E3A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11</xdr:row>
      <xdr:rowOff>175260</xdr:rowOff>
    </xdr:from>
    <xdr:to>
      <xdr:col>15</xdr:col>
      <xdr:colOff>426720</xdr:colOff>
      <xdr:row>26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B9CCA-CE4A-4B27-93C0-415FBAC7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93134</xdr:colOff>
      <xdr:row>13</xdr:row>
      <xdr:rowOff>80432</xdr:rowOff>
    </xdr:from>
    <xdr:to>
      <xdr:col>15</xdr:col>
      <xdr:colOff>397934</xdr:colOff>
      <xdr:row>28</xdr:row>
      <xdr:rowOff>29632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AFC20-E553-42EF-ACB6-D3E2F360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245534</xdr:colOff>
      <xdr:row>15</xdr:row>
      <xdr:rowOff>21166</xdr:rowOff>
    </xdr:from>
    <xdr:to>
      <xdr:col>15</xdr:col>
      <xdr:colOff>431800</xdr:colOff>
      <xdr:row>29</xdr:row>
      <xdr:rowOff>156633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98783-613C-4FCC-B68D-F98CB7A2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89B4-E9B2-4CD1-9DD1-812F8B6526C4}">
  <sheetPr codeName="Sheet6"/>
  <dimension ref="A1:N36"/>
  <sheetViews>
    <sheetView zoomScaleNormal="100" workbookViewId="0">
      <selection activeCell="H3" sqref="H3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32.6</v>
      </c>
      <c r="D1" t="s">
        <v>8</v>
      </c>
      <c r="E1">
        <v>-1.6696766560902967</v>
      </c>
      <c r="F1" s="2"/>
      <c r="G1" t="s">
        <v>15</v>
      </c>
      <c r="H1">
        <f>-E1</f>
        <v>1.6696766560902967</v>
      </c>
      <c r="J1">
        <f>1-EXP((-H1))</f>
        <v>0.81169205597726246</v>
      </c>
    </row>
    <row r="2" spans="1:14" x14ac:dyDescent="0.3">
      <c r="A2" t="s">
        <v>19</v>
      </c>
      <c r="B2">
        <v>0.5</v>
      </c>
      <c r="D2" t="s">
        <v>9</v>
      </c>
      <c r="E2">
        <v>8.77023233192768</v>
      </c>
      <c r="G2" t="s">
        <v>18</v>
      </c>
      <c r="H2">
        <v>0.999</v>
      </c>
      <c r="I2">
        <f>1-EXP((-E2))</f>
        <v>0.9998447125017863</v>
      </c>
    </row>
    <row r="3" spans="1:14" x14ac:dyDescent="0.3">
      <c r="A3" t="s">
        <v>6</v>
      </c>
      <c r="B3">
        <v>0</v>
      </c>
      <c r="D3" t="s">
        <v>10</v>
      </c>
      <c r="E3">
        <v>1.5</v>
      </c>
      <c r="G3" t="s">
        <v>16</v>
      </c>
      <c r="H3">
        <f>H1-H2</f>
        <v>0.6706766560902967</v>
      </c>
    </row>
    <row r="4" spans="1:14" x14ac:dyDescent="0.3">
      <c r="A4" t="s">
        <v>7</v>
      </c>
      <c r="B4">
        <v>19.100000000000001</v>
      </c>
      <c r="D4" t="s">
        <v>11</v>
      </c>
      <c r="E4">
        <v>7</v>
      </c>
      <c r="G4" t="s">
        <v>17</v>
      </c>
      <c r="H4">
        <f>H3/H2</f>
        <v>0.6713480040943911</v>
      </c>
    </row>
    <row r="5" spans="1:14" x14ac:dyDescent="0.3">
      <c r="D5" t="s">
        <v>14</v>
      </c>
      <c r="E5">
        <f>SUM(H8:H27)</f>
        <v>5.7092265053480116</v>
      </c>
      <c r="F5" s="3"/>
      <c r="G5" s="3"/>
      <c r="H5" s="3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4" x14ac:dyDescent="0.3">
      <c r="A8">
        <v>10.5</v>
      </c>
      <c r="B8">
        <v>2</v>
      </c>
      <c r="C8">
        <f>LN(1-MIN(0.999,A8/B$1))/-B$2</f>
        <v>0.77746935969790942</v>
      </c>
      <c r="D8">
        <f>LN(B8)</f>
        <v>0.69314718055994529</v>
      </c>
      <c r="E8">
        <f>$E$1*C8+$E$2</f>
        <v>7.4721098912146102</v>
      </c>
      <c r="F8">
        <f>(E8-D8)^2</f>
        <v>45.954335432446442</v>
      </c>
      <c r="G8" t="b">
        <f>AND(C8&gt;$E$3,C8&lt;$E$4)</f>
        <v>0</v>
      </c>
      <c r="H8">
        <f>F8*G8</f>
        <v>0</v>
      </c>
    </row>
    <row r="9" spans="1:14" x14ac:dyDescent="0.3">
      <c r="A9">
        <v>11.5</v>
      </c>
      <c r="B9">
        <v>7</v>
      </c>
      <c r="C9">
        <f t="shared" ref="C9:C27" si="0">LN(1-MIN(0.999,A9/B$1))/-B$2</f>
        <v>0.87007849578128216</v>
      </c>
      <c r="D9">
        <f t="shared" ref="D9:D27" si="1">LN(B9)</f>
        <v>1.9459101490553132</v>
      </c>
      <c r="E9">
        <f t="shared" ref="E9:E27" si="2">$E$1*C9+$E$2</f>
        <v>7.3174825785555138</v>
      </c>
      <c r="F9">
        <f t="shared" ref="F9:F27" si="3">(E9-D9)^2</f>
        <v>28.853790365366685</v>
      </c>
      <c r="G9" t="b">
        <f t="shared" ref="G9:G27" si="4">AND(C9&gt;$E$3,C9&lt;$E$4)</f>
        <v>0</v>
      </c>
      <c r="H9">
        <f>F9*G9</f>
        <v>0</v>
      </c>
    </row>
    <row r="10" spans="1:14" x14ac:dyDescent="0.3">
      <c r="A10">
        <v>12.5</v>
      </c>
      <c r="B10">
        <v>8</v>
      </c>
      <c r="C10">
        <f t="shared" si="0"/>
        <v>0.96718494661526377</v>
      </c>
      <c r="D10">
        <f t="shared" si="1"/>
        <v>2.0794415416798357</v>
      </c>
      <c r="E10">
        <f t="shared" si="2"/>
        <v>7.1553462044422345</v>
      </c>
      <c r="F10">
        <f t="shared" si="3"/>
        <v>25.764808145453067</v>
      </c>
      <c r="G10" t="b">
        <f t="shared" si="4"/>
        <v>0</v>
      </c>
      <c r="H10">
        <f t="shared" ref="H10:H27" si="5">F10*G10</f>
        <v>0</v>
      </c>
      <c r="K10" s="4"/>
      <c r="L10" s="4"/>
      <c r="M10" s="4"/>
      <c r="N10" s="4"/>
    </row>
    <row r="11" spans="1:14" x14ac:dyDescent="0.3">
      <c r="A11">
        <v>13.5</v>
      </c>
      <c r="B11">
        <v>22</v>
      </c>
      <c r="C11">
        <f t="shared" si="0"/>
        <v>1.0692479066401557</v>
      </c>
      <c r="D11">
        <f t="shared" si="1"/>
        <v>3.0910424533583161</v>
      </c>
      <c r="E11">
        <f t="shared" si="2"/>
        <v>6.984934062637195</v>
      </c>
      <c r="F11">
        <f t="shared" si="3"/>
        <v>15.162391864812458</v>
      </c>
      <c r="G11" t="b">
        <f t="shared" si="4"/>
        <v>0</v>
      </c>
      <c r="H11">
        <f t="shared" si="5"/>
        <v>0</v>
      </c>
      <c r="K11" s="5"/>
      <c r="L11" s="5"/>
      <c r="M11" s="5"/>
    </row>
    <row r="12" spans="1:14" x14ac:dyDescent="0.3">
      <c r="A12">
        <v>14.5</v>
      </c>
      <c r="B12">
        <v>53</v>
      </c>
      <c r="C12">
        <f t="shared" si="0"/>
        <v>1.1768007002017637</v>
      </c>
      <c r="D12">
        <f t="shared" si="1"/>
        <v>3.970291913552122</v>
      </c>
      <c r="E12">
        <f t="shared" si="2"/>
        <v>6.8053556739300793</v>
      </c>
      <c r="F12">
        <f t="shared" si="3"/>
        <v>8.037586525408404</v>
      </c>
      <c r="G12" t="b">
        <f t="shared" si="4"/>
        <v>0</v>
      </c>
      <c r="H12">
        <f t="shared" si="5"/>
        <v>0</v>
      </c>
      <c r="K12" s="5"/>
      <c r="L12" s="5"/>
      <c r="M12" s="5"/>
    </row>
    <row r="13" spans="1:14" x14ac:dyDescent="0.3">
      <c r="A13">
        <v>15.5</v>
      </c>
      <c r="B13">
        <v>113</v>
      </c>
      <c r="C13">
        <f t="shared" si="0"/>
        <v>1.2904676497280954</v>
      </c>
      <c r="D13">
        <f t="shared" si="1"/>
        <v>4.7273878187123408</v>
      </c>
      <c r="E13">
        <f t="shared" si="2"/>
        <v>6.6155686217369691</v>
      </c>
      <c r="F13">
        <f t="shared" si="3"/>
        <v>3.5652267449107304</v>
      </c>
      <c r="G13" t="b">
        <f t="shared" si="4"/>
        <v>0</v>
      </c>
      <c r="H13">
        <f t="shared" si="5"/>
        <v>0</v>
      </c>
      <c r="K13" s="5"/>
      <c r="L13" s="5"/>
      <c r="M13" s="5"/>
    </row>
    <row r="14" spans="1:14" x14ac:dyDescent="0.3">
      <c r="A14">
        <v>16.5</v>
      </c>
      <c r="B14">
        <v>179</v>
      </c>
      <c r="C14">
        <f t="shared" si="0"/>
        <v>1.4109860327644892</v>
      </c>
      <c r="D14">
        <f t="shared" si="1"/>
        <v>5.1873858058407549</v>
      </c>
      <c r="E14">
        <f t="shared" si="2"/>
        <v>6.4143418909513539</v>
      </c>
      <c r="F14">
        <f t="shared" si="3"/>
        <v>1.5054212347899274</v>
      </c>
      <c r="G14" t="b">
        <f t="shared" si="4"/>
        <v>0</v>
      </c>
      <c r="H14">
        <f t="shared" si="5"/>
        <v>0</v>
      </c>
      <c r="K14" s="5"/>
      <c r="L14" s="5"/>
      <c r="M14" s="5"/>
    </row>
    <row r="15" spans="1:14" x14ac:dyDescent="0.3">
      <c r="A15">
        <v>17.5</v>
      </c>
      <c r="B15">
        <v>231</v>
      </c>
      <c r="C15">
        <f t="shared" si="0"/>
        <v>1.5392350891035667</v>
      </c>
      <c r="D15">
        <f t="shared" si="1"/>
        <v>5.4424177105217932</v>
      </c>
      <c r="E15">
        <f t="shared" si="2"/>
        <v>6.2002074354163872</v>
      </c>
      <c r="F15">
        <f t="shared" si="3"/>
        <v>0.57424526715582436</v>
      </c>
      <c r="G15" t="b">
        <f t="shared" si="4"/>
        <v>1</v>
      </c>
      <c r="H15">
        <f t="shared" si="5"/>
        <v>0.57424526715582436</v>
      </c>
      <c r="K15" s="5"/>
      <c r="L15" s="5"/>
      <c r="M15" s="5"/>
    </row>
    <row r="16" spans="1:14" x14ac:dyDescent="0.3">
      <c r="A16">
        <v>18.5</v>
      </c>
      <c r="B16">
        <v>271</v>
      </c>
      <c r="C16">
        <f t="shared" si="0"/>
        <v>1.6762749819770784</v>
      </c>
      <c r="D16">
        <f t="shared" si="1"/>
        <v>5.602118820879701</v>
      </c>
      <c r="E16">
        <f t="shared" si="2"/>
        <v>5.9713951253323696</v>
      </c>
      <c r="F16">
        <f t="shared" si="3"/>
        <v>0.13636498903021996</v>
      </c>
      <c r="G16" t="b">
        <f t="shared" si="4"/>
        <v>1</v>
      </c>
      <c r="H16">
        <f t="shared" si="5"/>
        <v>0.13636498903021996</v>
      </c>
      <c r="K16" s="5"/>
      <c r="L16" s="5"/>
      <c r="M16" s="5"/>
    </row>
    <row r="17" spans="1:13" x14ac:dyDescent="0.3">
      <c r="A17">
        <v>19.5</v>
      </c>
      <c r="B17">
        <v>345</v>
      </c>
      <c r="C17">
        <f t="shared" si="0"/>
        <v>1.8234001163311122</v>
      </c>
      <c r="D17">
        <f t="shared" si="1"/>
        <v>5.8435444170313602</v>
      </c>
      <c r="E17">
        <f t="shared" si="2"/>
        <v>5.7257437229772901</v>
      </c>
      <c r="F17">
        <f t="shared" si="3"/>
        <v>1.3877003519620632E-2</v>
      </c>
      <c r="G17" t="b">
        <f t="shared" si="4"/>
        <v>1</v>
      </c>
      <c r="H17">
        <f t="shared" si="5"/>
        <v>1.3877003519620632E-2</v>
      </c>
      <c r="K17" s="5"/>
      <c r="L17" s="5"/>
      <c r="M17" s="5"/>
    </row>
    <row r="18" spans="1:13" x14ac:dyDescent="0.3">
      <c r="A18">
        <v>20.5</v>
      </c>
      <c r="B18">
        <v>326</v>
      </c>
      <c r="C18">
        <f t="shared" si="0"/>
        <v>1.9822136715399328</v>
      </c>
      <c r="D18">
        <f t="shared" si="1"/>
        <v>5.7868973813667077</v>
      </c>
      <c r="E18">
        <f t="shared" si="2"/>
        <v>5.4605764371744154</v>
      </c>
      <c r="F18">
        <f t="shared" si="3"/>
        <v>0.10648535861854914</v>
      </c>
      <c r="G18" t="b">
        <f t="shared" si="4"/>
        <v>1</v>
      </c>
      <c r="H18">
        <f t="shared" si="5"/>
        <v>0.10648535861854914</v>
      </c>
      <c r="K18" s="5"/>
      <c r="L18" s="5"/>
      <c r="M18" s="5"/>
    </row>
    <row r="19" spans="1:13" x14ac:dyDescent="0.3">
      <c r="A19">
        <v>21.5</v>
      </c>
      <c r="B19">
        <v>267</v>
      </c>
      <c r="C19">
        <f t="shared" si="0"/>
        <v>2.1547343601087467</v>
      </c>
      <c r="D19">
        <f t="shared" si="1"/>
        <v>5.5872486584002496</v>
      </c>
      <c r="E19">
        <f t="shared" si="2"/>
        <v>5.1725226707784424</v>
      </c>
      <c r="F19">
        <f t="shared" si="3"/>
        <v>0.17199764480888341</v>
      </c>
      <c r="G19" t="b">
        <f t="shared" si="4"/>
        <v>1</v>
      </c>
      <c r="H19">
        <f t="shared" si="5"/>
        <v>0.17199764480888341</v>
      </c>
      <c r="K19" s="5"/>
      <c r="L19" s="5"/>
      <c r="M19" s="5"/>
    </row>
    <row r="20" spans="1:13" x14ac:dyDescent="0.3">
      <c r="A20">
        <v>22.5</v>
      </c>
      <c r="B20">
        <v>180</v>
      </c>
      <c r="C20">
        <f t="shared" si="0"/>
        <v>2.3435537290508965</v>
      </c>
      <c r="D20">
        <f t="shared" si="1"/>
        <v>5.1929568508902104</v>
      </c>
      <c r="E20">
        <f t="shared" si="2"/>
        <v>4.8572553782380341</v>
      </c>
      <c r="F20">
        <f t="shared" si="3"/>
        <v>0.11269547874083988</v>
      </c>
      <c r="G20" t="b">
        <f t="shared" si="4"/>
        <v>1</v>
      </c>
      <c r="H20">
        <f t="shared" si="5"/>
        <v>0.11269547874083988</v>
      </c>
      <c r="K20" s="5"/>
      <c r="L20" s="5"/>
      <c r="M20" s="5"/>
    </row>
    <row r="21" spans="1:13" x14ac:dyDescent="0.3">
      <c r="A21">
        <v>23.5</v>
      </c>
      <c r="B21">
        <v>176</v>
      </c>
      <c r="C21">
        <f t="shared" si="0"/>
        <v>2.5520757496997146</v>
      </c>
      <c r="D21">
        <f t="shared" si="1"/>
        <v>5.1704839950381514</v>
      </c>
      <c r="E21">
        <f t="shared" si="2"/>
        <v>4.5090910280799239</v>
      </c>
      <c r="F21">
        <f t="shared" si="3"/>
        <v>0.43744065674180699</v>
      </c>
      <c r="G21" t="b">
        <f t="shared" si="4"/>
        <v>1</v>
      </c>
      <c r="H21">
        <f t="shared" si="5"/>
        <v>0.43744065674180699</v>
      </c>
      <c r="K21" s="5"/>
      <c r="L21" s="5"/>
      <c r="M21" s="5"/>
    </row>
    <row r="22" spans="1:13" x14ac:dyDescent="0.3">
      <c r="A22">
        <v>24.5</v>
      </c>
      <c r="B22">
        <v>74</v>
      </c>
      <c r="C22">
        <f t="shared" si="0"/>
        <v>2.7848964533885376</v>
      </c>
      <c r="D22">
        <f t="shared" si="1"/>
        <v>4.3040650932041702</v>
      </c>
      <c r="E22">
        <f t="shared" si="2"/>
        <v>4.1203557340761794</v>
      </c>
      <c r="F22">
        <f t="shared" si="3"/>
        <v>3.3749128631217096E-2</v>
      </c>
      <c r="G22" t="b">
        <f t="shared" si="4"/>
        <v>1</v>
      </c>
      <c r="H22">
        <f t="shared" si="5"/>
        <v>3.3749128631217096E-2</v>
      </c>
      <c r="K22" s="5"/>
      <c r="L22" s="5"/>
      <c r="M22" s="5"/>
    </row>
    <row r="23" spans="1:13" x14ac:dyDescent="0.3">
      <c r="A23">
        <v>25.5</v>
      </c>
      <c r="B23">
        <v>46</v>
      </c>
      <c r="C23">
        <f t="shared" si="0"/>
        <v>3.0484350086507837</v>
      </c>
      <c r="D23">
        <f t="shared" si="1"/>
        <v>3.8286413964890951</v>
      </c>
      <c r="E23">
        <f t="shared" si="2"/>
        <v>3.6803315603750448</v>
      </c>
      <c r="F23">
        <f t="shared" si="3"/>
        <v>2.1995807488176443E-2</v>
      </c>
      <c r="G23" t="b">
        <f t="shared" si="4"/>
        <v>1</v>
      </c>
      <c r="H23">
        <f t="shared" si="5"/>
        <v>2.1995807488176443E-2</v>
      </c>
      <c r="K23" s="5"/>
      <c r="L23" s="5"/>
      <c r="M23" s="5"/>
    </row>
    <row r="24" spans="1:13" x14ac:dyDescent="0.3">
      <c r="A24">
        <v>26.5</v>
      </c>
      <c r="B24">
        <v>22</v>
      </c>
      <c r="C24">
        <f t="shared" si="0"/>
        <v>3.3520470343867923</v>
      </c>
      <c r="D24">
        <f t="shared" si="1"/>
        <v>3.0910424533583161</v>
      </c>
      <c r="E24">
        <f t="shared" si="2"/>
        <v>3.173397648495345</v>
      </c>
      <c r="F24">
        <f t="shared" si="3"/>
        <v>6.7823781660581147E-3</v>
      </c>
      <c r="G24" t="b">
        <f t="shared" si="4"/>
        <v>1</v>
      </c>
      <c r="H24">
        <f t="shared" si="5"/>
        <v>6.7823781660581147E-3</v>
      </c>
      <c r="K24" s="5"/>
      <c r="L24" s="5"/>
      <c r="M24" s="5"/>
    </row>
    <row r="25" spans="1:13" x14ac:dyDescent="0.3">
      <c r="A25">
        <v>27.5</v>
      </c>
      <c r="B25">
        <v>2</v>
      </c>
      <c r="C25">
        <f t="shared" si="0"/>
        <v>3.710143497284764</v>
      </c>
      <c r="D25">
        <f t="shared" si="1"/>
        <v>0.69314718055994529</v>
      </c>
      <c r="E25">
        <f t="shared" si="2"/>
        <v>2.5754923437660961</v>
      </c>
      <c r="F25">
        <f t="shared" si="3"/>
        <v>3.5432233134455902</v>
      </c>
      <c r="G25" t="b">
        <f t="shared" si="4"/>
        <v>1</v>
      </c>
      <c r="H25">
        <f t="shared" si="5"/>
        <v>3.5432233134455902</v>
      </c>
      <c r="K25" s="5"/>
      <c r="L25" s="5"/>
      <c r="M25" s="5"/>
    </row>
    <row r="26" spans="1:13" x14ac:dyDescent="0.3">
      <c r="A26">
        <v>28.5</v>
      </c>
      <c r="B26">
        <v>13</v>
      </c>
      <c r="C26">
        <f t="shared" si="0"/>
        <v>4.1466506293247987</v>
      </c>
      <c r="D26">
        <f t="shared" si="1"/>
        <v>2.5649493574615367</v>
      </c>
      <c r="E26">
        <f t="shared" si="2"/>
        <v>1.846666575181926</v>
      </c>
      <c r="F26">
        <f t="shared" si="3"/>
        <v>0.51593015531933872</v>
      </c>
      <c r="G26" t="b">
        <f t="shared" si="4"/>
        <v>1</v>
      </c>
      <c r="H26">
        <f t="shared" si="5"/>
        <v>0.51593015531933872</v>
      </c>
      <c r="K26" s="5"/>
      <c r="L26" s="5"/>
      <c r="M26" s="5"/>
    </row>
    <row r="27" spans="1:13" x14ac:dyDescent="0.3">
      <c r="A27">
        <v>29.5</v>
      </c>
      <c r="B27">
        <v>3</v>
      </c>
      <c r="C27">
        <f t="shared" si="0"/>
        <v>4.7058203537631229</v>
      </c>
      <c r="D27">
        <f t="shared" si="1"/>
        <v>1.0986122886681098</v>
      </c>
      <c r="E27">
        <f t="shared" si="2"/>
        <v>0.91303393949481215</v>
      </c>
      <c r="F27">
        <f t="shared" si="3"/>
        <v>3.4439323681886375E-2</v>
      </c>
      <c r="G27" t="b">
        <f t="shared" si="4"/>
        <v>1</v>
      </c>
      <c r="H27">
        <f t="shared" si="5"/>
        <v>3.4439323681886375E-2</v>
      </c>
      <c r="K27" s="5"/>
      <c r="L27" s="5"/>
      <c r="M27" s="5"/>
    </row>
    <row r="28" spans="1:13" x14ac:dyDescent="0.3">
      <c r="K28" s="5"/>
      <c r="L28" s="5"/>
      <c r="M28" s="5"/>
    </row>
    <row r="29" spans="1:13" x14ac:dyDescent="0.3">
      <c r="K29" s="5"/>
      <c r="L29" s="5"/>
      <c r="M29" s="5"/>
    </row>
    <row r="30" spans="1:13" x14ac:dyDescent="0.3">
      <c r="K30" s="5"/>
      <c r="L30" s="5"/>
      <c r="M30" s="5"/>
    </row>
    <row r="31" spans="1:13" x14ac:dyDescent="0.3">
      <c r="K31" s="5"/>
      <c r="L31" s="5"/>
      <c r="M31" s="5"/>
    </row>
    <row r="32" spans="1:13" x14ac:dyDescent="0.3">
      <c r="K32" s="5"/>
      <c r="L32" s="5"/>
      <c r="M32" s="5"/>
    </row>
    <row r="33" spans="11:13" x14ac:dyDescent="0.3">
      <c r="K33" s="5"/>
      <c r="L33" s="5"/>
      <c r="M33" s="5"/>
    </row>
    <row r="34" spans="11:13" x14ac:dyDescent="0.3">
      <c r="K34" s="5"/>
      <c r="L34" s="5"/>
      <c r="M34" s="5"/>
    </row>
    <row r="35" spans="11:13" x14ac:dyDescent="0.3">
      <c r="K35" s="5"/>
      <c r="L35" s="5"/>
      <c r="M35" s="5"/>
    </row>
    <row r="36" spans="11:13" x14ac:dyDescent="0.3">
      <c r="K36" s="5"/>
      <c r="L36" s="5"/>
      <c r="M36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34"/>
  <sheetViews>
    <sheetView zoomScaleNormal="100" workbookViewId="0">
      <selection activeCell="H3" sqref="H3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5" x14ac:dyDescent="0.3">
      <c r="A1" t="s">
        <v>5</v>
      </c>
      <c r="B1">
        <v>32.6</v>
      </c>
      <c r="D1" t="s">
        <v>8</v>
      </c>
      <c r="E1">
        <v>-2.4003545091064633</v>
      </c>
      <c r="F1" s="2"/>
      <c r="G1" t="s">
        <v>15</v>
      </c>
      <c r="H1">
        <f>-E1</f>
        <v>2.4003545091064633</v>
      </c>
      <c r="J1">
        <f>1-EXP((-H1))</f>
        <v>0.90931420135125507</v>
      </c>
    </row>
    <row r="2" spans="1:15" x14ac:dyDescent="0.3">
      <c r="A2" t="s">
        <v>19</v>
      </c>
      <c r="B2">
        <v>0.5</v>
      </c>
      <c r="D2" t="s">
        <v>9</v>
      </c>
      <c r="E2">
        <v>10.594322282787484</v>
      </c>
      <c r="G2" t="s">
        <v>18</v>
      </c>
      <c r="H2">
        <v>0.999</v>
      </c>
      <c r="I2">
        <f>1-EXP((-E2))</f>
        <v>0.9999749421218479</v>
      </c>
    </row>
    <row r="3" spans="1:15" x14ac:dyDescent="0.3">
      <c r="A3" t="s">
        <v>6</v>
      </c>
      <c r="B3">
        <v>0</v>
      </c>
      <c r="D3" t="s">
        <v>10</v>
      </c>
      <c r="E3">
        <v>1.5</v>
      </c>
      <c r="G3" t="s">
        <v>16</v>
      </c>
      <c r="H3">
        <f>H1-H2</f>
        <v>1.4013545091064632</v>
      </c>
    </row>
    <row r="4" spans="1:15" x14ac:dyDescent="0.3">
      <c r="A4" t="s">
        <v>7</v>
      </c>
      <c r="B4">
        <v>19.100000000000001</v>
      </c>
      <c r="D4" t="s">
        <v>11</v>
      </c>
      <c r="E4">
        <v>7</v>
      </c>
      <c r="G4" t="s">
        <v>17</v>
      </c>
      <c r="H4">
        <f>H3/H2</f>
        <v>1.402757266372836</v>
      </c>
    </row>
    <row r="5" spans="1:15" x14ac:dyDescent="0.3">
      <c r="D5" t="s">
        <v>14</v>
      </c>
      <c r="E5">
        <f>SUM(H8:H26)</f>
        <v>6.6579490886118524</v>
      </c>
      <c r="F5" s="3"/>
      <c r="G5" s="3"/>
      <c r="H5" s="3"/>
    </row>
    <row r="7" spans="1:15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L7" s="4"/>
      <c r="M7" s="4"/>
      <c r="N7" s="4"/>
      <c r="O7" s="4"/>
    </row>
    <row r="8" spans="1:15" x14ac:dyDescent="0.3">
      <c r="A8">
        <v>7.5</v>
      </c>
      <c r="B8">
        <v>1</v>
      </c>
      <c r="C8">
        <f>LN(1-MIN(0.999,A8/B$1))/-B$2</f>
        <v>0.52288888446984749</v>
      </c>
      <c r="D8">
        <f>LN(B8)</f>
        <v>0</v>
      </c>
      <c r="E8">
        <f>$E$1*C8+$E$2</f>
        <v>9.3392035911886371</v>
      </c>
      <c r="F8">
        <f>(E8-D8)^2</f>
        <v>87.220723717670737</v>
      </c>
      <c r="G8" t="b">
        <f>AND(C8&gt;$E$3,C8&lt;$E$4)</f>
        <v>0</v>
      </c>
      <c r="H8">
        <f>F8*G8</f>
        <v>0</v>
      </c>
      <c r="L8" s="5"/>
    </row>
    <row r="9" spans="1:15" x14ac:dyDescent="0.3">
      <c r="A9">
        <v>8.5</v>
      </c>
      <c r="B9">
        <v>1</v>
      </c>
      <c r="C9">
        <f t="shared" ref="C9:C25" si="0">LN(1-MIN(0.999,A9/B$1))/-B$2</f>
        <v>0.60420089575210545</v>
      </c>
      <c r="D9">
        <f t="shared" ref="D9:D25" si="1">LN(B9)</f>
        <v>0</v>
      </c>
      <c r="E9">
        <f t="shared" ref="E9:E25" si="2">$E$1*C9+$E$2</f>
        <v>9.1440259382627538</v>
      </c>
      <c r="F9">
        <f t="shared" ref="F9:F25" si="3">(E9-D9)^2</f>
        <v>83.61321035962203</v>
      </c>
      <c r="G9" t="b">
        <f t="shared" ref="G9:G25" si="4">AND(C9&gt;$E$3,C9&lt;$E$4)</f>
        <v>0</v>
      </c>
      <c r="H9">
        <f>F9*G9</f>
        <v>0</v>
      </c>
      <c r="L9" s="5"/>
    </row>
    <row r="10" spans="1:15" x14ac:dyDescent="0.3">
      <c r="A10">
        <v>11.5</v>
      </c>
      <c r="B10">
        <v>1</v>
      </c>
      <c r="C10">
        <f t="shared" si="0"/>
        <v>0.87007849578128216</v>
      </c>
      <c r="D10">
        <f t="shared" si="1"/>
        <v>0</v>
      </c>
      <c r="E10">
        <f t="shared" si="2"/>
        <v>8.5058254421623154</v>
      </c>
      <c r="F10">
        <f t="shared" si="3"/>
        <v>72.349066452535752</v>
      </c>
      <c r="G10" t="b">
        <f t="shared" si="4"/>
        <v>0</v>
      </c>
      <c r="H10">
        <f t="shared" ref="H10:H25" si="5">F10*G10</f>
        <v>0</v>
      </c>
      <c r="K10" s="5"/>
      <c r="L10" s="5"/>
    </row>
    <row r="11" spans="1:15" x14ac:dyDescent="0.3">
      <c r="A11">
        <v>12.5</v>
      </c>
      <c r="B11">
        <v>9</v>
      </c>
      <c r="C11">
        <f t="shared" si="0"/>
        <v>0.96718494661526377</v>
      </c>
      <c r="D11">
        <f t="shared" si="1"/>
        <v>2.1972245773362196</v>
      </c>
      <c r="E11">
        <f t="shared" si="2"/>
        <v>8.2727355350396419</v>
      </c>
      <c r="F11">
        <f t="shared" si="3"/>
        <v>36.911833397174348</v>
      </c>
      <c r="G11" t="b">
        <f t="shared" si="4"/>
        <v>0</v>
      </c>
      <c r="H11">
        <f t="shared" si="5"/>
        <v>0</v>
      </c>
      <c r="K11" s="5"/>
      <c r="L11" s="5"/>
    </row>
    <row r="12" spans="1:15" x14ac:dyDescent="0.3">
      <c r="A12">
        <v>13.5</v>
      </c>
      <c r="B12">
        <v>16</v>
      </c>
      <c r="C12">
        <f t="shared" si="0"/>
        <v>1.0692479066401557</v>
      </c>
      <c r="D12">
        <f t="shared" si="1"/>
        <v>2.7725887222397811</v>
      </c>
      <c r="E12">
        <f t="shared" si="2"/>
        <v>8.0277482487311396</v>
      </c>
      <c r="F12">
        <f t="shared" si="3"/>
        <v>27.616701648872873</v>
      </c>
      <c r="G12" t="b">
        <f t="shared" si="4"/>
        <v>0</v>
      </c>
      <c r="H12">
        <f t="shared" si="5"/>
        <v>0</v>
      </c>
      <c r="K12" s="5"/>
      <c r="L12" s="5"/>
    </row>
    <row r="13" spans="1:15" x14ac:dyDescent="0.3">
      <c r="A13">
        <v>14.5</v>
      </c>
      <c r="B13">
        <v>47</v>
      </c>
      <c r="C13">
        <f t="shared" si="0"/>
        <v>1.1768007002017637</v>
      </c>
      <c r="D13">
        <f t="shared" si="1"/>
        <v>3.8501476017100584</v>
      </c>
      <c r="E13">
        <f t="shared" si="2"/>
        <v>7.7695834157385377</v>
      </c>
      <c r="F13">
        <f t="shared" si="3"/>
        <v>15.361977100289089</v>
      </c>
      <c r="G13" t="b">
        <f t="shared" si="4"/>
        <v>0</v>
      </c>
      <c r="H13">
        <f t="shared" si="5"/>
        <v>0</v>
      </c>
      <c r="K13" s="5"/>
      <c r="L13" s="5"/>
    </row>
    <row r="14" spans="1:15" x14ac:dyDescent="0.3">
      <c r="A14">
        <v>15.5</v>
      </c>
      <c r="B14">
        <v>134</v>
      </c>
      <c r="C14">
        <f t="shared" si="0"/>
        <v>1.2904676497280954</v>
      </c>
      <c r="D14">
        <f t="shared" si="1"/>
        <v>4.8978397999509111</v>
      </c>
      <c r="E14">
        <f t="shared" si="2"/>
        <v>7.4967424409066306</v>
      </c>
      <c r="F14">
        <f t="shared" si="3"/>
        <v>6.7542949371666134</v>
      </c>
      <c r="G14" t="b">
        <f t="shared" si="4"/>
        <v>0</v>
      </c>
      <c r="H14">
        <f t="shared" si="5"/>
        <v>0</v>
      </c>
      <c r="K14" s="5"/>
      <c r="L14" s="5"/>
    </row>
    <row r="15" spans="1:15" x14ac:dyDescent="0.3">
      <c r="A15">
        <v>16.5</v>
      </c>
      <c r="B15">
        <v>160</v>
      </c>
      <c r="C15">
        <f t="shared" si="0"/>
        <v>1.4109860327644892</v>
      </c>
      <c r="D15">
        <f t="shared" si="1"/>
        <v>5.0751738152338266</v>
      </c>
      <c r="E15">
        <f t="shared" si="2"/>
        <v>7.2074555967550022</v>
      </c>
      <c r="F15">
        <f t="shared" si="3"/>
        <v>4.5466255958071189</v>
      </c>
      <c r="G15" t="b">
        <f t="shared" si="4"/>
        <v>0</v>
      </c>
      <c r="H15">
        <f t="shared" si="5"/>
        <v>0</v>
      </c>
      <c r="K15" s="5"/>
      <c r="L15" s="5"/>
    </row>
    <row r="16" spans="1:15" x14ac:dyDescent="0.3">
      <c r="A16">
        <v>17.5</v>
      </c>
      <c r="B16">
        <v>256</v>
      </c>
      <c r="C16">
        <f t="shared" si="0"/>
        <v>1.5392350891035667</v>
      </c>
      <c r="D16">
        <f t="shared" si="1"/>
        <v>5.5451774444795623</v>
      </c>
      <c r="E16">
        <f t="shared" si="2"/>
        <v>6.8996123960828495</v>
      </c>
      <c r="F16">
        <f t="shared" si="3"/>
        <v>1.8344940381245989</v>
      </c>
      <c r="G16" t="b">
        <f t="shared" si="4"/>
        <v>1</v>
      </c>
      <c r="H16">
        <f t="shared" si="5"/>
        <v>1.8344940381245989</v>
      </c>
      <c r="K16" s="5"/>
      <c r="L16" s="5"/>
    </row>
    <row r="17" spans="1:14" x14ac:dyDescent="0.3">
      <c r="A17">
        <v>18.5</v>
      </c>
      <c r="B17">
        <v>420</v>
      </c>
      <c r="C17">
        <f t="shared" si="0"/>
        <v>1.6762749819770784</v>
      </c>
      <c r="D17">
        <f t="shared" si="1"/>
        <v>6.0402547112774139</v>
      </c>
      <c r="E17">
        <f t="shared" si="2"/>
        <v>6.5706680712964483</v>
      </c>
      <c r="F17">
        <f t="shared" si="3"/>
        <v>0.28133833248668177</v>
      </c>
      <c r="G17" t="b">
        <f t="shared" si="4"/>
        <v>1</v>
      </c>
      <c r="H17">
        <f t="shared" si="5"/>
        <v>0.28133833248668177</v>
      </c>
      <c r="K17" s="5"/>
      <c r="L17" s="5"/>
    </row>
    <row r="18" spans="1:14" x14ac:dyDescent="0.3">
      <c r="A18">
        <v>19.5</v>
      </c>
      <c r="B18">
        <v>465</v>
      </c>
      <c r="C18">
        <f t="shared" si="0"/>
        <v>1.8234001163311122</v>
      </c>
      <c r="D18">
        <f t="shared" si="1"/>
        <v>6.1420374055873559</v>
      </c>
      <c r="E18">
        <f t="shared" si="2"/>
        <v>6.2175155916468494</v>
      </c>
      <c r="F18">
        <f t="shared" si="3"/>
        <v>5.6969565708315222E-3</v>
      </c>
      <c r="G18" t="b">
        <f t="shared" si="4"/>
        <v>1</v>
      </c>
      <c r="H18">
        <f t="shared" si="5"/>
        <v>5.6969565708315222E-3</v>
      </c>
      <c r="K18" s="5"/>
      <c r="L18" s="5"/>
    </row>
    <row r="19" spans="1:14" x14ac:dyDescent="0.3">
      <c r="A19">
        <v>20.5</v>
      </c>
      <c r="B19">
        <v>471</v>
      </c>
      <c r="C19">
        <f t="shared" si="0"/>
        <v>1.9822136715399328</v>
      </c>
      <c r="D19">
        <f t="shared" si="1"/>
        <v>6.1548580940164177</v>
      </c>
      <c r="E19">
        <f t="shared" si="2"/>
        <v>5.8363067582941284</v>
      </c>
      <c r="F19">
        <f t="shared" si="3"/>
        <v>0.10147495349045468</v>
      </c>
      <c r="G19" t="b">
        <f t="shared" si="4"/>
        <v>1</v>
      </c>
      <c r="H19">
        <f t="shared" si="5"/>
        <v>0.10147495349045468</v>
      </c>
      <c r="K19" s="5"/>
      <c r="L19" s="5"/>
    </row>
    <row r="20" spans="1:14" x14ac:dyDescent="0.3">
      <c r="A20">
        <v>21.5</v>
      </c>
      <c r="B20">
        <v>308</v>
      </c>
      <c r="C20">
        <f t="shared" si="0"/>
        <v>2.1547343601087467</v>
      </c>
      <c r="D20">
        <f t="shared" si="1"/>
        <v>5.730099782973574</v>
      </c>
      <c r="E20">
        <f t="shared" si="2"/>
        <v>5.422195945573824</v>
      </c>
      <c r="F20">
        <f t="shared" si="3"/>
        <v>9.4804773085491706E-2</v>
      </c>
      <c r="G20" t="b">
        <f t="shared" si="4"/>
        <v>1</v>
      </c>
      <c r="H20">
        <f t="shared" si="5"/>
        <v>9.4804773085491706E-2</v>
      </c>
      <c r="K20" s="5"/>
      <c r="L20" s="5"/>
    </row>
    <row r="21" spans="1:14" x14ac:dyDescent="0.3">
      <c r="A21">
        <v>22.5</v>
      </c>
      <c r="B21">
        <v>387</v>
      </c>
      <c r="C21">
        <f t="shared" si="0"/>
        <v>2.3435537290508965</v>
      </c>
      <c r="D21">
        <f t="shared" si="1"/>
        <v>5.9584246930297819</v>
      </c>
      <c r="E21">
        <f t="shared" si="2"/>
        <v>4.9689625219268976</v>
      </c>
      <c r="F21">
        <f t="shared" si="3"/>
        <v>0.97903538804363366</v>
      </c>
      <c r="G21" t="b">
        <f t="shared" si="4"/>
        <v>1</v>
      </c>
      <c r="H21">
        <f t="shared" si="5"/>
        <v>0.97903538804363366</v>
      </c>
      <c r="K21" s="5"/>
      <c r="L21" s="5"/>
    </row>
    <row r="22" spans="1:14" x14ac:dyDescent="0.3">
      <c r="A22">
        <v>23.5</v>
      </c>
      <c r="B22">
        <v>386</v>
      </c>
      <c r="C22">
        <f t="shared" si="0"/>
        <v>2.5520757496997146</v>
      </c>
      <c r="D22">
        <f t="shared" si="1"/>
        <v>5.955837369464831</v>
      </c>
      <c r="E22">
        <f t="shared" si="2"/>
        <v>4.4684357494145166</v>
      </c>
      <c r="F22">
        <f t="shared" si="3"/>
        <v>2.2123635793282999</v>
      </c>
      <c r="G22" t="b">
        <f t="shared" si="4"/>
        <v>1</v>
      </c>
      <c r="H22">
        <f t="shared" si="5"/>
        <v>2.2123635793282999</v>
      </c>
      <c r="K22" s="5"/>
      <c r="L22" s="5"/>
    </row>
    <row r="23" spans="1:14" x14ac:dyDescent="0.3">
      <c r="A23">
        <v>24.5</v>
      </c>
      <c r="B23">
        <v>60</v>
      </c>
      <c r="C23">
        <f t="shared" si="0"/>
        <v>2.7848964533885376</v>
      </c>
      <c r="D23">
        <f t="shared" si="1"/>
        <v>4.0943445622221004</v>
      </c>
      <c r="E23">
        <f t="shared" si="2"/>
        <v>3.90958352350171</v>
      </c>
      <c r="F23">
        <f t="shared" si="3"/>
        <v>3.4136641429037599E-2</v>
      </c>
      <c r="G23" t="b">
        <f t="shared" si="4"/>
        <v>1</v>
      </c>
      <c r="H23">
        <f t="shared" si="5"/>
        <v>3.4136641429037599E-2</v>
      </c>
      <c r="K23" s="5"/>
      <c r="L23" s="5"/>
    </row>
    <row r="24" spans="1:14" x14ac:dyDescent="0.3">
      <c r="A24">
        <v>25.5</v>
      </c>
      <c r="B24">
        <v>27</v>
      </c>
      <c r="C24">
        <f t="shared" si="0"/>
        <v>3.0484350086507837</v>
      </c>
      <c r="D24">
        <f t="shared" si="1"/>
        <v>3.2958368660043291</v>
      </c>
      <c r="E24">
        <f t="shared" si="2"/>
        <v>3.2769975640545752</v>
      </c>
      <c r="F24">
        <f t="shared" si="3"/>
        <v>3.5491929795400173E-4</v>
      </c>
      <c r="G24" t="b">
        <f t="shared" si="4"/>
        <v>1</v>
      </c>
      <c r="H24">
        <f t="shared" si="5"/>
        <v>3.5491929795400173E-4</v>
      </c>
      <c r="K24" s="5"/>
      <c r="L24" s="5"/>
    </row>
    <row r="25" spans="1:14" x14ac:dyDescent="0.3">
      <c r="A25">
        <v>26.5</v>
      </c>
      <c r="B25">
        <v>9</v>
      </c>
      <c r="C25">
        <f t="shared" si="0"/>
        <v>3.3520470343867923</v>
      </c>
      <c r="D25">
        <f t="shared" si="1"/>
        <v>2.1972245773362196</v>
      </c>
      <c r="E25">
        <f t="shared" si="2"/>
        <v>2.5482210690601992</v>
      </c>
      <c r="F25">
        <f t="shared" si="3"/>
        <v>0.12319853720254169</v>
      </c>
      <c r="G25" t="b">
        <f t="shared" si="4"/>
        <v>1</v>
      </c>
      <c r="H25">
        <f t="shared" si="5"/>
        <v>0.12319853720254169</v>
      </c>
      <c r="K25" s="5"/>
      <c r="L25" s="5"/>
    </row>
    <row r="26" spans="1:14" x14ac:dyDescent="0.3">
      <c r="A26">
        <v>27.5</v>
      </c>
      <c r="B26">
        <v>2</v>
      </c>
      <c r="C26">
        <f t="shared" ref="C26" si="6">LN(1-MIN(0.999,A26/B$1))/-B$2</f>
        <v>3.710143497284764</v>
      </c>
      <c r="D26">
        <f t="shared" ref="D26" si="7">LN(B26)</f>
        <v>0.69314718055994529</v>
      </c>
      <c r="E26">
        <f t="shared" ref="E26" si="8">$E$1*C26+$E$2</f>
        <v>1.6886626096479773</v>
      </c>
      <c r="F26">
        <f t="shared" ref="F26" si="9">(E26-D26)^2</f>
        <v>0.99105096955232852</v>
      </c>
      <c r="G26" t="b">
        <f t="shared" ref="G26" si="10">AND(C26&gt;$E$3,C26&lt;$E$4)</f>
        <v>1</v>
      </c>
      <c r="H26">
        <f t="shared" ref="H26" si="11">F26*G26</f>
        <v>0.99105096955232852</v>
      </c>
      <c r="K26" s="5"/>
      <c r="L26" s="5"/>
    </row>
    <row r="27" spans="1:14" x14ac:dyDescent="0.3">
      <c r="K27" s="5"/>
      <c r="L27" s="5"/>
    </row>
    <row r="28" spans="1:14" x14ac:dyDescent="0.3">
      <c r="K28" s="5"/>
      <c r="L28" s="5"/>
    </row>
    <row r="29" spans="1:14" x14ac:dyDescent="0.3">
      <c r="K29" s="5"/>
      <c r="L29" s="5"/>
    </row>
    <row r="30" spans="1:14" x14ac:dyDescent="0.3">
      <c r="K30" s="5"/>
      <c r="L30" s="5"/>
      <c r="M30" s="5"/>
      <c r="N30" s="5"/>
    </row>
    <row r="31" spans="1:14" x14ac:dyDescent="0.3">
      <c r="K31" s="5"/>
      <c r="L31" s="5"/>
      <c r="M31" s="5"/>
      <c r="N31" s="5"/>
    </row>
    <row r="32" spans="1:14" x14ac:dyDescent="0.3">
      <c r="K32" s="5"/>
      <c r="L32" s="5"/>
      <c r="M32" s="5"/>
      <c r="N32" s="5"/>
    </row>
    <row r="33" spans="11:14" x14ac:dyDescent="0.3">
      <c r="K33" s="5"/>
      <c r="L33" s="5"/>
      <c r="M33" s="5"/>
      <c r="N33" s="5"/>
    </row>
    <row r="34" spans="11:14" x14ac:dyDescent="0.3">
      <c r="K34" s="5"/>
      <c r="L34" s="5"/>
      <c r="M34" s="5"/>
      <c r="N34" s="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18CE-AC7E-4506-B80F-E4845079ECAD}">
  <sheetPr codeName="Sheet3"/>
  <dimension ref="A1:N31"/>
  <sheetViews>
    <sheetView zoomScaleNormal="100" workbookViewId="0">
      <selection activeCell="H3" sqref="H3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32.6</v>
      </c>
      <c r="D1" t="s">
        <v>8</v>
      </c>
      <c r="E1">
        <v>-1.7427747267022344</v>
      </c>
      <c r="F1" s="2"/>
      <c r="G1" t="s">
        <v>15</v>
      </c>
      <c r="H1">
        <f>-E1</f>
        <v>1.7427747267022344</v>
      </c>
      <c r="J1">
        <f>1-EXP((-H1))</f>
        <v>0.82496594547460267</v>
      </c>
    </row>
    <row r="2" spans="1:14" x14ac:dyDescent="0.3">
      <c r="A2" t="s">
        <v>19</v>
      </c>
      <c r="B2">
        <v>0.5</v>
      </c>
      <c r="D2" t="s">
        <v>9</v>
      </c>
      <c r="E2">
        <v>8.8825690510076694</v>
      </c>
      <c r="G2" t="s">
        <v>18</v>
      </c>
      <c r="H2">
        <v>0.999</v>
      </c>
      <c r="I2">
        <f>1-EXP((-E2))</f>
        <v>0.99986121284411256</v>
      </c>
    </row>
    <row r="3" spans="1:14" x14ac:dyDescent="0.3">
      <c r="A3" t="s">
        <v>6</v>
      </c>
      <c r="B3">
        <v>0</v>
      </c>
      <c r="D3" t="s">
        <v>10</v>
      </c>
      <c r="E3">
        <v>1.5</v>
      </c>
      <c r="G3" t="s">
        <v>16</v>
      </c>
      <c r="H3">
        <f>H1-H2</f>
        <v>0.74377472670223443</v>
      </c>
    </row>
    <row r="4" spans="1:14" x14ac:dyDescent="0.3">
      <c r="A4" t="s">
        <v>7</v>
      </c>
      <c r="B4">
        <v>19.100000000000001</v>
      </c>
      <c r="D4" t="s">
        <v>11</v>
      </c>
      <c r="E4">
        <v>7</v>
      </c>
      <c r="G4" t="s">
        <v>17</v>
      </c>
      <c r="H4">
        <f>H3/H2</f>
        <v>0.74451924594818264</v>
      </c>
    </row>
    <row r="5" spans="1:14" x14ac:dyDescent="0.3">
      <c r="D5" t="s">
        <v>14</v>
      </c>
      <c r="E5">
        <f>SUM(H8:H28)</f>
        <v>7.426976740597552</v>
      </c>
      <c r="F5" s="3"/>
      <c r="G5" s="3"/>
      <c r="H5" s="3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4"/>
      <c r="L7" s="4"/>
      <c r="M7" s="4"/>
      <c r="N7" s="4"/>
    </row>
    <row r="8" spans="1:14" x14ac:dyDescent="0.3">
      <c r="A8">
        <v>5.5</v>
      </c>
      <c r="B8">
        <v>1</v>
      </c>
      <c r="C8">
        <f>LN(1-MIN(0.999,A8/B$1))/-B$2</f>
        <v>0.36955712097401355</v>
      </c>
      <c r="D8">
        <f>LN(B8)</f>
        <v>0</v>
      </c>
      <c r="E8">
        <f>$E$1*C8+$E$2</f>
        <v>8.2385142405013188</v>
      </c>
      <c r="F8">
        <f>(E8-D8)^2</f>
        <v>67.873116890943024</v>
      </c>
      <c r="G8" t="b">
        <f>AND(C8&gt;$E$3,C8&lt;$E$4)</f>
        <v>0</v>
      </c>
      <c r="H8">
        <f>F8*G8</f>
        <v>0</v>
      </c>
      <c r="K8" s="5"/>
    </row>
    <row r="9" spans="1:14" x14ac:dyDescent="0.3">
      <c r="A9">
        <v>10.5</v>
      </c>
      <c r="B9">
        <v>3</v>
      </c>
      <c r="C9">
        <f t="shared" ref="C9:C22" si="0">LN(1-MIN(0.999,A9/B$1))/-B$2</f>
        <v>0.77746935969790942</v>
      </c>
      <c r="D9">
        <f t="shared" ref="D9:D22" si="1">LN(B9)</f>
        <v>1.0986122886681098</v>
      </c>
      <c r="E9">
        <f t="shared" ref="E9:E22" si="2">$E$1*C9+$E$2</f>
        <v>7.5276151001407836</v>
      </c>
      <c r="F9">
        <f t="shared" ref="F9:F22" si="3">(E9-D9)^2</f>
        <v>41.332077149923542</v>
      </c>
      <c r="G9" t="b">
        <f t="shared" ref="G9:G22" si="4">AND(C9&gt;$E$3,C9&lt;$E$4)</f>
        <v>0</v>
      </c>
      <c r="H9">
        <f t="shared" ref="H9:H22" si="5">F9*G9</f>
        <v>0</v>
      </c>
      <c r="K9" s="5"/>
    </row>
    <row r="10" spans="1:14" x14ac:dyDescent="0.3">
      <c r="A10">
        <v>12.5</v>
      </c>
      <c r="B10">
        <v>23</v>
      </c>
      <c r="C10">
        <f t="shared" si="0"/>
        <v>0.96718494661526377</v>
      </c>
      <c r="D10">
        <f t="shared" si="1"/>
        <v>3.1354942159291497</v>
      </c>
      <c r="E10">
        <f t="shared" si="2"/>
        <v>7.1969835699997375</v>
      </c>
      <c r="F10">
        <f t="shared" si="3"/>
        <v>16.495695773228721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>
        <v>13.5</v>
      </c>
      <c r="B11">
        <v>82</v>
      </c>
      <c r="C11">
        <f t="shared" si="0"/>
        <v>1.0692479066401557</v>
      </c>
      <c r="D11">
        <f t="shared" si="1"/>
        <v>4.4067192472642533</v>
      </c>
      <c r="E11">
        <f t="shared" si="2"/>
        <v>7.0191108227359358</v>
      </c>
      <c r="F11">
        <f t="shared" si="3"/>
        <v>6.8245897435954195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>
        <v>14.5</v>
      </c>
      <c r="B12">
        <v>221</v>
      </c>
      <c r="C12">
        <f t="shared" si="0"/>
        <v>1.1768007002017637</v>
      </c>
      <c r="D12">
        <f t="shared" si="1"/>
        <v>5.3981627015177525</v>
      </c>
      <c r="E12">
        <f t="shared" si="2"/>
        <v>6.8316705323305422</v>
      </c>
      <c r="F12">
        <f t="shared" si="3"/>
        <v>2.05494470100159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>
        <v>15.5</v>
      </c>
      <c r="B13">
        <v>374</v>
      </c>
      <c r="C13">
        <f t="shared" si="0"/>
        <v>1.2904676497280954</v>
      </c>
      <c r="D13">
        <f t="shared" si="1"/>
        <v>5.9242557974145322</v>
      </c>
      <c r="E13">
        <f t="shared" si="2"/>
        <v>6.6335746454347131</v>
      </c>
      <c r="F13">
        <f t="shared" si="3"/>
        <v>0.50313322815667638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>
        <v>16.5</v>
      </c>
      <c r="B14">
        <v>524</v>
      </c>
      <c r="C14">
        <f t="shared" si="0"/>
        <v>1.4109860327644892</v>
      </c>
      <c r="D14">
        <f t="shared" si="1"/>
        <v>6.261491684321042</v>
      </c>
      <c r="E14">
        <f t="shared" si="2"/>
        <v>6.4235382533758667</v>
      </c>
      <c r="F14">
        <f t="shared" si="3"/>
        <v>2.6259090542440081E-2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>
        <v>17.5</v>
      </c>
      <c r="B15">
        <v>503</v>
      </c>
      <c r="C15">
        <f t="shared" si="0"/>
        <v>1.5392350891035667</v>
      </c>
      <c r="D15">
        <f t="shared" si="1"/>
        <v>6.2205901700997392</v>
      </c>
      <c r="E15">
        <f t="shared" si="2"/>
        <v>6.2000290392647113</v>
      </c>
      <c r="F15">
        <f t="shared" si="3"/>
        <v>4.2276010121513816E-4</v>
      </c>
      <c r="G15" t="b">
        <f t="shared" si="4"/>
        <v>1</v>
      </c>
      <c r="H15">
        <f t="shared" si="5"/>
        <v>4.2276010121513816E-4</v>
      </c>
      <c r="K15" s="5"/>
    </row>
    <row r="16" spans="1:14" x14ac:dyDescent="0.3">
      <c r="A16">
        <v>18.5</v>
      </c>
      <c r="B16">
        <v>439</v>
      </c>
      <c r="C16">
        <f t="shared" si="0"/>
        <v>1.6762749819770784</v>
      </c>
      <c r="D16">
        <f t="shared" si="1"/>
        <v>6.0844994130751715</v>
      </c>
      <c r="E16">
        <f t="shared" si="2"/>
        <v>5.9611993774147738</v>
      </c>
      <c r="F16">
        <f t="shared" si="3"/>
        <v>1.5202898793855347E-2</v>
      </c>
      <c r="G16" t="b">
        <f t="shared" si="4"/>
        <v>1</v>
      </c>
      <c r="H16">
        <f t="shared" si="5"/>
        <v>1.5202898793855347E-2</v>
      </c>
      <c r="K16" s="5"/>
    </row>
    <row r="17" spans="1:13" x14ac:dyDescent="0.3">
      <c r="A17">
        <v>19.5</v>
      </c>
      <c r="B17">
        <v>465</v>
      </c>
      <c r="C17">
        <f t="shared" si="0"/>
        <v>1.8234001163311122</v>
      </c>
      <c r="D17">
        <f t="shared" si="1"/>
        <v>6.1420374055873559</v>
      </c>
      <c r="E17">
        <f t="shared" si="2"/>
        <v>5.7047934115998924</v>
      </c>
      <c r="F17">
        <f t="shared" si="3"/>
        <v>0.191182310278109</v>
      </c>
      <c r="G17" t="b">
        <f t="shared" si="4"/>
        <v>1</v>
      </c>
      <c r="H17">
        <f t="shared" si="5"/>
        <v>0.191182310278109</v>
      </c>
      <c r="K17" s="5"/>
    </row>
    <row r="18" spans="1:13" x14ac:dyDescent="0.3">
      <c r="A18">
        <v>20.5</v>
      </c>
      <c r="B18">
        <v>374</v>
      </c>
      <c r="C18">
        <f t="shared" si="0"/>
        <v>1.9822136715399328</v>
      </c>
      <c r="D18">
        <f t="shared" si="1"/>
        <v>5.9242557974145322</v>
      </c>
      <c r="E18">
        <f t="shared" si="2"/>
        <v>5.428017161324231</v>
      </c>
      <c r="F18">
        <f t="shared" si="3"/>
        <v>0.24625278394876246</v>
      </c>
      <c r="G18" t="b">
        <f t="shared" si="4"/>
        <v>1</v>
      </c>
      <c r="H18">
        <f t="shared" si="5"/>
        <v>0.24625278394876246</v>
      </c>
      <c r="K18" s="5"/>
    </row>
    <row r="19" spans="1:13" x14ac:dyDescent="0.3">
      <c r="A19">
        <v>21.5</v>
      </c>
      <c r="B19">
        <v>255</v>
      </c>
      <c r="C19">
        <f t="shared" si="0"/>
        <v>2.1547343601087467</v>
      </c>
      <c r="D19">
        <f t="shared" si="1"/>
        <v>5.5412635451584258</v>
      </c>
      <c r="E19">
        <f t="shared" si="2"/>
        <v>5.1273524654532343</v>
      </c>
      <c r="F19">
        <f t="shared" si="3"/>
        <v>0.17132238190271737</v>
      </c>
      <c r="G19" t="b">
        <f t="shared" si="4"/>
        <v>1</v>
      </c>
      <c r="H19">
        <f t="shared" si="5"/>
        <v>0.17132238190271737</v>
      </c>
      <c r="K19" s="5"/>
    </row>
    <row r="20" spans="1:13" x14ac:dyDescent="0.3">
      <c r="A20">
        <v>22.5</v>
      </c>
      <c r="B20">
        <v>134</v>
      </c>
      <c r="C20">
        <f t="shared" si="0"/>
        <v>2.3435537290508965</v>
      </c>
      <c r="D20">
        <f t="shared" si="1"/>
        <v>4.8978397999509111</v>
      </c>
      <c r="E20">
        <f t="shared" si="2"/>
        <v>4.7982828413489909</v>
      </c>
      <c r="F20">
        <f t="shared" si="3"/>
        <v>9.9115880060644656E-3</v>
      </c>
      <c r="G20" t="b">
        <f t="shared" si="4"/>
        <v>1</v>
      </c>
      <c r="H20">
        <f t="shared" si="5"/>
        <v>9.9115880060644656E-3</v>
      </c>
      <c r="K20" s="5"/>
    </row>
    <row r="21" spans="1:13" x14ac:dyDescent="0.3">
      <c r="A21">
        <v>23.5</v>
      </c>
      <c r="B21">
        <v>93</v>
      </c>
      <c r="C21">
        <f t="shared" si="0"/>
        <v>2.5520757496997146</v>
      </c>
      <c r="D21">
        <f t="shared" si="1"/>
        <v>4.5325994931532563</v>
      </c>
      <c r="E21">
        <f t="shared" si="2"/>
        <v>4.434875933801349</v>
      </c>
      <c r="F21">
        <f t="shared" si="3"/>
        <v>9.5498940524057375E-3</v>
      </c>
      <c r="G21" t="b">
        <f t="shared" si="4"/>
        <v>1</v>
      </c>
      <c r="H21">
        <f t="shared" si="5"/>
        <v>9.5498940524057375E-3</v>
      </c>
      <c r="K21" s="5"/>
    </row>
    <row r="22" spans="1:13" x14ac:dyDescent="0.3">
      <c r="A22">
        <v>24.5</v>
      </c>
      <c r="B22">
        <v>55</v>
      </c>
      <c r="C22">
        <f t="shared" si="0"/>
        <v>2.7848964533885376</v>
      </c>
      <c r="D22">
        <f t="shared" si="1"/>
        <v>4.0073331852324712</v>
      </c>
      <c r="E22">
        <f t="shared" si="2"/>
        <v>4.029121895559439</v>
      </c>
      <c r="F22">
        <f t="shared" si="3"/>
        <v>4.7474789771251459E-4</v>
      </c>
      <c r="G22" t="b">
        <f t="shared" si="4"/>
        <v>1</v>
      </c>
      <c r="H22">
        <f t="shared" si="5"/>
        <v>4.7474789771251459E-4</v>
      </c>
      <c r="K22" s="5"/>
    </row>
    <row r="23" spans="1:13" x14ac:dyDescent="0.3">
      <c r="A23">
        <v>25.5</v>
      </c>
      <c r="B23">
        <v>23</v>
      </c>
      <c r="C23">
        <f t="shared" ref="C23:C29" si="6">LN(1-MIN(0.999,A23/B$1))/-B$2</f>
        <v>3.0484350086507837</v>
      </c>
      <c r="D23">
        <f t="shared" ref="D23:D29" si="7">LN(B23)</f>
        <v>3.1354942159291497</v>
      </c>
      <c r="E23">
        <f t="shared" ref="E23:E29" si="8">$E$1*C23+$E$2</f>
        <v>3.5698335619367763</v>
      </c>
      <c r="F23">
        <f t="shared" ref="F23:F29" si="9">(E23-D23)^2</f>
        <v>0.18865066749033277</v>
      </c>
      <c r="G23" t="b">
        <f t="shared" ref="G23:G29" si="10">AND(C23&gt;$E$3,C23&lt;$E$4)</f>
        <v>1</v>
      </c>
      <c r="H23">
        <f t="shared" ref="H23:H29" si="11">F23*G23</f>
        <v>0.18865066749033277</v>
      </c>
      <c r="K23" s="5"/>
    </row>
    <row r="24" spans="1:13" x14ac:dyDescent="0.3">
      <c r="A24">
        <v>26.5</v>
      </c>
      <c r="B24">
        <v>5</v>
      </c>
      <c r="C24">
        <f t="shared" si="6"/>
        <v>3.3520470343867923</v>
      </c>
      <c r="D24">
        <f t="shared" si="7"/>
        <v>1.6094379124341003</v>
      </c>
      <c r="E24">
        <f t="shared" si="8"/>
        <v>3.0407061967611924</v>
      </c>
      <c r="F24">
        <f t="shared" si="9"/>
        <v>2.0485289017206179</v>
      </c>
      <c r="G24" t="b">
        <f t="shared" si="10"/>
        <v>1</v>
      </c>
      <c r="H24">
        <f t="shared" si="11"/>
        <v>2.0485289017206179</v>
      </c>
      <c r="K24" s="5"/>
    </row>
    <row r="25" spans="1:13" x14ac:dyDescent="0.3">
      <c r="A25">
        <v>27.5</v>
      </c>
      <c r="B25">
        <v>12</v>
      </c>
      <c r="C25">
        <f t="shared" si="6"/>
        <v>3.710143497284764</v>
      </c>
      <c r="D25">
        <f t="shared" si="7"/>
        <v>2.4849066497880004</v>
      </c>
      <c r="E25">
        <f t="shared" si="8"/>
        <v>2.4166247315011429</v>
      </c>
      <c r="F25">
        <f t="shared" si="9"/>
        <v>4.6624203649330816E-3</v>
      </c>
      <c r="G25" t="b">
        <f t="shared" si="10"/>
        <v>1</v>
      </c>
      <c r="H25">
        <f t="shared" si="11"/>
        <v>4.6624203649330816E-3</v>
      </c>
      <c r="K25" s="5"/>
    </row>
    <row r="26" spans="1:13" x14ac:dyDescent="0.3">
      <c r="A26">
        <v>28.5</v>
      </c>
      <c r="B26">
        <v>2</v>
      </c>
      <c r="C26">
        <f t="shared" si="6"/>
        <v>4.1466506293247987</v>
      </c>
      <c r="D26">
        <f t="shared" si="7"/>
        <v>0.69314718055994529</v>
      </c>
      <c r="E26">
        <f t="shared" si="8"/>
        <v>1.6558911337564952</v>
      </c>
      <c r="F26">
        <f t="shared" si="9"/>
        <v>0.9268759194165207</v>
      </c>
      <c r="G26" t="b">
        <f t="shared" si="10"/>
        <v>1</v>
      </c>
      <c r="H26">
        <f t="shared" si="11"/>
        <v>0.9268759194165207</v>
      </c>
      <c r="K26" s="5"/>
    </row>
    <row r="27" spans="1:13" x14ac:dyDescent="0.3">
      <c r="A27">
        <v>29.5</v>
      </c>
      <c r="B27">
        <v>1</v>
      </c>
      <c r="C27">
        <f t="shared" si="6"/>
        <v>4.7058203537631229</v>
      </c>
      <c r="D27">
        <f t="shared" si="7"/>
        <v>0</v>
      </c>
      <c r="E27">
        <f t="shared" si="8"/>
        <v>0.68138427006832991</v>
      </c>
      <c r="F27">
        <f t="shared" si="9"/>
        <v>0.46428452349655075</v>
      </c>
      <c r="G27" t="b">
        <f t="shared" si="10"/>
        <v>1</v>
      </c>
      <c r="H27">
        <f t="shared" si="11"/>
        <v>0.46428452349655075</v>
      </c>
      <c r="K27" s="5"/>
    </row>
    <row r="28" spans="1:13" x14ac:dyDescent="0.3">
      <c r="A28">
        <v>30.5</v>
      </c>
      <c r="B28">
        <v>3</v>
      </c>
      <c r="C28">
        <f t="shared" si="6"/>
        <v>5.4847498872865668</v>
      </c>
      <c r="D28">
        <f t="shared" si="7"/>
        <v>1.0986122886681098</v>
      </c>
      <c r="E28">
        <f t="shared" si="8"/>
        <v>-0.67611443483828815</v>
      </c>
      <c r="F28">
        <f t="shared" si="9"/>
        <v>3.1496549431277545</v>
      </c>
      <c r="G28" t="b">
        <f t="shared" si="10"/>
        <v>1</v>
      </c>
      <c r="H28">
        <f t="shared" si="11"/>
        <v>3.1496549431277545</v>
      </c>
      <c r="K28" s="5"/>
    </row>
    <row r="29" spans="1:13" x14ac:dyDescent="0.3">
      <c r="A29">
        <v>31.5</v>
      </c>
      <c r="B29">
        <v>1</v>
      </c>
      <c r="C29">
        <f t="shared" si="6"/>
        <v>6.7780042171366723</v>
      </c>
      <c r="D29">
        <f t="shared" si="7"/>
        <v>0</v>
      </c>
      <c r="E29">
        <f t="shared" si="8"/>
        <v>-2.9299653960992877</v>
      </c>
      <c r="F29">
        <f t="shared" si="9"/>
        <v>8.5846972223392566</v>
      </c>
      <c r="G29" t="b">
        <f t="shared" si="10"/>
        <v>1</v>
      </c>
      <c r="H29">
        <f t="shared" si="11"/>
        <v>8.5846972223392566</v>
      </c>
      <c r="K29" s="5"/>
    </row>
    <row r="30" spans="1:13" x14ac:dyDescent="0.3">
      <c r="K30" s="5"/>
    </row>
    <row r="31" spans="1:13" x14ac:dyDescent="0.3">
      <c r="K31" s="5"/>
      <c r="L31" s="5"/>
      <c r="M31" s="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A604-4EF4-4D9F-BB4E-846F5028CA6A}">
  <sheetPr codeName="Sheet4"/>
  <dimension ref="A1:N34"/>
  <sheetViews>
    <sheetView zoomScale="90" zoomScaleNormal="90" workbookViewId="0">
      <selection activeCell="E5" sqref="E5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32.6</v>
      </c>
      <c r="D1" t="s">
        <v>8</v>
      </c>
      <c r="E1">
        <v>-0.57883037895894418</v>
      </c>
      <c r="F1" s="2"/>
      <c r="G1" t="s">
        <v>15</v>
      </c>
      <c r="H1">
        <f>-E1</f>
        <v>0.57883037895894418</v>
      </c>
      <c r="J1">
        <f>1-EXP((-H1))</f>
        <v>0.43944638140062664</v>
      </c>
    </row>
    <row r="2" spans="1:14" x14ac:dyDescent="0.3">
      <c r="A2" t="s">
        <v>19</v>
      </c>
      <c r="B2">
        <v>0.5</v>
      </c>
      <c r="D2" t="s">
        <v>9</v>
      </c>
      <c r="E2">
        <v>7.4736817458548623</v>
      </c>
      <c r="G2" t="s">
        <v>18</v>
      </c>
      <c r="I2">
        <f>1-EXP((-E2))</f>
        <v>0.9994321661762422</v>
      </c>
    </row>
    <row r="3" spans="1:14" x14ac:dyDescent="0.3">
      <c r="A3" t="s">
        <v>6</v>
      </c>
      <c r="B3">
        <v>0</v>
      </c>
      <c r="D3" t="s">
        <v>10</v>
      </c>
      <c r="E3">
        <v>1.5</v>
      </c>
      <c r="G3" t="s">
        <v>16</v>
      </c>
      <c r="H3">
        <f>H1-H2</f>
        <v>0.57883037895894418</v>
      </c>
    </row>
    <row r="4" spans="1:14" x14ac:dyDescent="0.3">
      <c r="A4" t="s">
        <v>7</v>
      </c>
      <c r="B4">
        <v>19.100000000000001</v>
      </c>
      <c r="D4" t="s">
        <v>11</v>
      </c>
      <c r="E4">
        <v>7</v>
      </c>
      <c r="G4" t="s">
        <v>17</v>
      </c>
      <c r="H4" t="e">
        <f>H3/H2</f>
        <v>#DIV/0!</v>
      </c>
      <c r="K4" s="4"/>
      <c r="L4" s="4"/>
      <c r="M4" s="4"/>
      <c r="N4" s="4"/>
    </row>
    <row r="5" spans="1:14" x14ac:dyDescent="0.3">
      <c r="D5" t="s">
        <v>14</v>
      </c>
      <c r="E5">
        <f>SUM(H8:H23)</f>
        <v>0.40024498926990432</v>
      </c>
      <c r="F5" s="3"/>
      <c r="G5" s="3"/>
      <c r="H5" s="3"/>
      <c r="K5" s="5"/>
    </row>
    <row r="6" spans="1:14" x14ac:dyDescent="0.3">
      <c r="K6" s="5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5"/>
    </row>
    <row r="8" spans="1:14" x14ac:dyDescent="0.3">
      <c r="A8">
        <v>6.5</v>
      </c>
      <c r="B8">
        <v>1</v>
      </c>
      <c r="C8">
        <f>LN(1-MIN(0.999,A8/B$1))/-B$2</f>
        <v>0.44475394808802837</v>
      </c>
      <c r="D8">
        <f>LN(B8)</f>
        <v>0</v>
      </c>
      <c r="E8">
        <f>$E$1*C8+$E$2</f>
        <v>7.2162446495395827</v>
      </c>
      <c r="F8">
        <f>(E8-D8)^2</f>
        <v>52.074186842008658</v>
      </c>
      <c r="G8" t="b">
        <f>AND(C8&gt;$E$3,C8&lt;$E$4)</f>
        <v>0</v>
      </c>
      <c r="H8">
        <f>F8*G8</f>
        <v>0</v>
      </c>
      <c r="K8" s="5"/>
    </row>
    <row r="9" spans="1:14" x14ac:dyDescent="0.3">
      <c r="A9">
        <v>11.5</v>
      </c>
      <c r="B9">
        <v>1</v>
      </c>
      <c r="C9">
        <f t="shared" ref="C9:C23" si="0">LN(1-MIN(0.999,A9/B$1))/-B$2</f>
        <v>0.87007849578128216</v>
      </c>
      <c r="D9">
        <f t="shared" ref="D9:D23" si="1">LN(B9)</f>
        <v>0</v>
      </c>
      <c r="E9">
        <f t="shared" ref="E9:E23" si="2">$E$1*C9+$E$2</f>
        <v>6.9700538804177548</v>
      </c>
      <c r="F9">
        <f t="shared" ref="F9:F23" si="3">(E9-D9)^2</f>
        <v>48.581651095926603</v>
      </c>
      <c r="G9" t="b">
        <f t="shared" ref="G9:G23" si="4">AND(C9&gt;$E$3,C9&lt;$E$4)</f>
        <v>0</v>
      </c>
      <c r="H9">
        <f t="shared" ref="H9:H23" si="5">F9*G9</f>
        <v>0</v>
      </c>
      <c r="K9" s="5"/>
    </row>
    <row r="10" spans="1:14" x14ac:dyDescent="0.3">
      <c r="A10">
        <v>12.5</v>
      </c>
      <c r="B10">
        <v>7</v>
      </c>
      <c r="C10">
        <f t="shared" si="0"/>
        <v>0.96718494661526377</v>
      </c>
      <c r="D10">
        <f t="shared" si="1"/>
        <v>1.9459101490553132</v>
      </c>
      <c r="E10">
        <f t="shared" si="2"/>
        <v>6.9138457166821627</v>
      </c>
      <c r="F10">
        <f t="shared" si="3"/>
        <v>24.680383804091907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>
        <v>13.5</v>
      </c>
      <c r="B11">
        <v>28</v>
      </c>
      <c r="C11">
        <f t="shared" si="0"/>
        <v>1.0692479066401557</v>
      </c>
      <c r="D11">
        <f t="shared" si="1"/>
        <v>3.3322045101752038</v>
      </c>
      <c r="E11">
        <f t="shared" si="2"/>
        <v>6.8547685748532832</v>
      </c>
      <c r="F11">
        <f t="shared" si="3"/>
        <v>12.408457589761353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>
        <v>14.5</v>
      </c>
      <c r="B12">
        <v>144</v>
      </c>
      <c r="C12">
        <f t="shared" si="0"/>
        <v>1.1768007002017637</v>
      </c>
      <c r="D12">
        <f t="shared" si="1"/>
        <v>4.9698132995760007</v>
      </c>
      <c r="E12">
        <f t="shared" si="2"/>
        <v>6.7925137505979247</v>
      </c>
      <c r="F12">
        <f t="shared" si="3"/>
        <v>3.3222369341555251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>
        <v>15.5</v>
      </c>
      <c r="B13">
        <v>365</v>
      </c>
      <c r="C13">
        <f t="shared" si="0"/>
        <v>1.2904676497280954</v>
      </c>
      <c r="D13">
        <f t="shared" si="1"/>
        <v>5.8998973535824915</v>
      </c>
      <c r="E13">
        <f t="shared" si="2"/>
        <v>6.7267198671284909</v>
      </c>
      <c r="F13">
        <f t="shared" si="3"/>
        <v>0.68363546890652449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>
        <v>16.5</v>
      </c>
      <c r="B14">
        <v>618</v>
      </c>
      <c r="C14">
        <f t="shared" si="0"/>
        <v>1.4109860327644892</v>
      </c>
      <c r="D14">
        <f t="shared" si="1"/>
        <v>6.4264884574576904</v>
      </c>
      <c r="E14">
        <f t="shared" si="2"/>
        <v>6.6569601658040156</v>
      </c>
      <c r="F14">
        <f t="shared" si="3"/>
        <v>5.3117208348073604E-2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>
        <v>17.5</v>
      </c>
      <c r="B15">
        <v>729</v>
      </c>
      <c r="C15">
        <f t="shared" si="0"/>
        <v>1.5392350891035667</v>
      </c>
      <c r="D15">
        <f t="shared" si="1"/>
        <v>6.5916737320086582</v>
      </c>
      <c r="E15">
        <f t="shared" si="2"/>
        <v>6.5827257159221411</v>
      </c>
      <c r="F15">
        <f t="shared" si="3"/>
        <v>8.006699188457033E-5</v>
      </c>
      <c r="G15" t="b">
        <f t="shared" si="4"/>
        <v>1</v>
      </c>
      <c r="H15">
        <f t="shared" si="5"/>
        <v>8.006699188457033E-5</v>
      </c>
      <c r="K15" s="5"/>
    </row>
    <row r="16" spans="1:14" x14ac:dyDescent="0.3">
      <c r="A16">
        <v>18.5</v>
      </c>
      <c r="B16">
        <v>617</v>
      </c>
      <c r="C16">
        <f t="shared" si="0"/>
        <v>1.6762749819770784</v>
      </c>
      <c r="D16">
        <f t="shared" si="1"/>
        <v>6.4248690239053881</v>
      </c>
      <c r="E16">
        <f t="shared" si="2"/>
        <v>6.5034028627976728</v>
      </c>
      <c r="F16">
        <f t="shared" si="3"/>
        <v>6.1675638511593314E-3</v>
      </c>
      <c r="G16" t="b">
        <f t="shared" si="4"/>
        <v>1</v>
      </c>
      <c r="H16">
        <f t="shared" si="5"/>
        <v>6.1675638511593314E-3</v>
      </c>
      <c r="K16" s="5"/>
    </row>
    <row r="17" spans="1:11" x14ac:dyDescent="0.3">
      <c r="A17">
        <v>19.5</v>
      </c>
      <c r="B17">
        <v>662</v>
      </c>
      <c r="C17">
        <f t="shared" si="0"/>
        <v>1.8234001163311122</v>
      </c>
      <c r="D17">
        <f t="shared" si="1"/>
        <v>6.4952655559370083</v>
      </c>
      <c r="E17">
        <f t="shared" si="2"/>
        <v>6.4182423655251419</v>
      </c>
      <c r="F17">
        <f t="shared" si="3"/>
        <v>5.9325718612226186E-3</v>
      </c>
      <c r="G17" t="b">
        <f t="shared" si="4"/>
        <v>1</v>
      </c>
      <c r="H17">
        <f t="shared" si="5"/>
        <v>5.9325718612226186E-3</v>
      </c>
      <c r="K17" s="5"/>
    </row>
    <row r="18" spans="1:11" x14ac:dyDescent="0.3">
      <c r="A18">
        <v>20.5</v>
      </c>
      <c r="B18">
        <v>484</v>
      </c>
      <c r="C18">
        <f t="shared" si="0"/>
        <v>1.9822136715399328</v>
      </c>
      <c r="D18">
        <f t="shared" si="1"/>
        <v>6.1820849067166321</v>
      </c>
      <c r="E18">
        <f t="shared" si="2"/>
        <v>6.3263162551798029</v>
      </c>
      <c r="F18">
        <f t="shared" si="3"/>
        <v>2.0802681879504591E-2</v>
      </c>
      <c r="G18" t="b">
        <f t="shared" si="4"/>
        <v>1</v>
      </c>
      <c r="H18">
        <f t="shared" si="5"/>
        <v>2.0802681879504591E-2</v>
      </c>
      <c r="K18" s="5"/>
    </row>
    <row r="19" spans="1:11" x14ac:dyDescent="0.3">
      <c r="A19">
        <v>21.5</v>
      </c>
      <c r="B19">
        <v>428</v>
      </c>
      <c r="C19">
        <f t="shared" si="0"/>
        <v>2.1547343601087467</v>
      </c>
      <c r="D19">
        <f t="shared" si="1"/>
        <v>6.0591231955817966</v>
      </c>
      <c r="E19">
        <f t="shared" si="2"/>
        <v>6.2264560396372586</v>
      </c>
      <c r="F19">
        <f t="shared" si="3"/>
        <v>2.8000280699689566E-2</v>
      </c>
      <c r="G19" t="b">
        <f t="shared" si="4"/>
        <v>1</v>
      </c>
      <c r="H19">
        <f t="shared" si="5"/>
        <v>2.8000280699689566E-2</v>
      </c>
      <c r="K19" s="5"/>
    </row>
    <row r="20" spans="1:11" x14ac:dyDescent="0.3">
      <c r="A20">
        <v>22.5</v>
      </c>
      <c r="B20">
        <v>632</v>
      </c>
      <c r="C20">
        <f t="shared" si="0"/>
        <v>2.3435537290508965</v>
      </c>
      <c r="D20">
        <f t="shared" si="1"/>
        <v>6.4488893941468577</v>
      </c>
      <c r="E20">
        <f t="shared" si="2"/>
        <v>6.1171616527576855</v>
      </c>
      <c r="F20">
        <f t="shared" si="3"/>
        <v>0.11004329440716148</v>
      </c>
      <c r="G20" t="b">
        <f t="shared" si="4"/>
        <v>1</v>
      </c>
      <c r="H20">
        <f t="shared" si="5"/>
        <v>0.11004329440716148</v>
      </c>
      <c r="K20" s="5"/>
    </row>
    <row r="21" spans="1:11" x14ac:dyDescent="0.3">
      <c r="A21">
        <v>23.5</v>
      </c>
      <c r="B21">
        <v>385</v>
      </c>
      <c r="C21">
        <f t="shared" si="0"/>
        <v>2.5520757496997146</v>
      </c>
      <c r="D21">
        <f t="shared" si="1"/>
        <v>5.9532433342877846</v>
      </c>
      <c r="E21">
        <f t="shared" si="2"/>
        <v>5.9964627725242448</v>
      </c>
      <c r="F21">
        <f t="shared" si="3"/>
        <v>1.8679198414751918E-3</v>
      </c>
      <c r="G21" t="b">
        <f t="shared" si="4"/>
        <v>1</v>
      </c>
      <c r="H21">
        <f t="shared" si="5"/>
        <v>1.8679198414751918E-3</v>
      </c>
      <c r="K21" s="5"/>
    </row>
    <row r="22" spans="1:11" x14ac:dyDescent="0.3">
      <c r="A22">
        <v>24.5</v>
      </c>
      <c r="B22">
        <v>496</v>
      </c>
      <c r="C22">
        <f t="shared" si="0"/>
        <v>2.7848964533885376</v>
      </c>
      <c r="D22">
        <f t="shared" si="1"/>
        <v>6.2065759267249279</v>
      </c>
      <c r="E22">
        <f t="shared" si="2"/>
        <v>5.8616990763785557</v>
      </c>
      <c r="F22">
        <f t="shared" si="3"/>
        <v>0.11894004190483398</v>
      </c>
      <c r="G22" t="b">
        <f t="shared" si="4"/>
        <v>1</v>
      </c>
      <c r="H22">
        <f t="shared" si="5"/>
        <v>0.11894004190483398</v>
      </c>
      <c r="K22" s="5"/>
    </row>
    <row r="23" spans="1:11" x14ac:dyDescent="0.3">
      <c r="A23">
        <v>25.5</v>
      </c>
      <c r="B23">
        <v>217</v>
      </c>
      <c r="C23">
        <f t="shared" si="0"/>
        <v>3.0484350086507837</v>
      </c>
      <c r="D23">
        <f t="shared" si="1"/>
        <v>5.3798973535404597</v>
      </c>
      <c r="E23">
        <f t="shared" si="2"/>
        <v>5.7091549545658165</v>
      </c>
      <c r="F23">
        <f t="shared" si="3"/>
        <v>0.108410567832973</v>
      </c>
      <c r="G23" t="b">
        <f t="shared" si="4"/>
        <v>1</v>
      </c>
      <c r="H23">
        <f t="shared" si="5"/>
        <v>0.108410567832973</v>
      </c>
      <c r="K23" s="5"/>
    </row>
    <row r="24" spans="1:11" x14ac:dyDescent="0.3">
      <c r="A24">
        <v>26.5</v>
      </c>
      <c r="B24">
        <v>35</v>
      </c>
      <c r="C24">
        <f t="shared" ref="C24:C34" si="6">LN(1-MIN(0.999,A24/B$1))/-B$2</f>
        <v>3.3520470343867923</v>
      </c>
      <c r="D24">
        <f t="shared" ref="D24:D34" si="7">LN(B24)</f>
        <v>3.5553480614894135</v>
      </c>
      <c r="E24">
        <f t="shared" ref="E24:E34" si="8">$E$1*C24+$E$2</f>
        <v>5.5334150906525501</v>
      </c>
      <c r="F24">
        <f t="shared" ref="F24:F34" si="9">(E24-D24)^2</f>
        <v>3.9127491718622771</v>
      </c>
      <c r="G24" t="b">
        <f t="shared" ref="G24:G34" si="10">AND(C24&gt;$E$3,C24&lt;$E$4)</f>
        <v>1</v>
      </c>
      <c r="H24">
        <f t="shared" ref="H24:H34" si="11">F24*G24</f>
        <v>3.9127491718622771</v>
      </c>
      <c r="K24" s="5"/>
    </row>
    <row r="25" spans="1:11" x14ac:dyDescent="0.3">
      <c r="A25">
        <v>27.5</v>
      </c>
      <c r="B25">
        <v>7</v>
      </c>
      <c r="C25">
        <f t="shared" si="6"/>
        <v>3.710143497284764</v>
      </c>
      <c r="D25">
        <f t="shared" si="7"/>
        <v>1.9459101490553132</v>
      </c>
      <c r="E25">
        <f t="shared" si="8"/>
        <v>5.3261379793294594</v>
      </c>
      <c r="F25">
        <f t="shared" si="9"/>
        <v>11.425940184559861</v>
      </c>
      <c r="G25" t="b">
        <f t="shared" si="10"/>
        <v>1</v>
      </c>
      <c r="H25">
        <f t="shared" si="11"/>
        <v>11.425940184559861</v>
      </c>
      <c r="K25" s="5"/>
    </row>
    <row r="26" spans="1:11" x14ac:dyDescent="0.3">
      <c r="A26">
        <v>28.5</v>
      </c>
      <c r="B26">
        <v>5</v>
      </c>
      <c r="C26">
        <f t="shared" si="6"/>
        <v>4.1466506293247987</v>
      </c>
      <c r="D26">
        <f t="shared" si="7"/>
        <v>1.6094379124341003</v>
      </c>
      <c r="E26">
        <f t="shared" si="8"/>
        <v>5.0734743906724447</v>
      </c>
      <c r="F26">
        <f t="shared" si="9"/>
        <v>11.99954872256591</v>
      </c>
      <c r="G26" t="b">
        <f t="shared" si="10"/>
        <v>1</v>
      </c>
      <c r="H26">
        <f t="shared" si="11"/>
        <v>11.99954872256591</v>
      </c>
      <c r="K26" s="5"/>
    </row>
    <row r="27" spans="1:11" x14ac:dyDescent="0.3">
      <c r="A27">
        <v>31.5</v>
      </c>
      <c r="B27">
        <v>1</v>
      </c>
      <c r="C27">
        <f t="shared" si="6"/>
        <v>6.7780042171366723</v>
      </c>
      <c r="D27">
        <f t="shared" si="7"/>
        <v>0</v>
      </c>
      <c r="E27">
        <f t="shared" si="8"/>
        <v>3.5503669962643207</v>
      </c>
      <c r="F27">
        <f t="shared" si="9"/>
        <v>12.605105808162936</v>
      </c>
      <c r="G27" t="b">
        <f t="shared" si="10"/>
        <v>1</v>
      </c>
      <c r="H27">
        <f t="shared" si="11"/>
        <v>12.605105808162936</v>
      </c>
      <c r="K27" s="5"/>
    </row>
    <row r="28" spans="1:11" x14ac:dyDescent="0.3">
      <c r="A28">
        <v>32.5</v>
      </c>
      <c r="B28">
        <v>1</v>
      </c>
      <c r="C28">
        <f t="shared" si="6"/>
        <v>11.573794762733355</v>
      </c>
      <c r="D28">
        <f t="shared" si="7"/>
        <v>0</v>
      </c>
      <c r="E28">
        <f t="shared" si="8"/>
        <v>0.77441773734887054</v>
      </c>
      <c r="F28">
        <f t="shared" si="9"/>
        <v>0.59972283192054421</v>
      </c>
      <c r="G28" t="b">
        <f t="shared" si="10"/>
        <v>0</v>
      </c>
      <c r="H28">
        <f t="shared" si="11"/>
        <v>0</v>
      </c>
      <c r="K28" s="5"/>
    </row>
    <row r="29" spans="1:11" x14ac:dyDescent="0.3">
      <c r="A29">
        <v>33.5</v>
      </c>
      <c r="B29">
        <v>1</v>
      </c>
      <c r="C29">
        <f t="shared" si="6"/>
        <v>13.815510557964272</v>
      </c>
      <c r="D29">
        <f t="shared" si="7"/>
        <v>0</v>
      </c>
      <c r="E29">
        <f t="shared" si="8"/>
        <v>-0.52315546592289142</v>
      </c>
      <c r="F29">
        <f t="shared" si="9"/>
        <v>0.27369164152499759</v>
      </c>
      <c r="G29" t="b">
        <f t="shared" si="10"/>
        <v>0</v>
      </c>
      <c r="H29">
        <f t="shared" si="11"/>
        <v>0</v>
      </c>
      <c r="K29" s="5"/>
    </row>
    <row r="30" spans="1:11" x14ac:dyDescent="0.3">
      <c r="A30">
        <v>34.5</v>
      </c>
      <c r="B30">
        <v>1</v>
      </c>
      <c r="C30">
        <f t="shared" si="6"/>
        <v>13.815510557964272</v>
      </c>
      <c r="D30">
        <f t="shared" si="7"/>
        <v>0</v>
      </c>
      <c r="E30">
        <f t="shared" si="8"/>
        <v>-0.52315546592289142</v>
      </c>
      <c r="F30">
        <f t="shared" si="9"/>
        <v>0.27369164152499759</v>
      </c>
      <c r="G30" t="b">
        <f t="shared" si="10"/>
        <v>0</v>
      </c>
      <c r="H30">
        <f t="shared" si="11"/>
        <v>0</v>
      </c>
      <c r="K30" s="5"/>
    </row>
    <row r="31" spans="1:11" x14ac:dyDescent="0.3">
      <c r="A31">
        <v>35.5</v>
      </c>
      <c r="B31">
        <v>1</v>
      </c>
      <c r="C31">
        <f t="shared" si="6"/>
        <v>13.815510557964272</v>
      </c>
      <c r="D31">
        <f t="shared" si="7"/>
        <v>0</v>
      </c>
      <c r="E31">
        <f t="shared" si="8"/>
        <v>-0.52315546592289142</v>
      </c>
      <c r="F31">
        <f t="shared" si="9"/>
        <v>0.27369164152499759</v>
      </c>
      <c r="G31" t="b">
        <f t="shared" si="10"/>
        <v>0</v>
      </c>
      <c r="H31">
        <f t="shared" si="11"/>
        <v>0</v>
      </c>
      <c r="K31" s="5"/>
    </row>
    <row r="32" spans="1:11" x14ac:dyDescent="0.3">
      <c r="A32">
        <v>37.5</v>
      </c>
      <c r="B32">
        <v>1</v>
      </c>
      <c r="C32">
        <f t="shared" si="6"/>
        <v>13.815510557964272</v>
      </c>
      <c r="D32">
        <f t="shared" si="7"/>
        <v>0</v>
      </c>
      <c r="E32">
        <f t="shared" si="8"/>
        <v>-0.52315546592289142</v>
      </c>
      <c r="F32">
        <f t="shared" si="9"/>
        <v>0.27369164152499759</v>
      </c>
      <c r="G32" t="b">
        <f t="shared" si="10"/>
        <v>0</v>
      </c>
      <c r="H32">
        <f t="shared" si="11"/>
        <v>0</v>
      </c>
      <c r="K32" s="5"/>
    </row>
    <row r="33" spans="1:11" x14ac:dyDescent="0.3">
      <c r="A33">
        <v>39.5</v>
      </c>
      <c r="B33">
        <v>1</v>
      </c>
      <c r="C33">
        <f t="shared" si="6"/>
        <v>13.815510557964272</v>
      </c>
      <c r="D33">
        <f t="shared" si="7"/>
        <v>0</v>
      </c>
      <c r="E33">
        <f t="shared" si="8"/>
        <v>-0.52315546592289142</v>
      </c>
      <c r="F33">
        <f t="shared" si="9"/>
        <v>0.27369164152499759</v>
      </c>
      <c r="G33" t="b">
        <f t="shared" si="10"/>
        <v>0</v>
      </c>
      <c r="H33">
        <f t="shared" si="11"/>
        <v>0</v>
      </c>
      <c r="K33" s="5"/>
    </row>
    <row r="34" spans="1:11" x14ac:dyDescent="0.3">
      <c r="A34">
        <v>46.5</v>
      </c>
      <c r="B34">
        <v>1</v>
      </c>
      <c r="C34">
        <f t="shared" si="6"/>
        <v>13.815510557964272</v>
      </c>
      <c r="D34">
        <f t="shared" si="7"/>
        <v>0</v>
      </c>
      <c r="E34">
        <f t="shared" si="8"/>
        <v>-0.52315546592289142</v>
      </c>
      <c r="F34">
        <f t="shared" si="9"/>
        <v>0.27369164152499759</v>
      </c>
      <c r="G34" t="b">
        <f t="shared" si="10"/>
        <v>0</v>
      </c>
      <c r="H34">
        <f t="shared" si="11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297-E28B-42B5-8925-27166F616502}">
  <sheetPr codeName="Sheet5"/>
  <dimension ref="A1:N30"/>
  <sheetViews>
    <sheetView tabSelected="1" zoomScale="90" zoomScaleNormal="90" workbookViewId="0">
      <selection activeCell="J7" sqref="J7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  <col min="10" max="10" width="10.6640625" customWidth="1"/>
  </cols>
  <sheetData>
    <row r="1" spans="1:14" x14ac:dyDescent="0.3">
      <c r="A1" t="s">
        <v>5</v>
      </c>
      <c r="B1">
        <v>32.6</v>
      </c>
      <c r="D1" t="s">
        <v>8</v>
      </c>
      <c r="E1">
        <v>-2.5276804782280302</v>
      </c>
      <c r="F1" s="2"/>
      <c r="G1" t="s">
        <v>15</v>
      </c>
      <c r="H1">
        <f>-E1</f>
        <v>2.5276804782280302</v>
      </c>
      <c r="J1">
        <f>1-EXP((-H1))</f>
        <v>0.9201559944264518</v>
      </c>
    </row>
    <row r="2" spans="1:14" x14ac:dyDescent="0.3">
      <c r="A2" t="s">
        <v>19</v>
      </c>
      <c r="B2">
        <v>0.5</v>
      </c>
      <c r="D2" t="s">
        <v>9</v>
      </c>
      <c r="E2">
        <v>11.125745640634056</v>
      </c>
      <c r="G2" t="s">
        <v>18</v>
      </c>
      <c r="H2">
        <v>0.999</v>
      </c>
      <c r="I2">
        <f>1-EXP((-E2))</f>
        <v>0.99998527178683427</v>
      </c>
    </row>
    <row r="3" spans="1:14" x14ac:dyDescent="0.3">
      <c r="A3" t="s">
        <v>6</v>
      </c>
      <c r="B3">
        <v>0</v>
      </c>
      <c r="D3" t="s">
        <v>10</v>
      </c>
      <c r="E3">
        <v>1.5</v>
      </c>
      <c r="G3" t="s">
        <v>16</v>
      </c>
      <c r="H3">
        <f>H1-H2</f>
        <v>1.5286804782280301</v>
      </c>
    </row>
    <row r="4" spans="1:14" x14ac:dyDescent="0.3">
      <c r="A4" t="s">
        <v>7</v>
      </c>
      <c r="B4">
        <v>19.100000000000001</v>
      </c>
      <c r="D4" t="s">
        <v>11</v>
      </c>
      <c r="E4">
        <v>7</v>
      </c>
      <c r="G4" t="s">
        <v>17</v>
      </c>
      <c r="H4">
        <f>H3/H2</f>
        <v>1.5302106889169471</v>
      </c>
    </row>
    <row r="5" spans="1:14" x14ac:dyDescent="0.3">
      <c r="D5" t="s">
        <v>14</v>
      </c>
      <c r="E5">
        <f>SUM(H8:H26)</f>
        <v>1.1283001892037121</v>
      </c>
      <c r="F5" s="3"/>
      <c r="G5" s="3"/>
      <c r="H5" s="3"/>
      <c r="K5" s="4"/>
      <c r="L5" s="4"/>
      <c r="M5" s="4"/>
      <c r="N5" s="4"/>
    </row>
    <row r="6" spans="1:14" x14ac:dyDescent="0.3">
      <c r="K6" s="5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5"/>
    </row>
    <row r="8" spans="1:14" x14ac:dyDescent="0.3">
      <c r="A8">
        <v>7.5</v>
      </c>
      <c r="B8">
        <v>1</v>
      </c>
      <c r="C8">
        <f>LN(1-MIN(0.999,A8/B$1))/-B$2</f>
        <v>0.52288888446984749</v>
      </c>
      <c r="D8">
        <f>LN(B8)</f>
        <v>0</v>
      </c>
      <c r="E8">
        <f>$E$1*C8+$E$2</f>
        <v>9.8040496150771901</v>
      </c>
      <c r="F8">
        <f>(E8-D8)^2</f>
        <v>96.119388854895206</v>
      </c>
      <c r="G8" t="b">
        <f>AND(C8&gt;$E$3,C8&lt;$E$4)</f>
        <v>0</v>
      </c>
      <c r="H8">
        <f>F8*G8</f>
        <v>0</v>
      </c>
      <c r="K8" s="5"/>
    </row>
    <row r="9" spans="1:14" x14ac:dyDescent="0.3">
      <c r="A9">
        <v>9.5</v>
      </c>
      <c r="B9">
        <v>1</v>
      </c>
      <c r="C9">
        <f t="shared" ref="C9:C26" si="0">LN(1-MIN(0.999,A9/B$1))/-B$2</f>
        <v>0.6889593416898282</v>
      </c>
      <c r="D9">
        <f t="shared" ref="D9:D26" si="1">LN(B9)</f>
        <v>0</v>
      </c>
      <c r="E9">
        <f t="shared" ref="E9:E26" si="2">$E$1*C9+$E$2</f>
        <v>9.3842765623518432</v>
      </c>
      <c r="F9">
        <f t="shared" ref="F9:F26" si="3">(E9-D9)^2</f>
        <v>88.064646598706133</v>
      </c>
      <c r="G9" t="b">
        <f t="shared" ref="G9:G26" si="4">AND(C9&gt;$E$3,C9&lt;$E$4)</f>
        <v>0</v>
      </c>
      <c r="H9">
        <f t="shared" ref="H9:H26" si="5">F9*G9</f>
        <v>0</v>
      </c>
      <c r="K9" s="5"/>
    </row>
    <row r="10" spans="1:14" x14ac:dyDescent="0.3">
      <c r="A10">
        <v>10.5</v>
      </c>
      <c r="B10">
        <v>6</v>
      </c>
      <c r="C10">
        <f t="shared" si="0"/>
        <v>0.77746935969790942</v>
      </c>
      <c r="D10">
        <f t="shared" si="1"/>
        <v>1.791759469228055</v>
      </c>
      <c r="E10">
        <f t="shared" si="2"/>
        <v>9.1605515177052048</v>
      </c>
      <c r="F10">
        <f t="shared" si="3"/>
        <v>54.299096253700078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>
        <v>11.5</v>
      </c>
      <c r="B11">
        <v>5</v>
      </c>
      <c r="C11">
        <f t="shared" si="0"/>
        <v>0.87007849578128216</v>
      </c>
      <c r="D11">
        <f t="shared" si="1"/>
        <v>1.6094379124341003</v>
      </c>
      <c r="E11">
        <f t="shared" si="2"/>
        <v>8.9264652123217001</v>
      </c>
      <c r="F11">
        <f t="shared" si="3"/>
        <v>53.538888507300413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>
        <v>12.5</v>
      </c>
      <c r="B12">
        <v>36</v>
      </c>
      <c r="C12">
        <f t="shared" si="0"/>
        <v>0.96718494661526377</v>
      </c>
      <c r="D12">
        <f t="shared" si="1"/>
        <v>3.5835189384561099</v>
      </c>
      <c r="E12">
        <f t="shared" si="2"/>
        <v>8.6810111322386341</v>
      </c>
      <c r="F12">
        <f t="shared" si="3"/>
        <v>25.984426665673769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>
        <v>13.5</v>
      </c>
      <c r="B13">
        <v>85</v>
      </c>
      <c r="C13">
        <f t="shared" si="0"/>
        <v>1.0692479066401557</v>
      </c>
      <c r="D13">
        <f t="shared" si="1"/>
        <v>4.4426512564903167</v>
      </c>
      <c r="E13">
        <f t="shared" si="2"/>
        <v>8.423028580633547</v>
      </c>
      <c r="F13">
        <f t="shared" si="3"/>
        <v>15.843403642553623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>
        <v>14.5</v>
      </c>
      <c r="B14">
        <v>196</v>
      </c>
      <c r="C14">
        <f t="shared" si="0"/>
        <v>1.1768007002017637</v>
      </c>
      <c r="D14">
        <f t="shared" si="1"/>
        <v>5.2781146592305168</v>
      </c>
      <c r="E14">
        <f t="shared" si="2"/>
        <v>8.1511694839689817</v>
      </c>
      <c r="F14">
        <f t="shared" si="3"/>
        <v>8.2544440259529708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>
        <v>15.5</v>
      </c>
      <c r="B15">
        <v>425</v>
      </c>
      <c r="C15">
        <f t="shared" si="0"/>
        <v>1.2904676497280954</v>
      </c>
      <c r="D15">
        <f t="shared" si="1"/>
        <v>6.0520891689244172</v>
      </c>
      <c r="E15">
        <f t="shared" si="2"/>
        <v>7.8638557546315422</v>
      </c>
      <c r="F15">
        <f t="shared" si="3"/>
        <v>3.2824981610848534</v>
      </c>
      <c r="G15" t="b">
        <f t="shared" si="4"/>
        <v>0</v>
      </c>
      <c r="H15">
        <f t="shared" si="5"/>
        <v>0</v>
      </c>
      <c r="K15" s="5"/>
    </row>
    <row r="16" spans="1:14" x14ac:dyDescent="0.3">
      <c r="A16">
        <v>16.5</v>
      </c>
      <c r="B16">
        <v>575</v>
      </c>
      <c r="C16">
        <f t="shared" si="0"/>
        <v>1.4109860327644892</v>
      </c>
      <c r="D16">
        <f t="shared" si="1"/>
        <v>6.3543700407973507</v>
      </c>
      <c r="E16">
        <f t="shared" si="2"/>
        <v>7.5592237905628412</v>
      </c>
      <c r="F16">
        <f t="shared" si="3"/>
        <v>1.4516725583239634</v>
      </c>
      <c r="G16" t="b">
        <f t="shared" si="4"/>
        <v>0</v>
      </c>
      <c r="H16">
        <f t="shared" si="5"/>
        <v>0</v>
      </c>
      <c r="K16" s="5"/>
    </row>
    <row r="17" spans="1:11" x14ac:dyDescent="0.3">
      <c r="A17">
        <v>17.5</v>
      </c>
      <c r="B17">
        <v>776</v>
      </c>
      <c r="C17">
        <f t="shared" si="0"/>
        <v>1.5392350891035667</v>
      </c>
      <c r="D17">
        <f t="shared" si="1"/>
        <v>6.654152520183219</v>
      </c>
      <c r="E17">
        <f t="shared" si="2"/>
        <v>7.2350511545033882</v>
      </c>
      <c r="F17">
        <f t="shared" si="3"/>
        <v>0.33744322335503762</v>
      </c>
      <c r="G17" t="b">
        <f t="shared" si="4"/>
        <v>1</v>
      </c>
      <c r="H17">
        <f t="shared" si="5"/>
        <v>0.33744322335503762</v>
      </c>
      <c r="K17" s="5"/>
    </row>
    <row r="18" spans="1:11" x14ac:dyDescent="0.3">
      <c r="A18">
        <v>18.5</v>
      </c>
      <c r="B18">
        <v>858</v>
      </c>
      <c r="C18">
        <f t="shared" si="0"/>
        <v>1.6762749819770784</v>
      </c>
      <c r="D18">
        <f t="shared" si="1"/>
        <v>6.7546040994879624</v>
      </c>
      <c r="E18">
        <f t="shared" si="2"/>
        <v>6.8886580925485523</v>
      </c>
      <c r="F18">
        <f t="shared" si="3"/>
        <v>1.7970473055488701E-2</v>
      </c>
      <c r="G18" t="b">
        <f t="shared" si="4"/>
        <v>1</v>
      </c>
      <c r="H18">
        <f t="shared" si="5"/>
        <v>1.7970473055488701E-2</v>
      </c>
      <c r="K18" s="5"/>
    </row>
    <row r="19" spans="1:11" x14ac:dyDescent="0.3">
      <c r="A19">
        <v>19.5</v>
      </c>
      <c r="B19">
        <v>669</v>
      </c>
      <c r="C19">
        <f t="shared" si="0"/>
        <v>1.8234001163311122</v>
      </c>
      <c r="D19">
        <f t="shared" si="1"/>
        <v>6.5057840601282289</v>
      </c>
      <c r="E19">
        <f t="shared" si="2"/>
        <v>6.5167727625851848</v>
      </c>
      <c r="F19">
        <f t="shared" si="3"/>
        <v>1.2075158168750939E-4</v>
      </c>
      <c r="G19" t="b">
        <f t="shared" si="4"/>
        <v>1</v>
      </c>
      <c r="H19">
        <f t="shared" si="5"/>
        <v>1.2075158168750939E-4</v>
      </c>
      <c r="K19" s="5"/>
    </row>
    <row r="20" spans="1:11" x14ac:dyDescent="0.3">
      <c r="A20">
        <v>20.5</v>
      </c>
      <c r="B20">
        <v>551</v>
      </c>
      <c r="C20">
        <f t="shared" si="0"/>
        <v>1.9822136715399328</v>
      </c>
      <c r="D20">
        <f t="shared" si="1"/>
        <v>6.3117348091529148</v>
      </c>
      <c r="E20">
        <f t="shared" si="2"/>
        <v>6.1153428394058595</v>
      </c>
      <c r="F20">
        <f t="shared" si="3"/>
        <v>3.8569805781128286E-2</v>
      </c>
      <c r="G20" t="b">
        <f t="shared" si="4"/>
        <v>1</v>
      </c>
      <c r="H20">
        <f t="shared" si="5"/>
        <v>3.8569805781128286E-2</v>
      </c>
      <c r="K20" s="5"/>
    </row>
    <row r="21" spans="1:11" x14ac:dyDescent="0.3">
      <c r="A21">
        <v>21.5</v>
      </c>
      <c r="B21">
        <v>348</v>
      </c>
      <c r="C21">
        <f t="shared" si="0"/>
        <v>2.1547343601087467</v>
      </c>
      <c r="D21">
        <f t="shared" si="1"/>
        <v>5.8522024797744745</v>
      </c>
      <c r="E21">
        <f t="shared" si="2"/>
        <v>5.6792656628200104</v>
      </c>
      <c r="F21">
        <f t="shared" si="3"/>
        <v>2.9907142658341806E-2</v>
      </c>
      <c r="G21" t="b">
        <f t="shared" si="4"/>
        <v>1</v>
      </c>
      <c r="H21">
        <f t="shared" si="5"/>
        <v>2.9907142658341806E-2</v>
      </c>
      <c r="K21" s="5"/>
    </row>
    <row r="22" spans="1:11" x14ac:dyDescent="0.3">
      <c r="A22">
        <v>22.5</v>
      </c>
      <c r="B22">
        <v>280</v>
      </c>
      <c r="C22">
        <f t="shared" si="0"/>
        <v>2.3435537290508965</v>
      </c>
      <c r="D22">
        <f t="shared" si="1"/>
        <v>5.6347896031692493</v>
      </c>
      <c r="E22">
        <f t="shared" si="2"/>
        <v>5.2019906300336025</v>
      </c>
      <c r="F22">
        <f t="shared" si="3"/>
        <v>0.18731495114727029</v>
      </c>
      <c r="G22" t="b">
        <f t="shared" si="4"/>
        <v>1</v>
      </c>
      <c r="H22">
        <f t="shared" si="5"/>
        <v>0.18731495114727029</v>
      </c>
      <c r="K22" s="5"/>
    </row>
    <row r="23" spans="1:11" x14ac:dyDescent="0.3">
      <c r="A23">
        <v>23.5</v>
      </c>
      <c r="B23">
        <v>159</v>
      </c>
      <c r="C23">
        <f t="shared" si="0"/>
        <v>2.5520757496997146</v>
      </c>
      <c r="D23">
        <f t="shared" si="1"/>
        <v>5.0689042022202315</v>
      </c>
      <c r="E23">
        <f t="shared" si="2"/>
        <v>4.6749135891589226</v>
      </c>
      <c r="F23">
        <f t="shared" si="3"/>
        <v>0.15522860318042603</v>
      </c>
      <c r="G23" t="b">
        <f t="shared" si="4"/>
        <v>1</v>
      </c>
      <c r="H23">
        <f t="shared" si="5"/>
        <v>0.15522860318042603</v>
      </c>
      <c r="K23" s="5"/>
    </row>
    <row r="24" spans="1:11" x14ac:dyDescent="0.3">
      <c r="A24">
        <v>24.5</v>
      </c>
      <c r="B24">
        <v>78</v>
      </c>
      <c r="C24">
        <f t="shared" si="0"/>
        <v>2.7848964533885376</v>
      </c>
      <c r="D24">
        <f t="shared" si="1"/>
        <v>4.3567088266895917</v>
      </c>
      <c r="E24">
        <f t="shared" si="2"/>
        <v>4.0864172415173723</v>
      </c>
      <c r="F24">
        <f t="shared" si="3"/>
        <v>7.3057541014911132E-2</v>
      </c>
      <c r="G24" t="b">
        <f t="shared" si="4"/>
        <v>1</v>
      </c>
      <c r="H24">
        <f t="shared" si="5"/>
        <v>7.3057541014911132E-2</v>
      </c>
      <c r="K24" s="5"/>
    </row>
    <row r="25" spans="1:11" x14ac:dyDescent="0.3">
      <c r="A25">
        <v>25.5</v>
      </c>
      <c r="B25">
        <v>23</v>
      </c>
      <c r="C25">
        <f t="shared" si="0"/>
        <v>3.0484350086507837</v>
      </c>
      <c r="D25">
        <f t="shared" si="1"/>
        <v>3.1354942159291497</v>
      </c>
      <c r="E25">
        <f t="shared" si="2"/>
        <v>3.4202759801205742</v>
      </c>
      <c r="F25">
        <f t="shared" si="3"/>
        <v>8.1100653215980131E-2</v>
      </c>
      <c r="G25" t="b">
        <f t="shared" si="4"/>
        <v>1</v>
      </c>
      <c r="H25">
        <f t="shared" si="5"/>
        <v>8.1100653215980131E-2</v>
      </c>
      <c r="K25" s="5"/>
    </row>
    <row r="26" spans="1:11" x14ac:dyDescent="0.3">
      <c r="A26">
        <v>26.5</v>
      </c>
      <c r="B26">
        <v>9</v>
      </c>
      <c r="C26">
        <f t="shared" si="0"/>
        <v>3.3520470343867923</v>
      </c>
      <c r="D26">
        <f t="shared" si="1"/>
        <v>2.1972245773362196</v>
      </c>
      <c r="E26">
        <f t="shared" si="2"/>
        <v>2.652841789712399</v>
      </c>
      <c r="F26">
        <f t="shared" si="3"/>
        <v>0.20758704421344062</v>
      </c>
      <c r="G26" t="b">
        <f t="shared" si="4"/>
        <v>1</v>
      </c>
      <c r="H26">
        <f t="shared" si="5"/>
        <v>0.20758704421344062</v>
      </c>
      <c r="K26" s="5"/>
    </row>
    <row r="27" spans="1:11" x14ac:dyDescent="0.3">
      <c r="A27">
        <v>27.5</v>
      </c>
      <c r="B27">
        <v>5</v>
      </c>
      <c r="C27">
        <f t="shared" ref="C27:C29" si="6">LN(1-MIN(0.999,A27/B$1))/-B$2</f>
        <v>3.710143497284764</v>
      </c>
      <c r="D27">
        <f t="shared" ref="D27:D29" si="7">LN(B27)</f>
        <v>1.6094379124341003</v>
      </c>
      <c r="E27">
        <f t="shared" ref="E27:E29" si="8">$E$1*C27+$E$2</f>
        <v>1.7476883511226866</v>
      </c>
      <c r="F27">
        <f t="shared" ref="F27:F29" si="9">(E27-D27)^2</f>
        <v>1.9113183797586569E-2</v>
      </c>
      <c r="G27" t="b">
        <f t="shared" ref="G27:G29" si="10">AND(C27&gt;$E$3,C27&lt;$E$4)</f>
        <v>1</v>
      </c>
      <c r="H27">
        <f t="shared" ref="H27:H29" si="11">F27*G27</f>
        <v>1.9113183797586569E-2</v>
      </c>
      <c r="K27" s="5"/>
    </row>
    <row r="28" spans="1:11" x14ac:dyDescent="0.3">
      <c r="A28">
        <v>30.5</v>
      </c>
      <c r="B28">
        <v>2</v>
      </c>
      <c r="C28">
        <f t="shared" si="6"/>
        <v>5.4847498872865668</v>
      </c>
      <c r="D28">
        <f t="shared" si="7"/>
        <v>0.69314718055994529</v>
      </c>
      <c r="E28">
        <f t="shared" si="8"/>
        <v>-2.7379495774235885</v>
      </c>
      <c r="F28">
        <f t="shared" si="9"/>
        <v>11.772424962645117</v>
      </c>
      <c r="G28" t="b">
        <f t="shared" si="10"/>
        <v>1</v>
      </c>
      <c r="H28">
        <f t="shared" si="11"/>
        <v>11.772424962645117</v>
      </c>
      <c r="K28" s="5"/>
    </row>
    <row r="29" spans="1:11" x14ac:dyDescent="0.3">
      <c r="A29">
        <v>34.5</v>
      </c>
      <c r="B29">
        <v>1</v>
      </c>
      <c r="C29">
        <f t="shared" si="6"/>
        <v>13.815510557964272</v>
      </c>
      <c r="D29">
        <f t="shared" si="7"/>
        <v>0</v>
      </c>
      <c r="E29">
        <f t="shared" si="8"/>
        <v>-23.795450693485471</v>
      </c>
      <c r="F29">
        <f t="shared" si="9"/>
        <v>566.22347370609816</v>
      </c>
      <c r="G29" t="b">
        <f t="shared" si="10"/>
        <v>0</v>
      </c>
      <c r="H29">
        <f t="shared" si="11"/>
        <v>0</v>
      </c>
      <c r="K29" s="5"/>
    </row>
    <row r="30" spans="1:11" x14ac:dyDescent="0.3">
      <c r="K30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Calicdan</dc:creator>
  <cp:lastModifiedBy>Melanie Calicdan</cp:lastModifiedBy>
  <dcterms:created xsi:type="dcterms:W3CDTF">2021-12-16T07:21:38Z</dcterms:created>
  <dcterms:modified xsi:type="dcterms:W3CDTF">2022-04-04T05:52:16Z</dcterms:modified>
</cp:coreProperties>
</file>