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een\Downloads\"/>
    </mc:Choice>
  </mc:AlternateContent>
  <bookViews>
    <workbookView xWindow="0" yWindow="0" windowWidth="24000" windowHeight="9735" activeTab="4"/>
  </bookViews>
  <sheets>
    <sheet name="2014" sheetId="10" r:id="rId1"/>
    <sheet name="2015" sheetId="4" r:id="rId2"/>
    <sheet name="2016" sheetId="7" r:id="rId3"/>
    <sheet name="2017" sheetId="8" r:id="rId4"/>
    <sheet name="2018" sheetId="9" r:id="rId5"/>
  </sheets>
  <definedNames>
    <definedName name="solver_adj" localSheetId="0" hidden="1">'2014'!$E$1:$E$2</definedName>
    <definedName name="solver_adj" localSheetId="1" hidden="1">'2015'!$E$1:$E$2</definedName>
    <definedName name="solver_adj" localSheetId="2" hidden="1">'2016'!$E$1:$E$2</definedName>
    <definedName name="solver_adj" localSheetId="3" hidden="1">'2017'!$E$1:$E$2</definedName>
    <definedName name="solver_adj" localSheetId="4" hidden="1">'2018'!$E$1:$E$2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'2014'!$E$5</definedName>
    <definedName name="solver_opt" localSheetId="1" hidden="1">'2015'!$E$5</definedName>
    <definedName name="solver_opt" localSheetId="2" hidden="1">'2016'!$E$5</definedName>
    <definedName name="solver_opt" localSheetId="3" hidden="1">'2017'!$E$5</definedName>
    <definedName name="solver_opt" localSheetId="4" hidden="1">'2018'!$E$5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0" l="1"/>
  <c r="E5" i="9"/>
  <c r="E5" i="8"/>
  <c r="E5" i="7"/>
  <c r="E5" i="4"/>
  <c r="D29" i="10" l="1"/>
  <c r="C29" i="10"/>
  <c r="G29" i="10" s="1"/>
  <c r="D28" i="10"/>
  <c r="C28" i="10"/>
  <c r="G28" i="10" s="1"/>
  <c r="D27" i="10"/>
  <c r="C27" i="10"/>
  <c r="G27" i="10" s="1"/>
  <c r="D26" i="10"/>
  <c r="C26" i="10"/>
  <c r="G26" i="10" s="1"/>
  <c r="D25" i="10"/>
  <c r="C25" i="10"/>
  <c r="G25" i="10" s="1"/>
  <c r="D24" i="10"/>
  <c r="C24" i="10"/>
  <c r="E24" i="10" s="1"/>
  <c r="F24" i="10" s="1"/>
  <c r="D23" i="10"/>
  <c r="C23" i="10"/>
  <c r="G23" i="10" s="1"/>
  <c r="D22" i="10"/>
  <c r="C22" i="10"/>
  <c r="G22" i="10" s="1"/>
  <c r="D21" i="10"/>
  <c r="C21" i="10"/>
  <c r="G21" i="10" s="1"/>
  <c r="D20" i="10"/>
  <c r="C20" i="10"/>
  <c r="E20" i="10" s="1"/>
  <c r="F20" i="10" s="1"/>
  <c r="D19" i="10"/>
  <c r="C19" i="10"/>
  <c r="G19" i="10" s="1"/>
  <c r="D18" i="10"/>
  <c r="C18" i="10"/>
  <c r="G18" i="10" s="1"/>
  <c r="D17" i="10"/>
  <c r="C17" i="10"/>
  <c r="G17" i="10" s="1"/>
  <c r="D16" i="10"/>
  <c r="C16" i="10"/>
  <c r="E16" i="10" s="1"/>
  <c r="F16" i="10" s="1"/>
  <c r="D15" i="10"/>
  <c r="C15" i="10"/>
  <c r="G15" i="10" s="1"/>
  <c r="D14" i="10"/>
  <c r="C14" i="10"/>
  <c r="G14" i="10" s="1"/>
  <c r="D13" i="10"/>
  <c r="C13" i="10"/>
  <c r="G13" i="10" s="1"/>
  <c r="D12" i="10"/>
  <c r="C12" i="10"/>
  <c r="E12" i="10" s="1"/>
  <c r="D11" i="10"/>
  <c r="C11" i="10"/>
  <c r="G11" i="10" s="1"/>
  <c r="D10" i="10"/>
  <c r="C10" i="10"/>
  <c r="E10" i="10" s="1"/>
  <c r="F10" i="10" s="1"/>
  <c r="D9" i="10"/>
  <c r="C9" i="10"/>
  <c r="G9" i="10" s="1"/>
  <c r="D8" i="10"/>
  <c r="C8" i="10"/>
  <c r="G8" i="10" s="1"/>
  <c r="I2" i="10"/>
  <c r="H1" i="10"/>
  <c r="J1" i="10" s="1"/>
  <c r="H3" i="10" l="1"/>
  <c r="H4" i="10" s="1"/>
  <c r="E27" i="10"/>
  <c r="F27" i="10" s="1"/>
  <c r="H27" i="10" s="1"/>
  <c r="E11" i="10"/>
  <c r="F11" i="10" s="1"/>
  <c r="H11" i="10" s="1"/>
  <c r="E13" i="10"/>
  <c r="F13" i="10" s="1"/>
  <c r="H13" i="10" s="1"/>
  <c r="E19" i="10"/>
  <c r="F19" i="10" s="1"/>
  <c r="H19" i="10" s="1"/>
  <c r="E21" i="10"/>
  <c r="F21" i="10" s="1"/>
  <c r="H21" i="10" s="1"/>
  <c r="F12" i="10"/>
  <c r="E15" i="10"/>
  <c r="F15" i="10" s="1"/>
  <c r="H15" i="10" s="1"/>
  <c r="E23" i="10"/>
  <c r="F23" i="10" s="1"/>
  <c r="H23" i="10" s="1"/>
  <c r="E9" i="10"/>
  <c r="F9" i="10" s="1"/>
  <c r="H9" i="10" s="1"/>
  <c r="E17" i="10"/>
  <c r="F17" i="10" s="1"/>
  <c r="H17" i="10" s="1"/>
  <c r="E25" i="10"/>
  <c r="F25" i="10" s="1"/>
  <c r="H25" i="10" s="1"/>
  <c r="E29" i="10"/>
  <c r="F29" i="10" s="1"/>
  <c r="H29" i="10" s="1"/>
  <c r="G10" i="10"/>
  <c r="H10" i="10" s="1"/>
  <c r="G12" i="10"/>
  <c r="G16" i="10"/>
  <c r="H16" i="10" s="1"/>
  <c r="G20" i="10"/>
  <c r="H20" i="10" s="1"/>
  <c r="G24" i="10"/>
  <c r="H24" i="10" s="1"/>
  <c r="E8" i="10"/>
  <c r="F8" i="10" s="1"/>
  <c r="H8" i="10" s="1"/>
  <c r="E14" i="10"/>
  <c r="F14" i="10" s="1"/>
  <c r="H14" i="10" s="1"/>
  <c r="E18" i="10"/>
  <c r="F18" i="10" s="1"/>
  <c r="H18" i="10" s="1"/>
  <c r="E22" i="10"/>
  <c r="F22" i="10" s="1"/>
  <c r="H22" i="10" s="1"/>
  <c r="E26" i="10"/>
  <c r="F26" i="10" s="1"/>
  <c r="H26" i="10" s="1"/>
  <c r="E28" i="10"/>
  <c r="F28" i="10" s="1"/>
  <c r="H28" i="10" s="1"/>
  <c r="D22" i="9"/>
  <c r="C22" i="9"/>
  <c r="G22" i="9" s="1"/>
  <c r="D21" i="9"/>
  <c r="C21" i="9"/>
  <c r="G21" i="9" s="1"/>
  <c r="D20" i="9"/>
  <c r="C20" i="9"/>
  <c r="G20" i="9" s="1"/>
  <c r="D19" i="9"/>
  <c r="C19" i="9"/>
  <c r="G19" i="9" s="1"/>
  <c r="D18" i="9"/>
  <c r="C18" i="9"/>
  <c r="G18" i="9" s="1"/>
  <c r="D17" i="9"/>
  <c r="C17" i="9"/>
  <c r="G17" i="9" s="1"/>
  <c r="D16" i="9"/>
  <c r="C16" i="9"/>
  <c r="G16" i="9" s="1"/>
  <c r="D15" i="9"/>
  <c r="C15" i="9"/>
  <c r="E15" i="9" s="1"/>
  <c r="D14" i="9"/>
  <c r="C14" i="9"/>
  <c r="G14" i="9" s="1"/>
  <c r="D13" i="9"/>
  <c r="C13" i="9"/>
  <c r="E13" i="9" s="1"/>
  <c r="D12" i="9"/>
  <c r="C12" i="9"/>
  <c r="G12" i="9" s="1"/>
  <c r="D11" i="9"/>
  <c r="C11" i="9"/>
  <c r="E11" i="9" s="1"/>
  <c r="D10" i="9"/>
  <c r="C10" i="9"/>
  <c r="G10" i="9" s="1"/>
  <c r="D9" i="9"/>
  <c r="C9" i="9"/>
  <c r="E9" i="9" s="1"/>
  <c r="D8" i="9"/>
  <c r="C8" i="9"/>
  <c r="G8" i="9" s="1"/>
  <c r="I2" i="9"/>
  <c r="H1" i="9"/>
  <c r="J1" i="9" s="1"/>
  <c r="D24" i="8"/>
  <c r="C24" i="8"/>
  <c r="E24" i="8" s="1"/>
  <c r="D23" i="8"/>
  <c r="C23" i="8"/>
  <c r="G23" i="8" s="1"/>
  <c r="D22" i="8"/>
  <c r="C22" i="8"/>
  <c r="E22" i="8" s="1"/>
  <c r="D21" i="8"/>
  <c r="C21" i="8"/>
  <c r="G21" i="8" s="1"/>
  <c r="D20" i="8"/>
  <c r="C20" i="8"/>
  <c r="E20" i="8" s="1"/>
  <c r="D19" i="8"/>
  <c r="C19" i="8"/>
  <c r="G19" i="8" s="1"/>
  <c r="D18" i="8"/>
  <c r="C18" i="8"/>
  <c r="E18" i="8" s="1"/>
  <c r="D17" i="8"/>
  <c r="C17" i="8"/>
  <c r="G17" i="8" s="1"/>
  <c r="D16" i="8"/>
  <c r="C16" i="8"/>
  <c r="E16" i="8" s="1"/>
  <c r="D15" i="8"/>
  <c r="C15" i="8"/>
  <c r="G15" i="8" s="1"/>
  <c r="D14" i="8"/>
  <c r="C14" i="8"/>
  <c r="E14" i="8" s="1"/>
  <c r="D13" i="8"/>
  <c r="C13" i="8"/>
  <c r="G13" i="8" s="1"/>
  <c r="D12" i="8"/>
  <c r="C12" i="8"/>
  <c r="E12" i="8" s="1"/>
  <c r="D11" i="8"/>
  <c r="C11" i="8"/>
  <c r="G11" i="8" s="1"/>
  <c r="D10" i="8"/>
  <c r="C10" i="8"/>
  <c r="E10" i="8" s="1"/>
  <c r="D9" i="8"/>
  <c r="C9" i="8"/>
  <c r="G9" i="8" s="1"/>
  <c r="D8" i="8"/>
  <c r="C8" i="8"/>
  <c r="E8" i="8" s="1"/>
  <c r="I2" i="8"/>
  <c r="H1" i="8"/>
  <c r="J1" i="8" s="1"/>
  <c r="D21" i="7"/>
  <c r="C21" i="7"/>
  <c r="E21" i="7" s="1"/>
  <c r="D20" i="7"/>
  <c r="C20" i="7"/>
  <c r="G20" i="7" s="1"/>
  <c r="D19" i="7"/>
  <c r="C19" i="7"/>
  <c r="E19" i="7" s="1"/>
  <c r="D18" i="7"/>
  <c r="C18" i="7"/>
  <c r="G18" i="7" s="1"/>
  <c r="D17" i="7"/>
  <c r="C17" i="7"/>
  <c r="E17" i="7" s="1"/>
  <c r="D16" i="7"/>
  <c r="C16" i="7"/>
  <c r="G16" i="7" s="1"/>
  <c r="D15" i="7"/>
  <c r="C15" i="7"/>
  <c r="E15" i="7" s="1"/>
  <c r="D14" i="7"/>
  <c r="C14" i="7"/>
  <c r="G14" i="7" s="1"/>
  <c r="D13" i="7"/>
  <c r="C13" i="7"/>
  <c r="E13" i="7" s="1"/>
  <c r="D12" i="7"/>
  <c r="C12" i="7"/>
  <c r="G12" i="7" s="1"/>
  <c r="D11" i="7"/>
  <c r="C11" i="7"/>
  <c r="E11" i="7" s="1"/>
  <c r="D10" i="7"/>
  <c r="C10" i="7"/>
  <c r="G10" i="7" s="1"/>
  <c r="D9" i="7"/>
  <c r="C9" i="7"/>
  <c r="E9" i="7" s="1"/>
  <c r="D8" i="7"/>
  <c r="C8" i="7"/>
  <c r="G8" i="7" s="1"/>
  <c r="I2" i="7"/>
  <c r="H1" i="7"/>
  <c r="I2" i="4"/>
  <c r="H12" i="10" l="1"/>
  <c r="E18" i="9"/>
  <c r="F18" i="9" s="1"/>
  <c r="H18" i="9" s="1"/>
  <c r="F11" i="9"/>
  <c r="F13" i="9"/>
  <c r="F15" i="9"/>
  <c r="E16" i="9"/>
  <c r="F16" i="9" s="1"/>
  <c r="H16" i="9" s="1"/>
  <c r="E8" i="9"/>
  <c r="F8" i="9" s="1"/>
  <c r="H8" i="9" s="1"/>
  <c r="F9" i="9"/>
  <c r="E10" i="9"/>
  <c r="F10" i="9" s="1"/>
  <c r="H10" i="9" s="1"/>
  <c r="E12" i="9"/>
  <c r="F12" i="9" s="1"/>
  <c r="H12" i="9" s="1"/>
  <c r="E20" i="9"/>
  <c r="F20" i="9" s="1"/>
  <c r="H20" i="9" s="1"/>
  <c r="E14" i="9"/>
  <c r="F14" i="9" s="1"/>
  <c r="H14" i="9" s="1"/>
  <c r="E22" i="9"/>
  <c r="F22" i="9" s="1"/>
  <c r="H22" i="9" s="1"/>
  <c r="H3" i="7"/>
  <c r="H4" i="7" s="1"/>
  <c r="F8" i="8"/>
  <c r="F10" i="8"/>
  <c r="F12" i="8"/>
  <c r="F14" i="8"/>
  <c r="F16" i="8"/>
  <c r="F18" i="8"/>
  <c r="F20" i="8"/>
  <c r="F22" i="8"/>
  <c r="F24" i="8"/>
  <c r="E8" i="7"/>
  <c r="F8" i="7" s="1"/>
  <c r="H8" i="7" s="1"/>
  <c r="E11" i="8"/>
  <c r="F11" i="8" s="1"/>
  <c r="H11" i="8" s="1"/>
  <c r="G8" i="8"/>
  <c r="E19" i="8"/>
  <c r="F19" i="8" s="1"/>
  <c r="H19" i="8" s="1"/>
  <c r="G16" i="8"/>
  <c r="E15" i="8"/>
  <c r="F15" i="8" s="1"/>
  <c r="H15" i="8" s="1"/>
  <c r="G12" i="8"/>
  <c r="G10" i="8"/>
  <c r="G14" i="8"/>
  <c r="E21" i="8"/>
  <c r="F21" i="8" s="1"/>
  <c r="H21" i="8" s="1"/>
  <c r="G24" i="8"/>
  <c r="E9" i="8"/>
  <c r="F9" i="8" s="1"/>
  <c r="H9" i="8" s="1"/>
  <c r="E13" i="8"/>
  <c r="F13" i="8" s="1"/>
  <c r="H13" i="8" s="1"/>
  <c r="E17" i="8"/>
  <c r="F17" i="8" s="1"/>
  <c r="H17" i="8" s="1"/>
  <c r="G20" i="8"/>
  <c r="E23" i="8"/>
  <c r="F23" i="8" s="1"/>
  <c r="H23" i="8" s="1"/>
  <c r="F9" i="7"/>
  <c r="F11" i="7"/>
  <c r="F13" i="7"/>
  <c r="F15" i="7"/>
  <c r="F17" i="7"/>
  <c r="F19" i="7"/>
  <c r="F21" i="7"/>
  <c r="E12" i="7"/>
  <c r="F12" i="7" s="1"/>
  <c r="H12" i="7" s="1"/>
  <c r="G21" i="7"/>
  <c r="G11" i="7"/>
  <c r="E18" i="7"/>
  <c r="F18" i="7" s="1"/>
  <c r="H18" i="7" s="1"/>
  <c r="E10" i="7"/>
  <c r="F10" i="7" s="1"/>
  <c r="H10" i="7" s="1"/>
  <c r="E14" i="7"/>
  <c r="F14" i="7" s="1"/>
  <c r="H14" i="7" s="1"/>
  <c r="G17" i="7"/>
  <c r="E20" i="7"/>
  <c r="F20" i="7" s="1"/>
  <c r="H20" i="7" s="1"/>
  <c r="G9" i="7"/>
  <c r="G13" i="7"/>
  <c r="E16" i="7"/>
  <c r="F16" i="7" s="1"/>
  <c r="H16" i="7" s="1"/>
  <c r="H3" i="8"/>
  <c r="H4" i="8" s="1"/>
  <c r="G9" i="9"/>
  <c r="G11" i="9"/>
  <c r="G13" i="9"/>
  <c r="G15" i="9"/>
  <c r="E17" i="9"/>
  <c r="F17" i="9" s="1"/>
  <c r="H17" i="9" s="1"/>
  <c r="E19" i="9"/>
  <c r="F19" i="9" s="1"/>
  <c r="H19" i="9" s="1"/>
  <c r="E21" i="9"/>
  <c r="F21" i="9" s="1"/>
  <c r="H21" i="9" s="1"/>
  <c r="H3" i="9"/>
  <c r="H4" i="9" s="1"/>
  <c r="G18" i="8"/>
  <c r="G22" i="8"/>
  <c r="J1" i="7"/>
  <c r="G15" i="7"/>
  <c r="G19" i="7"/>
  <c r="H22" i="8" l="1"/>
  <c r="H14" i="8"/>
  <c r="H11" i="9"/>
  <c r="H9" i="9"/>
  <c r="H15" i="9"/>
  <c r="H13" i="9"/>
  <c r="H20" i="8"/>
  <c r="H12" i="8"/>
  <c r="H16" i="8"/>
  <c r="H8" i="8"/>
  <c r="H10" i="8"/>
  <c r="H18" i="8"/>
  <c r="H24" i="8"/>
  <c r="H11" i="7"/>
  <c r="H17" i="7"/>
  <c r="H9" i="7"/>
  <c r="H13" i="7"/>
  <c r="H21" i="7"/>
  <c r="H15" i="7"/>
  <c r="H19" i="7"/>
  <c r="D23" i="4" l="1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H1" i="4"/>
  <c r="G11" i="4" l="1"/>
  <c r="E11" i="4"/>
  <c r="F11" i="4" s="1"/>
  <c r="E13" i="4"/>
  <c r="F13" i="4" s="1"/>
  <c r="G13" i="4"/>
  <c r="G15" i="4"/>
  <c r="E15" i="4"/>
  <c r="F15" i="4" s="1"/>
  <c r="E17" i="4"/>
  <c r="F17" i="4" s="1"/>
  <c r="G17" i="4"/>
  <c r="G19" i="4"/>
  <c r="E19" i="4"/>
  <c r="F19" i="4" s="1"/>
  <c r="E21" i="4"/>
  <c r="F21" i="4" s="1"/>
  <c r="G21" i="4"/>
  <c r="E8" i="4"/>
  <c r="F8" i="4" s="1"/>
  <c r="G8" i="4"/>
  <c r="G10" i="4"/>
  <c r="E10" i="4"/>
  <c r="F10" i="4" s="1"/>
  <c r="G23" i="4"/>
  <c r="E23" i="4"/>
  <c r="F23" i="4" s="1"/>
  <c r="E9" i="4"/>
  <c r="F9" i="4" s="1"/>
  <c r="G9" i="4"/>
  <c r="E12" i="4"/>
  <c r="F12" i="4" s="1"/>
  <c r="G12" i="4"/>
  <c r="G14" i="4"/>
  <c r="E14" i="4"/>
  <c r="F14" i="4" s="1"/>
  <c r="E16" i="4"/>
  <c r="F16" i="4" s="1"/>
  <c r="G16" i="4"/>
  <c r="G18" i="4"/>
  <c r="E18" i="4"/>
  <c r="F18" i="4" s="1"/>
  <c r="E20" i="4"/>
  <c r="F20" i="4" s="1"/>
  <c r="G20" i="4"/>
  <c r="G22" i="4"/>
  <c r="E22" i="4"/>
  <c r="F22" i="4" s="1"/>
  <c r="J1" i="4"/>
  <c r="H3" i="4"/>
  <c r="H4" i="4" s="1"/>
  <c r="H18" i="4" l="1"/>
  <c r="H10" i="4"/>
  <c r="H21" i="4"/>
  <c r="H13" i="4"/>
  <c r="H15" i="4"/>
  <c r="H16" i="4"/>
  <c r="H12" i="4"/>
  <c r="H8" i="4"/>
  <c r="H22" i="4"/>
  <c r="H17" i="4"/>
  <c r="H23" i="4"/>
  <c r="H11" i="4"/>
  <c r="H20" i="4"/>
  <c r="H14" i="4"/>
  <c r="H19" i="4"/>
  <c r="H9" i="4"/>
</calcChain>
</file>

<file path=xl/comments1.xml><?xml version="1.0" encoding="utf-8"?>
<comments xmlns="http://schemas.openxmlformats.org/spreadsheetml/2006/main">
  <authors>
    <author>NSAP-HANNAH</author>
    <author>Melanie Calicdan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NSAP-R1:</t>
        </r>
        <r>
          <rPr>
            <sz val="9"/>
            <color indexed="81"/>
            <rFont val="Tahoma"/>
            <family val="2"/>
          </rPr>
          <t xml:space="preserve">
Computed using FisatII
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 xml:space="preserve">Computed using FisatII
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 xml:space="preserve">From the noaa computation: se website link https://connect.fisheries.noaa.gov/natural-mortality-tool/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 xml:space="preserve">Computed using Life History Tool in FishBase
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Computed using Life History Tool in FishBase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minimized the value by using solver
</t>
        </r>
      </text>
    </comment>
  </commentList>
</comments>
</file>

<file path=xl/comments2.xml><?xml version="1.0" encoding="utf-8"?>
<comments xmlns="http://schemas.openxmlformats.org/spreadsheetml/2006/main">
  <authors>
    <author>NSAP-HANNAH</author>
    <author>Melanie Calicdan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NSAP-R1</t>
        </r>
        <r>
          <rPr>
            <sz val="9"/>
            <color indexed="81"/>
            <rFont val="Tahoma"/>
            <family val="2"/>
          </rPr>
          <t xml:space="preserve">
Computed using FisatII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FisatII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>From the noaa computation: se website link https://connect.fisheries.noaa.gov/natural-mor</t>
        </r>
        <r>
          <rPr>
            <b/>
            <sz val="9"/>
            <color indexed="81"/>
            <rFont val="Tahoma"/>
            <family val="2"/>
          </rPr>
          <t>tality-tool/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 xml:space="preserve">Computed using Life History Tool in FishBase
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NSAP-R1</t>
        </r>
        <r>
          <rPr>
            <b/>
            <sz val="9"/>
            <color indexed="81"/>
            <rFont val="Tahoma"/>
            <family val="2"/>
          </rPr>
          <t xml:space="preserve">
Computed using Life History Tool in FishBase
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Minimized the value by using solver
</t>
        </r>
      </text>
    </comment>
  </commentList>
</comments>
</file>

<file path=xl/comments3.xml><?xml version="1.0" encoding="utf-8"?>
<comments xmlns="http://schemas.openxmlformats.org/spreadsheetml/2006/main">
  <authors>
    <author>NSAP-HANNAH</author>
    <author>Melanie Calicdan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 xml:space="preserve">Computed using Fisat II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NSAP-R1</t>
        </r>
        <r>
          <rPr>
            <sz val="9"/>
            <color indexed="81"/>
            <rFont val="Tahoma"/>
            <family val="2"/>
          </rPr>
          <t xml:space="preserve">
Computed using Fisat II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 xml:space="preserve">From the noaa computation: se website link https://connect.fisheries.noaa.gov/natural-mortality-tool/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 xml:space="preserve">Computed using Life History Tool in FishBase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NSAP-R1</t>
        </r>
        <r>
          <rPr>
            <sz val="9"/>
            <color indexed="81"/>
            <rFont val="Tahoma"/>
            <family val="2"/>
          </rPr>
          <t xml:space="preserve">
Computed using Life History Tool in FishBase
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Minimized the value by using solver
</t>
        </r>
      </text>
    </comment>
  </commentList>
</comments>
</file>

<file path=xl/comments4.xml><?xml version="1.0" encoding="utf-8"?>
<comments xmlns="http://schemas.openxmlformats.org/spreadsheetml/2006/main">
  <authors>
    <author>NSAP-HANNAH</author>
    <author>Melanie Calicdan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NSAP-R1</t>
        </r>
        <r>
          <rPr>
            <sz val="9"/>
            <color indexed="81"/>
            <rFont val="Tahoma"/>
            <family val="2"/>
          </rPr>
          <t xml:space="preserve">
Computed using FisatII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FisatII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 xml:space="preserve">From the noaa computation: se website link https://connect.fisheries.noaa.gov/natural-mortality-tool/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Life History Tool in FishBase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Life History Tool in FishBase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Minimized the value by using solver
</t>
        </r>
      </text>
    </comment>
  </commentList>
</comments>
</file>

<file path=xl/comments5.xml><?xml version="1.0" encoding="utf-8"?>
<comments xmlns="http://schemas.openxmlformats.org/spreadsheetml/2006/main">
  <authors>
    <author>NSAP-HANNAH</author>
    <author>Melanie Calicdan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 xml:space="preserve">Computed using FisatII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FisatII</t>
        </r>
      </text>
    </comment>
    <comment ref="G2" authorId="1" shapeId="0">
      <text>
        <r>
          <rPr>
            <sz val="9"/>
            <color indexed="81"/>
            <rFont val="Tahoma"/>
            <family val="2"/>
          </rPr>
          <t xml:space="preserve">From the noaa computation: se website link https://connect.fisheries.noaa.gov/natural-mortality-tool/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NSAP-R1
</t>
        </r>
        <r>
          <rPr>
            <sz val="9"/>
            <color indexed="81"/>
            <rFont val="Tahoma"/>
            <family val="2"/>
          </rPr>
          <t>Computed using Life History Tool in FishBase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NSAP-R1</t>
        </r>
        <r>
          <rPr>
            <sz val="9"/>
            <color indexed="81"/>
            <rFont val="Tahoma"/>
            <family val="2"/>
          </rPr>
          <t xml:space="preserve">
Computed using Life History Tool in FishBase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Minimized the value by using solver
</t>
        </r>
      </text>
    </comment>
  </commentList>
</comments>
</file>

<file path=xl/sharedStrings.xml><?xml version="1.0" encoding="utf-8"?>
<sst xmlns="http://schemas.openxmlformats.org/spreadsheetml/2006/main" count="105" uniqueCount="21">
  <si>
    <t>n</t>
  </si>
  <si>
    <t>age</t>
  </si>
  <si>
    <t>log_n</t>
  </si>
  <si>
    <t>predicted log_n</t>
  </si>
  <si>
    <t>squarred_error</t>
  </si>
  <si>
    <t>Loo</t>
  </si>
  <si>
    <t>To</t>
  </si>
  <si>
    <t>Lmat</t>
  </si>
  <si>
    <t>slope</t>
  </si>
  <si>
    <t>intercept</t>
  </si>
  <si>
    <t>min_age</t>
  </si>
  <si>
    <t>max_age</t>
  </si>
  <si>
    <t>window</t>
  </si>
  <si>
    <t>effective_squarred_error</t>
  </si>
  <si>
    <t>sum_of_square</t>
  </si>
  <si>
    <t>z</t>
  </si>
  <si>
    <t>f</t>
  </si>
  <si>
    <t>f/m</t>
  </si>
  <si>
    <t xml:space="preserve">m </t>
  </si>
  <si>
    <t>Vb_k</t>
  </si>
  <si>
    <t>FL_cm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</si>
</sst>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0458309180993E-2"/>
          <c:y val="0.14197129186602872"/>
          <c:w val="0.90667569294300332"/>
          <c:h val="0.732190935463210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'2014'!$C$8:$C$29</c:f>
              <c:numCache>
                <c:formatCode>General</c:formatCode>
                <c:ptCount val="22"/>
                <c:pt idx="0">
                  <c:v>0.26794862878874232</c:v>
                </c:pt>
                <c:pt idx="1">
                  <c:v>0.30518779565528403</c:v>
                </c:pt>
                <c:pt idx="2">
                  <c:v>0.34397259089523985</c:v>
                </c:pt>
                <c:pt idx="3">
                  <c:v>0.38443689533759884</c:v>
                </c:pt>
                <c:pt idx="4">
                  <c:v>0.42673277532649695</c:v>
                </c:pt>
                <c:pt idx="5">
                  <c:v>0.47103393317190251</c:v>
                </c:pt>
                <c:pt idx="6">
                  <c:v>0.51754001687196205</c:v>
                </c:pt>
                <c:pt idx="7">
                  <c:v>0.56648205941150986</c:v>
                </c:pt>
                <c:pt idx="8">
                  <c:v>0.61812942265921955</c:v>
                </c:pt>
                <c:pt idx="9">
                  <c:v>0.67279877469810601</c:v>
                </c:pt>
                <c:pt idx="10">
                  <c:v>0.73086585984484076</c:v>
                </c:pt>
                <c:pt idx="11">
                  <c:v>0.79278117343474774</c:v>
                </c:pt>
                <c:pt idx="12">
                  <c:v>0.85909120705370534</c:v>
                </c:pt>
                <c:pt idx="13">
                  <c:v>0.9304678227402231</c:v>
                </c:pt>
                <c:pt idx="14">
                  <c:v>1.0077498001655625</c:v>
                </c:pt>
                <c:pt idx="15">
                  <c:v>1.0920031618424759</c:v>
                </c:pt>
                <c:pt idx="16">
                  <c:v>1.184611482070729</c:v>
                </c:pt>
                <c:pt idx="17">
                  <c:v>1.2874160570373916</c:v>
                </c:pt>
                <c:pt idx="18">
                  <c:v>1.4029431186889585</c:v>
                </c:pt>
                <c:pt idx="19">
                  <c:v>1.5347922759412065</c:v>
                </c:pt>
                <c:pt idx="20">
                  <c:v>2.8591530420969473</c:v>
                </c:pt>
                <c:pt idx="21">
                  <c:v>3.7758158953789307</c:v>
                </c:pt>
              </c:numCache>
            </c:numRef>
          </c:xVal>
          <c:yVal>
            <c:numRef>
              <c:f>'2014'!$D$8:$D$29</c:f>
              <c:numCache>
                <c:formatCode>General</c:formatCode>
                <c:ptCount val="22"/>
                <c:pt idx="0">
                  <c:v>1.3862943611198906</c:v>
                </c:pt>
                <c:pt idx="1">
                  <c:v>3.044522437723423</c:v>
                </c:pt>
                <c:pt idx="2">
                  <c:v>4.3944491546724391</c:v>
                </c:pt>
                <c:pt idx="3">
                  <c:v>4.9052747784384296</c:v>
                </c:pt>
                <c:pt idx="4">
                  <c:v>5.8692969131337742</c:v>
                </c:pt>
                <c:pt idx="5">
                  <c:v>5.8607862234658654</c:v>
                </c:pt>
                <c:pt idx="6">
                  <c:v>5.4638318050256105</c:v>
                </c:pt>
                <c:pt idx="7">
                  <c:v>4.8520302639196169</c:v>
                </c:pt>
                <c:pt idx="8">
                  <c:v>4.8751973232011512</c:v>
                </c:pt>
                <c:pt idx="9">
                  <c:v>4.3944491546724391</c:v>
                </c:pt>
                <c:pt idx="10">
                  <c:v>4.6151205168412597</c:v>
                </c:pt>
                <c:pt idx="11">
                  <c:v>4.6728288344619058</c:v>
                </c:pt>
                <c:pt idx="12">
                  <c:v>3.784189633918261</c:v>
                </c:pt>
                <c:pt idx="13">
                  <c:v>3.2958368660043291</c:v>
                </c:pt>
                <c:pt idx="14">
                  <c:v>1.6094379124341003</c:v>
                </c:pt>
                <c:pt idx="15">
                  <c:v>1.0986122886681098</c:v>
                </c:pt>
                <c:pt idx="16">
                  <c:v>1.6094379124341003</c:v>
                </c:pt>
                <c:pt idx="17">
                  <c:v>0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C0-4F13-BAC4-04D96993D2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'2014'!$C$8:$C$29</c:f>
              <c:numCache>
                <c:formatCode>General</c:formatCode>
                <c:ptCount val="22"/>
                <c:pt idx="0">
                  <c:v>0.26794862878874232</c:v>
                </c:pt>
                <c:pt idx="1">
                  <c:v>0.30518779565528403</c:v>
                </c:pt>
                <c:pt idx="2">
                  <c:v>0.34397259089523985</c:v>
                </c:pt>
                <c:pt idx="3">
                  <c:v>0.38443689533759884</c:v>
                </c:pt>
                <c:pt idx="4">
                  <c:v>0.42673277532649695</c:v>
                </c:pt>
                <c:pt idx="5">
                  <c:v>0.47103393317190251</c:v>
                </c:pt>
                <c:pt idx="6">
                  <c:v>0.51754001687196205</c:v>
                </c:pt>
                <c:pt idx="7">
                  <c:v>0.56648205941150986</c:v>
                </c:pt>
                <c:pt idx="8">
                  <c:v>0.61812942265921955</c:v>
                </c:pt>
                <c:pt idx="9">
                  <c:v>0.67279877469810601</c:v>
                </c:pt>
                <c:pt idx="10">
                  <c:v>0.73086585984484076</c:v>
                </c:pt>
                <c:pt idx="11">
                  <c:v>0.79278117343474774</c:v>
                </c:pt>
                <c:pt idx="12">
                  <c:v>0.85909120705370534</c:v>
                </c:pt>
                <c:pt idx="13">
                  <c:v>0.9304678227402231</c:v>
                </c:pt>
                <c:pt idx="14">
                  <c:v>1.0077498001655625</c:v>
                </c:pt>
                <c:pt idx="15">
                  <c:v>1.0920031618424759</c:v>
                </c:pt>
                <c:pt idx="16">
                  <c:v>1.184611482070729</c:v>
                </c:pt>
                <c:pt idx="17">
                  <c:v>1.2874160570373916</c:v>
                </c:pt>
                <c:pt idx="18">
                  <c:v>1.4029431186889585</c:v>
                </c:pt>
                <c:pt idx="19">
                  <c:v>1.5347922759412065</c:v>
                </c:pt>
                <c:pt idx="20">
                  <c:v>2.8591530420969473</c:v>
                </c:pt>
                <c:pt idx="21">
                  <c:v>3.7758158953789307</c:v>
                </c:pt>
              </c:numCache>
            </c:numRef>
          </c:xVal>
          <c:yVal>
            <c:numRef>
              <c:f>'2014'!$E$8:$E$29</c:f>
              <c:numCache>
                <c:formatCode>General</c:formatCode>
                <c:ptCount val="22"/>
                <c:pt idx="0">
                  <c:v>4.6660420743421014</c:v>
                </c:pt>
                <c:pt idx="1">
                  <c:v>4.5944038588722025</c:v>
                </c:pt>
                <c:pt idx="2">
                  <c:v>4.5197922670416606</c:v>
                </c:pt>
                <c:pt idx="3">
                  <c:v>4.4419497478770928</c:v>
                </c:pt>
                <c:pt idx="4">
                  <c:v>4.3605837663288849</c:v>
                </c:pt>
                <c:pt idx="5">
                  <c:v>4.275360165525222</c:v>
                </c:pt>
                <c:pt idx="6">
                  <c:v>4.1858948760168424</c:v>
                </c:pt>
                <c:pt idx="7">
                  <c:v>4.0917434520188145</c:v>
                </c:pt>
                <c:pt idx="8">
                  <c:v>3.992387713206198</c:v>
                </c:pt>
                <c:pt idx="9">
                  <c:v>3.8872184747267982</c:v>
                </c:pt>
                <c:pt idx="10">
                  <c:v>3.7755129048261935</c:v>
                </c:pt>
                <c:pt idx="11">
                  <c:v>3.6564043707460372</c:v>
                </c:pt>
                <c:pt idx="12">
                  <c:v>3.5288415685696233</c:v>
                </c:pt>
                <c:pt idx="13">
                  <c:v>3.3915320150989992</c:v>
                </c:pt>
                <c:pt idx="14">
                  <c:v>3.2428621221720828</c:v>
                </c:pt>
                <c:pt idx="15">
                  <c:v>3.0807811470658168</c:v>
                </c:pt>
                <c:pt idx="16">
                  <c:v>2.9026274621943733</c:v>
                </c:pt>
                <c:pt idx="17">
                  <c:v>2.7048589052568079</c:v>
                </c:pt>
                <c:pt idx="18">
                  <c:v>2.4826156804054187</c:v>
                </c:pt>
                <c:pt idx="19">
                  <c:v>2.228973101058469</c:v>
                </c:pt>
                <c:pt idx="20">
                  <c:v>-0.31874345408786731</c:v>
                </c:pt>
                <c:pt idx="21">
                  <c:v>-2.0821580662355892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C0-4F13-BAC4-04D96993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4128"/>
        <c:axId val="519120600"/>
      </c:scatterChart>
      <c:valAx>
        <c:axId val="5191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20600"/>
        <c:crosses val="autoZero"/>
        <c:crossBetween val="midCat"/>
        <c:majorUnit val="0.5"/>
      </c:valAx>
      <c:valAx>
        <c:axId val="519120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24128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'2015'!$C$8:$C$23</c:f>
              <c:numCache>
                <c:formatCode>General</c:formatCode>
                <c:ptCount val="16"/>
                <c:pt idx="0">
                  <c:v>0.32442144056267558</c:v>
                </c:pt>
                <c:pt idx="1">
                  <c:v>0.37234412395201005</c:v>
                </c:pt>
                <c:pt idx="2">
                  <c:v>0.42316590459301939</c:v>
                </c:pt>
                <c:pt idx="3">
                  <c:v>0.47726026082551898</c:v>
                </c:pt>
                <c:pt idx="4">
                  <c:v>0.53507784059361052</c:v>
                </c:pt>
                <c:pt idx="5">
                  <c:v>0.59716930454248296</c:v>
                </c:pt>
                <c:pt idx="6">
                  <c:v>0.66421730170032478</c:v>
                </c:pt>
                <c:pt idx="7">
                  <c:v>0.73708234290345576</c:v>
                </c:pt>
                <c:pt idx="8">
                  <c:v>0.81687051650460385</c:v>
                </c:pt>
                <c:pt idx="9">
                  <c:v>0.90503685252098864</c:v>
                </c:pt>
                <c:pt idx="10">
                  <c:v>1.0035495342127621</c:v>
                </c:pt>
                <c:pt idx="11">
                  <c:v>1.115163746835387</c:v>
                </c:pt>
                <c:pt idx="12">
                  <c:v>1.2439067369389394</c:v>
                </c:pt>
                <c:pt idx="13">
                  <c:v>1.396005837664525</c:v>
                </c:pt>
                <c:pt idx="14">
                  <c:v>1.5818557453201705</c:v>
                </c:pt>
                <c:pt idx="15">
                  <c:v>2.1560531269310386</c:v>
                </c:pt>
              </c:numCache>
            </c:numRef>
          </c:xVal>
          <c:yVal>
            <c:numRef>
              <c:f>'2015'!$D$8:$D$23</c:f>
              <c:numCache>
                <c:formatCode>General</c:formatCode>
                <c:ptCount val="16"/>
                <c:pt idx="0">
                  <c:v>2.8332133440562162</c:v>
                </c:pt>
                <c:pt idx="1">
                  <c:v>4.5217885770490405</c:v>
                </c:pt>
                <c:pt idx="2">
                  <c:v>5.3518581334760666</c:v>
                </c:pt>
                <c:pt idx="3">
                  <c:v>5.6167710976665717</c:v>
                </c:pt>
                <c:pt idx="4">
                  <c:v>6.6515718735897273</c:v>
                </c:pt>
                <c:pt idx="5">
                  <c:v>6.6253923680079563</c:v>
                </c:pt>
                <c:pt idx="6">
                  <c:v>6.0473721790462776</c:v>
                </c:pt>
                <c:pt idx="7">
                  <c:v>5.3132059790417872</c:v>
                </c:pt>
                <c:pt idx="8">
                  <c:v>5.5012582105447274</c:v>
                </c:pt>
                <c:pt idx="9">
                  <c:v>5.3082676974012051</c:v>
                </c:pt>
                <c:pt idx="10">
                  <c:v>5.2094861528414214</c:v>
                </c:pt>
                <c:pt idx="11">
                  <c:v>5.0238805208462765</c:v>
                </c:pt>
                <c:pt idx="12">
                  <c:v>4.0430512678345503</c:v>
                </c:pt>
                <c:pt idx="13">
                  <c:v>3.1354942159291497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58-4A32-AC03-26F6AF885A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'2015'!$C$8:$C$23</c:f>
              <c:numCache>
                <c:formatCode>General</c:formatCode>
                <c:ptCount val="16"/>
                <c:pt idx="0">
                  <c:v>0.32442144056267558</c:v>
                </c:pt>
                <c:pt idx="1">
                  <c:v>0.37234412395201005</c:v>
                </c:pt>
                <c:pt idx="2">
                  <c:v>0.42316590459301939</c:v>
                </c:pt>
                <c:pt idx="3">
                  <c:v>0.47726026082551898</c:v>
                </c:pt>
                <c:pt idx="4">
                  <c:v>0.53507784059361052</c:v>
                </c:pt>
                <c:pt idx="5">
                  <c:v>0.59716930454248296</c:v>
                </c:pt>
                <c:pt idx="6">
                  <c:v>0.66421730170032478</c:v>
                </c:pt>
                <c:pt idx="7">
                  <c:v>0.73708234290345576</c:v>
                </c:pt>
                <c:pt idx="8">
                  <c:v>0.81687051650460385</c:v>
                </c:pt>
                <c:pt idx="9">
                  <c:v>0.90503685252098864</c:v>
                </c:pt>
                <c:pt idx="10">
                  <c:v>1.0035495342127621</c:v>
                </c:pt>
                <c:pt idx="11">
                  <c:v>1.115163746835387</c:v>
                </c:pt>
                <c:pt idx="12">
                  <c:v>1.2439067369389394</c:v>
                </c:pt>
                <c:pt idx="13">
                  <c:v>1.396005837664525</c:v>
                </c:pt>
                <c:pt idx="14">
                  <c:v>1.5818557453201705</c:v>
                </c:pt>
                <c:pt idx="15">
                  <c:v>2.1560531269310386</c:v>
                </c:pt>
              </c:numCache>
            </c:numRef>
          </c:xVal>
          <c:yVal>
            <c:numRef>
              <c:f>'2015'!$E$8:$E$23</c:f>
              <c:numCache>
                <c:formatCode>General</c:formatCode>
                <c:ptCount val="16"/>
                <c:pt idx="0">
                  <c:v>7.1400810431396895</c:v>
                </c:pt>
                <c:pt idx="1">
                  <c:v>6.9500130863522331</c:v>
                </c:pt>
                <c:pt idx="2">
                  <c:v>6.7484469109304532</c:v>
                </c:pt>
                <c:pt idx="3">
                  <c:v>6.5339012503856537</c:v>
                </c:pt>
                <c:pt idx="4">
                  <c:v>6.3045887729595105</c:v>
                </c:pt>
                <c:pt idx="5">
                  <c:v>6.0583254827588044</c:v>
                </c:pt>
                <c:pt idx="6">
                  <c:v>5.7924038998009015</c:v>
                </c:pt>
                <c:pt idx="7">
                  <c:v>5.5034111196972058</c:v>
                </c:pt>
                <c:pt idx="8">
                  <c:v>5.1869602438360207</c:v>
                </c:pt>
                <c:pt idx="9">
                  <c:v>4.8372804229476909</c:v>
                </c:pt>
                <c:pt idx="10">
                  <c:v>4.4465655713879446</c:v>
                </c:pt>
                <c:pt idx="11">
                  <c:v>4.0038882453026421</c:v>
                </c:pt>
                <c:pt idx="12">
                  <c:v>3.4932758306994991</c:v>
                </c:pt>
                <c:pt idx="13">
                  <c:v>2.8900298674203304</c:v>
                </c:pt>
                <c:pt idx="14">
                  <c:v>2.1529235595313247</c:v>
                </c:pt>
                <c:pt idx="15">
                  <c:v>-0.12442226914100196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58-4A32-AC03-26F6AF88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1384"/>
        <c:axId val="462949728"/>
      </c:scatterChart>
      <c:valAx>
        <c:axId val="51912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9728"/>
        <c:crosses val="autoZero"/>
        <c:crossBetween val="midCat"/>
      </c:valAx>
      <c:valAx>
        <c:axId val="462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2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'2016'!$C$8:$C$21</c:f>
              <c:numCache>
                <c:formatCode>General</c:formatCode>
                <c:ptCount val="14"/>
                <c:pt idx="0">
                  <c:v>0.34507643527708465</c:v>
                </c:pt>
                <c:pt idx="1">
                  <c:v>0.40411906327730646</c:v>
                </c:pt>
                <c:pt idx="2">
                  <c:v>0.46766609961755573</c:v>
                </c:pt>
                <c:pt idx="3">
                  <c:v>0.53646202102530738</c:v>
                </c:pt>
                <c:pt idx="4">
                  <c:v>0.61145263403361783</c:v>
                </c:pt>
                <c:pt idx="5">
                  <c:v>0.69386492664709909</c:v>
                </c:pt>
                <c:pt idx="6">
                  <c:v>0.7853309099821103</c:v>
                </c:pt>
                <c:pt idx="7">
                  <c:v>0.88808817246298266</c:v>
                </c:pt>
                <c:pt idx="8">
                  <c:v>1.0053223389210142</c:v>
                </c:pt>
                <c:pt idx="9">
                  <c:v>1.141792093957112</c:v>
                </c:pt>
                <c:pt idx="10">
                  <c:v>1.3050728929670721</c:v>
                </c:pt>
                <c:pt idx="11">
                  <c:v>1.5083401256803783</c:v>
                </c:pt>
                <c:pt idx="12">
                  <c:v>1.7777565490676071</c:v>
                </c:pt>
                <c:pt idx="13">
                  <c:v>2.1783800228415346</c:v>
                </c:pt>
              </c:numCache>
            </c:numRef>
          </c:xVal>
          <c:yVal>
            <c:numRef>
              <c:f>'2016'!$D$8:$D$21</c:f>
              <c:numCache>
                <c:formatCode>General</c:formatCode>
                <c:ptCount val="14"/>
                <c:pt idx="0">
                  <c:v>0</c:v>
                </c:pt>
                <c:pt idx="1">
                  <c:v>2.4849066497880004</c:v>
                </c:pt>
                <c:pt idx="2">
                  <c:v>4.0430512678345503</c:v>
                </c:pt>
                <c:pt idx="3">
                  <c:v>5.4380793089231956</c:v>
                </c:pt>
                <c:pt idx="4">
                  <c:v>6.0822189103764464</c:v>
                </c:pt>
                <c:pt idx="5">
                  <c:v>6.8458798752640497</c:v>
                </c:pt>
                <c:pt idx="6">
                  <c:v>6.2971093199339352</c:v>
                </c:pt>
                <c:pt idx="7">
                  <c:v>5.3798973535404597</c:v>
                </c:pt>
                <c:pt idx="8">
                  <c:v>5.0238805208462765</c:v>
                </c:pt>
                <c:pt idx="9">
                  <c:v>5.0689042022202315</c:v>
                </c:pt>
                <c:pt idx="10">
                  <c:v>5.0039463059454592</c:v>
                </c:pt>
                <c:pt idx="11">
                  <c:v>4.5747109785033828</c:v>
                </c:pt>
                <c:pt idx="12">
                  <c:v>3.6109179126442243</c:v>
                </c:pt>
                <c:pt idx="13">
                  <c:v>1.791759469228055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83-4874-9458-7C9DD153B7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'2016'!$C$8:$C$21</c:f>
              <c:numCache>
                <c:formatCode>General</c:formatCode>
                <c:ptCount val="14"/>
                <c:pt idx="0">
                  <c:v>0.34507643527708465</c:v>
                </c:pt>
                <c:pt idx="1">
                  <c:v>0.40411906327730646</c:v>
                </c:pt>
                <c:pt idx="2">
                  <c:v>0.46766609961755573</c:v>
                </c:pt>
                <c:pt idx="3">
                  <c:v>0.53646202102530738</c:v>
                </c:pt>
                <c:pt idx="4">
                  <c:v>0.61145263403361783</c:v>
                </c:pt>
                <c:pt idx="5">
                  <c:v>0.69386492664709909</c:v>
                </c:pt>
                <c:pt idx="6">
                  <c:v>0.7853309099821103</c:v>
                </c:pt>
                <c:pt idx="7">
                  <c:v>0.88808817246298266</c:v>
                </c:pt>
                <c:pt idx="8">
                  <c:v>1.0053223389210142</c:v>
                </c:pt>
                <c:pt idx="9">
                  <c:v>1.141792093957112</c:v>
                </c:pt>
                <c:pt idx="10">
                  <c:v>1.3050728929670721</c:v>
                </c:pt>
                <c:pt idx="11">
                  <c:v>1.5083401256803783</c:v>
                </c:pt>
                <c:pt idx="12">
                  <c:v>1.7777565490676071</c:v>
                </c:pt>
                <c:pt idx="13">
                  <c:v>2.1783800228415346</c:v>
                </c:pt>
              </c:numCache>
            </c:numRef>
          </c:xVal>
          <c:yVal>
            <c:numRef>
              <c:f>'2016'!$E$8:$E$21</c:f>
              <c:numCache>
                <c:formatCode>General</c:formatCode>
                <c:ptCount val="14"/>
                <c:pt idx="0">
                  <c:v>5.6082831357219325</c:v>
                </c:pt>
                <c:pt idx="1">
                  <c:v>5.5328698291014895</c:v>
                </c:pt>
                <c:pt idx="2">
                  <c:v>5.4517031822454314</c:v>
                </c:pt>
                <c:pt idx="3">
                  <c:v>5.3638322982573552</c:v>
                </c:pt>
                <c:pt idx="4">
                  <c:v>5.2680491279616604</c:v>
                </c:pt>
                <c:pt idx="5">
                  <c:v>5.1627864778619603</c:v>
                </c:pt>
                <c:pt idx="6">
                  <c:v>5.0459598310779183</c:v>
                </c:pt>
                <c:pt idx="7">
                  <c:v>4.9147111857276773</c:v>
                </c:pt>
                <c:pt idx="8">
                  <c:v>4.7649716426054054</c:v>
                </c:pt>
                <c:pt idx="9">
                  <c:v>4.5906630823408578</c:v>
                </c:pt>
                <c:pt idx="10">
                  <c:v>4.3821096121104564</c:v>
                </c:pt>
                <c:pt idx="11">
                  <c:v>4.1224827176836056</c:v>
                </c:pt>
                <c:pt idx="12">
                  <c:v>3.7783655258572582</c:v>
                </c:pt>
                <c:pt idx="13">
                  <c:v>3.2666616622191684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83-4874-9458-7C9DD153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48160"/>
        <c:axId val="462949336"/>
      </c:scatterChart>
      <c:valAx>
        <c:axId val="4629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9336"/>
        <c:crosses val="autoZero"/>
        <c:crossBetween val="midCat"/>
      </c:valAx>
      <c:valAx>
        <c:axId val="4629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'2017'!$C$8:$C$24</c:f>
              <c:numCache>
                <c:formatCode>General</c:formatCode>
                <c:ptCount val="17"/>
                <c:pt idx="0">
                  <c:v>0.23696284733264855</c:v>
                </c:pt>
                <c:pt idx="1">
                  <c:v>0.27991306935836718</c:v>
                </c:pt>
                <c:pt idx="2">
                  <c:v>0.32509545103724635</c:v>
                </c:pt>
                <c:pt idx="3">
                  <c:v>0.37275478711985077</c:v>
                </c:pt>
                <c:pt idx="4">
                  <c:v>0.42317848942450237</c:v>
                </c:pt>
                <c:pt idx="5">
                  <c:v>0.47670709203270534</c:v>
                </c:pt>
                <c:pt idx="6">
                  <c:v>0.53374820723776029</c:v>
                </c:pt>
                <c:pt idx="7">
                  <c:v>0.59479538869275905</c:v>
                </c:pt>
                <c:pt idx="8">
                  <c:v>0.66045413000418962</c:v>
                </c:pt>
                <c:pt idx="9">
                  <c:v>0.73147850479920462</c:v>
                </c:pt>
                <c:pt idx="10">
                  <c:v>0.80882414481354914</c:v>
                </c:pt>
                <c:pt idx="11">
                  <c:v>0.89372716182564993</c:v>
                </c:pt>
                <c:pt idx="12">
                  <c:v>0.9878259310780263</c:v>
                </c:pt>
                <c:pt idx="13">
                  <c:v>1.0933571110817371</c:v>
                </c:pt>
                <c:pt idx="14">
                  <c:v>1.2134878401954912</c:v>
                </c:pt>
                <c:pt idx="15">
                  <c:v>1.5190512200545248</c:v>
                </c:pt>
                <c:pt idx="16">
                  <c:v>1.994306616896325</c:v>
                </c:pt>
              </c:numCache>
            </c:numRef>
          </c:xVal>
          <c:yVal>
            <c:numRef>
              <c:f>'2017'!$D$8:$D$24</c:f>
              <c:numCache>
                <c:formatCode>General</c:formatCode>
                <c:ptCount val="17"/>
                <c:pt idx="0">
                  <c:v>0.69314718055994529</c:v>
                </c:pt>
                <c:pt idx="1">
                  <c:v>2.5649493574615367</c:v>
                </c:pt>
                <c:pt idx="2">
                  <c:v>4.5432947822700038</c:v>
                </c:pt>
                <c:pt idx="3">
                  <c:v>4.499809670330265</c:v>
                </c:pt>
                <c:pt idx="4">
                  <c:v>5.4116460518550396</c:v>
                </c:pt>
                <c:pt idx="5">
                  <c:v>5.7990926544605257</c:v>
                </c:pt>
                <c:pt idx="6">
                  <c:v>6.6605751498396861</c:v>
                </c:pt>
                <c:pt idx="7">
                  <c:v>6.313548046277095</c:v>
                </c:pt>
                <c:pt idx="8">
                  <c:v>5.2094861528414214</c:v>
                </c:pt>
                <c:pt idx="9">
                  <c:v>4.8283137373023015</c:v>
                </c:pt>
                <c:pt idx="10">
                  <c:v>5.1647859739235145</c:v>
                </c:pt>
                <c:pt idx="11">
                  <c:v>4.836281906951478</c:v>
                </c:pt>
                <c:pt idx="12">
                  <c:v>2.9957322735539909</c:v>
                </c:pt>
                <c:pt idx="13">
                  <c:v>2.1972245773362196</c:v>
                </c:pt>
                <c:pt idx="14">
                  <c:v>1.0986122886681098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457E-9320-937F3A1DF7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'2017'!$C$8:$C$24</c:f>
              <c:numCache>
                <c:formatCode>General</c:formatCode>
                <c:ptCount val="17"/>
                <c:pt idx="0">
                  <c:v>0.23696284733264855</c:v>
                </c:pt>
                <c:pt idx="1">
                  <c:v>0.27991306935836718</c:v>
                </c:pt>
                <c:pt idx="2">
                  <c:v>0.32509545103724635</c:v>
                </c:pt>
                <c:pt idx="3">
                  <c:v>0.37275478711985077</c:v>
                </c:pt>
                <c:pt idx="4">
                  <c:v>0.42317848942450237</c:v>
                </c:pt>
                <c:pt idx="5">
                  <c:v>0.47670709203270534</c:v>
                </c:pt>
                <c:pt idx="6">
                  <c:v>0.53374820723776029</c:v>
                </c:pt>
                <c:pt idx="7">
                  <c:v>0.59479538869275905</c:v>
                </c:pt>
                <c:pt idx="8">
                  <c:v>0.66045413000418962</c:v>
                </c:pt>
                <c:pt idx="9">
                  <c:v>0.73147850479920462</c:v>
                </c:pt>
                <c:pt idx="10">
                  <c:v>0.80882414481354914</c:v>
                </c:pt>
                <c:pt idx="11">
                  <c:v>0.89372716182564993</c:v>
                </c:pt>
                <c:pt idx="12">
                  <c:v>0.9878259310780263</c:v>
                </c:pt>
                <c:pt idx="13">
                  <c:v>1.0933571110817371</c:v>
                </c:pt>
                <c:pt idx="14">
                  <c:v>1.2134878401954912</c:v>
                </c:pt>
                <c:pt idx="15">
                  <c:v>1.5190512200545248</c:v>
                </c:pt>
                <c:pt idx="16">
                  <c:v>1.994306616896325</c:v>
                </c:pt>
              </c:numCache>
            </c:numRef>
          </c:xVal>
          <c:yVal>
            <c:numRef>
              <c:f>'2017'!$E$8:$E$24</c:f>
              <c:numCache>
                <c:formatCode>General</c:formatCode>
                <c:ptCount val="17"/>
                <c:pt idx="0">
                  <c:v>7.1756426042009078</c:v>
                </c:pt>
                <c:pt idx="1">
                  <c:v>6.968093431606305</c:v>
                </c:pt>
                <c:pt idx="2">
                  <c:v>6.7497577515790947</c:v>
                </c:pt>
                <c:pt idx="3">
                  <c:v>6.5194526378027442</c:v>
                </c:pt>
                <c:pt idx="4">
                  <c:v>6.2757892246958153</c:v>
                </c:pt>
                <c:pt idx="5">
                  <c:v>6.0171219429568463</c:v>
                </c:pt>
                <c:pt idx="6">
                  <c:v>5.7414810799691418</c:v>
                </c:pt>
                <c:pt idx="7">
                  <c:v>5.4464816270529131</c:v>
                </c:pt>
                <c:pt idx="8">
                  <c:v>5.129197645968242</c:v>
                </c:pt>
                <c:pt idx="9">
                  <c:v>4.7859852124230233</c:v>
                </c:pt>
                <c:pt idx="10">
                  <c:v>4.4122264090537495</c:v>
                </c:pt>
                <c:pt idx="11">
                  <c:v>4.0019479494663885</c:v>
                </c:pt>
                <c:pt idx="12">
                  <c:v>3.5472326818990512</c:v>
                </c:pt>
                <c:pt idx="13">
                  <c:v>3.0372723590027739</c:v>
                </c:pt>
                <c:pt idx="14">
                  <c:v>2.4567623580110185</c:v>
                </c:pt>
                <c:pt idx="15">
                  <c:v>0.98018264145036404</c:v>
                </c:pt>
                <c:pt idx="16">
                  <c:v>-1.3164030275729601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0C-457E-9320-937F3A1D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47400"/>
        <c:axId val="466749360"/>
      </c:scatterChart>
      <c:valAx>
        <c:axId val="4667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9360"/>
        <c:crosses val="autoZero"/>
        <c:crossBetween val="midCat"/>
      </c:valAx>
      <c:valAx>
        <c:axId val="466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'2018'!$C$8:$C$22</c:f>
              <c:numCache>
                <c:formatCode>General</c:formatCode>
                <c:ptCount val="15"/>
                <c:pt idx="0">
                  <c:v>0.26831649446727984</c:v>
                </c:pt>
                <c:pt idx="1">
                  <c:v>0.31824022280609554</c:v>
                </c:pt>
                <c:pt idx="2">
                  <c:v>0.37126192444665329</c:v>
                </c:pt>
                <c:pt idx="3">
                  <c:v>0.42779167017703379</c:v>
                </c:pt>
                <c:pt idx="4">
                  <c:v>0.48832675784251439</c:v>
                </c:pt>
                <c:pt idx="5">
                  <c:v>0.55347835219113328</c:v>
                </c:pt>
                <c:pt idx="6">
                  <c:v>0.62400914166805943</c:v>
                </c:pt>
                <c:pt idx="7">
                  <c:v>0.70088797642270861</c:v>
                </c:pt>
                <c:pt idx="8">
                  <c:v>0.78537159577025806</c:v>
                </c:pt>
                <c:pt idx="9">
                  <c:v>0.87913135410908205</c:v>
                </c:pt>
                <c:pt idx="10">
                  <c:v>0.98445839720647377</c:v>
                </c:pt>
                <c:pt idx="11">
                  <c:v>1.1046139105579178</c:v>
                </c:pt>
                <c:pt idx="12">
                  <c:v>1.2444681189184321</c:v>
                </c:pt>
                <c:pt idx="13">
                  <c:v>1.4117711762911633</c:v>
                </c:pt>
                <c:pt idx="14">
                  <c:v>2.3057613943960242</c:v>
                </c:pt>
              </c:numCache>
            </c:numRef>
          </c:xVal>
          <c:yVal>
            <c:numRef>
              <c:f>'2018'!$D$8:$D$22</c:f>
              <c:numCache>
                <c:formatCode>General</c:formatCode>
                <c:ptCount val="15"/>
                <c:pt idx="0">
                  <c:v>0</c:v>
                </c:pt>
                <c:pt idx="1">
                  <c:v>3.1780538303479458</c:v>
                </c:pt>
                <c:pt idx="2">
                  <c:v>4.9052747784384296</c:v>
                </c:pt>
                <c:pt idx="3">
                  <c:v>6.0520891689244172</c:v>
                </c:pt>
                <c:pt idx="4">
                  <c:v>6.5337888379333435</c:v>
                </c:pt>
                <c:pt idx="5">
                  <c:v>6.4876840184846101</c:v>
                </c:pt>
                <c:pt idx="6">
                  <c:v>6.9157234486313142</c:v>
                </c:pt>
                <c:pt idx="7">
                  <c:v>6.0958245624322247</c:v>
                </c:pt>
                <c:pt idx="8">
                  <c:v>5.4249500174814029</c:v>
                </c:pt>
                <c:pt idx="9">
                  <c:v>4.8598124043616719</c:v>
                </c:pt>
                <c:pt idx="10">
                  <c:v>4.3820266346738812</c:v>
                </c:pt>
                <c:pt idx="11">
                  <c:v>3.2188758248682006</c:v>
                </c:pt>
                <c:pt idx="12">
                  <c:v>3.2188758248682006</c:v>
                </c:pt>
                <c:pt idx="13">
                  <c:v>1.6094379124341003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FC-4BE7-9310-F42327DED3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'2018'!$C$8:$C$22</c:f>
              <c:numCache>
                <c:formatCode>General</c:formatCode>
                <c:ptCount val="15"/>
                <c:pt idx="0">
                  <c:v>0.26831649446727984</c:v>
                </c:pt>
                <c:pt idx="1">
                  <c:v>0.31824022280609554</c:v>
                </c:pt>
                <c:pt idx="2">
                  <c:v>0.37126192444665329</c:v>
                </c:pt>
                <c:pt idx="3">
                  <c:v>0.42779167017703379</c:v>
                </c:pt>
                <c:pt idx="4">
                  <c:v>0.48832675784251439</c:v>
                </c:pt>
                <c:pt idx="5">
                  <c:v>0.55347835219113328</c:v>
                </c:pt>
                <c:pt idx="6">
                  <c:v>0.62400914166805943</c:v>
                </c:pt>
                <c:pt idx="7">
                  <c:v>0.70088797642270861</c:v>
                </c:pt>
                <c:pt idx="8">
                  <c:v>0.78537159577025806</c:v>
                </c:pt>
                <c:pt idx="9">
                  <c:v>0.87913135410908205</c:v>
                </c:pt>
                <c:pt idx="10">
                  <c:v>0.98445839720647377</c:v>
                </c:pt>
                <c:pt idx="11">
                  <c:v>1.1046139105579178</c:v>
                </c:pt>
                <c:pt idx="12">
                  <c:v>1.2444681189184321</c:v>
                </c:pt>
                <c:pt idx="13">
                  <c:v>1.4117711762911633</c:v>
                </c:pt>
                <c:pt idx="14">
                  <c:v>2.3057613943960242</c:v>
                </c:pt>
              </c:numCache>
            </c:numRef>
          </c:xVal>
          <c:yVal>
            <c:numRef>
              <c:f>'2018'!$E$8:$E$22</c:f>
              <c:numCache>
                <c:formatCode>General</c:formatCode>
                <c:ptCount val="15"/>
                <c:pt idx="0">
                  <c:v>7.3070971461629357</c:v>
                </c:pt>
                <c:pt idx="1">
                  <c:v>7.1090582478119728</c:v>
                </c:pt>
                <c:pt idx="2">
                  <c:v>6.8987302188168824</c:v>
                </c:pt>
                <c:pt idx="3">
                  <c:v>6.6744863784424764</c:v>
                </c:pt>
                <c:pt idx="4">
                  <c:v>6.4343540311247818</c:v>
                </c:pt>
                <c:pt idx="5">
                  <c:v>6.1759087907564352</c:v>
                </c:pt>
                <c:pt idx="6">
                  <c:v>5.8961252026189666</c:v>
                </c:pt>
                <c:pt idx="7">
                  <c:v>5.591160003746209</c:v>
                </c:pt>
                <c:pt idx="8">
                  <c:v>5.2560279240517058</c:v>
                </c:pt>
                <c:pt idx="9">
                  <c:v>4.8840989862717024</c:v>
                </c:pt>
                <c:pt idx="10">
                  <c:v>4.46628460670434</c:v>
                </c:pt>
                <c:pt idx="11">
                  <c:v>3.9896482198258916</c:v>
                </c:pt>
                <c:pt idx="12">
                  <c:v>3.4348704763549955</c:v>
                </c:pt>
                <c:pt idx="13">
                  <c:v>2.7712078398631004</c:v>
                </c:pt>
                <c:pt idx="14">
                  <c:v>-0.77509857235994239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FC-4BE7-9310-F42327D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8768"/>
        <c:axId val="466126808"/>
      </c:scatterChart>
      <c:valAx>
        <c:axId val="4661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6808"/>
        <c:crosses val="autoZero"/>
        <c:crossBetween val="midCat"/>
      </c:valAx>
      <c:valAx>
        <c:axId val="4661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85726</xdr:rowOff>
    </xdr:from>
    <xdr:to>
      <xdr:col>13</xdr:col>
      <xdr:colOff>514350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873EBB-920B-4B98-A38C-4FE5B434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622299</xdr:colOff>
      <xdr:row>9</xdr:row>
      <xdr:rowOff>95251</xdr:rowOff>
    </xdr:from>
    <xdr:to>
      <xdr:col>14</xdr:col>
      <xdr:colOff>400049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19051</xdr:rowOff>
    </xdr:from>
    <xdr:to>
      <xdr:col>15</xdr:col>
      <xdr:colOff>165100</xdr:colOff>
      <xdr:row>21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443D78-AD74-4BCB-8224-5CA25E2EB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9</xdr:row>
      <xdr:rowOff>76200</xdr:rowOff>
    </xdr:from>
    <xdr:to>
      <xdr:col>15</xdr:col>
      <xdr:colOff>600074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D71A9FF-ED38-4467-95D0-B9862F91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57150</xdr:rowOff>
    </xdr:from>
    <xdr:to>
      <xdr:col>16</xdr:col>
      <xdr:colOff>241300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6AB912-773D-4046-BA9C-09530D74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9"/>
  <sheetViews>
    <sheetView workbookViewId="0">
      <selection activeCell="G9" sqref="G9"/>
    </sheetView>
  </sheetViews>
  <sheetFormatPr defaultRowHeight="15" x14ac:dyDescent="0.25"/>
  <cols>
    <col min="1" max="1" width="12.7109375" customWidth="1"/>
    <col min="2" max="2" width="13" customWidth="1"/>
    <col min="3" max="3" width="17.28515625" customWidth="1"/>
    <col min="4" max="4" width="22.140625" customWidth="1"/>
    <col min="5" max="5" width="20.7109375" customWidth="1"/>
    <col min="6" max="6" width="21.7109375" customWidth="1"/>
    <col min="7" max="7" width="17.28515625" customWidth="1"/>
    <col min="8" max="8" width="25.5703125" customWidth="1"/>
  </cols>
  <sheetData>
    <row r="1" spans="1:10" x14ac:dyDescent="0.25">
      <c r="A1" t="s">
        <v>5</v>
      </c>
      <c r="B1">
        <v>68.2</v>
      </c>
      <c r="D1" t="s">
        <v>8</v>
      </c>
      <c r="E1">
        <v>-1.9237330342710652</v>
      </c>
      <c r="F1" s="2"/>
      <c r="G1" t="s">
        <v>15</v>
      </c>
      <c r="H1">
        <f>-E1</f>
        <v>1.9237330342710652</v>
      </c>
      <c r="J1">
        <f>1-EXP((-H1))</f>
        <v>0.85393930642965232</v>
      </c>
    </row>
    <row r="2" spans="1:10" x14ac:dyDescent="0.25">
      <c r="A2" t="s">
        <v>19</v>
      </c>
      <c r="B2">
        <v>1.07</v>
      </c>
      <c r="D2" t="s">
        <v>9</v>
      </c>
      <c r="E2">
        <v>5.1815037030306401</v>
      </c>
      <c r="G2" t="s">
        <v>18</v>
      </c>
      <c r="H2">
        <v>1.6</v>
      </c>
      <c r="I2">
        <f>1-EXP((-E2))</f>
        <v>0.99438045007627895</v>
      </c>
    </row>
    <row r="3" spans="1:10" x14ac:dyDescent="0.25">
      <c r="A3" t="s">
        <v>6</v>
      </c>
      <c r="B3">
        <v>-0.12</v>
      </c>
      <c r="D3" t="s">
        <v>10</v>
      </c>
      <c r="E3">
        <v>0.4</v>
      </c>
      <c r="G3" t="s">
        <v>16</v>
      </c>
      <c r="H3">
        <f>H1-H2</f>
        <v>0.32373303427106515</v>
      </c>
    </row>
    <row r="4" spans="1:10" x14ac:dyDescent="0.25">
      <c r="A4" t="s">
        <v>7</v>
      </c>
      <c r="B4">
        <v>37</v>
      </c>
      <c r="D4" t="s">
        <v>11</v>
      </c>
      <c r="E4">
        <v>5</v>
      </c>
      <c r="G4" t="s">
        <v>17</v>
      </c>
      <c r="H4">
        <f>H3/H2</f>
        <v>0.20233314641941572</v>
      </c>
    </row>
    <row r="5" spans="1:10" x14ac:dyDescent="0.25">
      <c r="D5" t="s">
        <v>14</v>
      </c>
      <c r="E5">
        <f>SUM(H8:H29)</f>
        <v>35.43361288766679</v>
      </c>
      <c r="F5" s="3"/>
      <c r="G5" s="3"/>
      <c r="H5" s="3"/>
    </row>
    <row r="7" spans="1:10" x14ac:dyDescent="0.25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0" x14ac:dyDescent="0.25">
      <c r="A8">
        <v>17</v>
      </c>
      <c r="B8">
        <v>4</v>
      </c>
      <c r="C8">
        <f>LN(1-MIN(0.999,A8/B$1))/-B$2</f>
        <v>0.26794862878874232</v>
      </c>
      <c r="D8">
        <f>LN(B8)</f>
        <v>1.3862943611198906</v>
      </c>
      <c r="E8">
        <f>$E$1*C8+$E$2</f>
        <v>4.6660420743421014</v>
      </c>
      <c r="F8">
        <f>(E8-D8)^2</f>
        <v>10.756745062386321</v>
      </c>
      <c r="G8" t="b">
        <f>AND(C8&gt;$E$3,C8&lt;$E$4)</f>
        <v>0</v>
      </c>
      <c r="H8">
        <f>F8*G8</f>
        <v>0</v>
      </c>
    </row>
    <row r="9" spans="1:10" x14ac:dyDescent="0.25">
      <c r="A9">
        <v>19</v>
      </c>
      <c r="B9">
        <v>21</v>
      </c>
      <c r="C9">
        <f t="shared" ref="C9:C27" si="0">LN(1-MIN(0.999,A9/B$1))/-B$2</f>
        <v>0.30518779565528403</v>
      </c>
      <c r="D9">
        <f t="shared" ref="D9:D27" si="1">LN(B9)</f>
        <v>3.044522437723423</v>
      </c>
      <c r="E9">
        <f t="shared" ref="E9:E29" si="2">$E$1*C9+$E$2</f>
        <v>4.5944038588722025</v>
      </c>
      <c r="F9">
        <f t="shared" ref="F9:F29" si="3">(E9-D9)^2</f>
        <v>2.4021324196221605</v>
      </c>
      <c r="G9" t="b">
        <f t="shared" ref="G9:G29" si="4">AND(C9&gt;$E$3,C9&lt;$E$4)</f>
        <v>0</v>
      </c>
      <c r="H9">
        <f>F9*G9</f>
        <v>0</v>
      </c>
    </row>
    <row r="10" spans="1:10" x14ac:dyDescent="0.25">
      <c r="A10">
        <v>21</v>
      </c>
      <c r="B10">
        <v>81</v>
      </c>
      <c r="C10">
        <f t="shared" si="0"/>
        <v>0.34397259089523985</v>
      </c>
      <c r="D10">
        <f t="shared" si="1"/>
        <v>4.3944491546724391</v>
      </c>
      <c r="E10">
        <f t="shared" si="2"/>
        <v>4.5197922670416606</v>
      </c>
      <c r="F10">
        <f t="shared" si="3"/>
        <v>1.5710895818403278E-2</v>
      </c>
      <c r="G10" t="b">
        <f t="shared" si="4"/>
        <v>0</v>
      </c>
      <c r="H10">
        <f t="shared" ref="H10:H29" si="5">F10*G10</f>
        <v>0</v>
      </c>
    </row>
    <row r="11" spans="1:10" x14ac:dyDescent="0.25">
      <c r="A11">
        <v>23</v>
      </c>
      <c r="B11">
        <v>135</v>
      </c>
      <c r="C11">
        <f t="shared" si="0"/>
        <v>0.38443689533759884</v>
      </c>
      <c r="D11">
        <f t="shared" si="1"/>
        <v>4.9052747784384296</v>
      </c>
      <c r="E11">
        <f t="shared" si="2"/>
        <v>4.4419497478770928</v>
      </c>
      <c r="F11">
        <f t="shared" si="3"/>
        <v>0.21467008394466366</v>
      </c>
      <c r="G11" t="b">
        <f t="shared" si="4"/>
        <v>0</v>
      </c>
      <c r="H11">
        <f t="shared" si="5"/>
        <v>0</v>
      </c>
    </row>
    <row r="12" spans="1:10" x14ac:dyDescent="0.25">
      <c r="A12">
        <v>25</v>
      </c>
      <c r="B12">
        <v>354</v>
      </c>
      <c r="C12">
        <f t="shared" si="0"/>
        <v>0.42673277532649695</v>
      </c>
      <c r="D12">
        <f t="shared" si="1"/>
        <v>5.8692969131337742</v>
      </c>
      <c r="E12">
        <f t="shared" si="2"/>
        <v>4.3605837663288849</v>
      </c>
      <c r="F12">
        <f t="shared" si="3"/>
        <v>2.2762153593419114</v>
      </c>
      <c r="G12" t="b">
        <f t="shared" si="4"/>
        <v>1</v>
      </c>
      <c r="H12">
        <f t="shared" si="5"/>
        <v>2.2762153593419114</v>
      </c>
    </row>
    <row r="13" spans="1:10" x14ac:dyDescent="0.25">
      <c r="A13">
        <v>27</v>
      </c>
      <c r="B13">
        <v>351</v>
      </c>
      <c r="C13">
        <f t="shared" si="0"/>
        <v>0.47103393317190251</v>
      </c>
      <c r="D13">
        <f t="shared" si="1"/>
        <v>5.8607862234658654</v>
      </c>
      <c r="E13">
        <f t="shared" si="2"/>
        <v>4.275360165525222</v>
      </c>
      <c r="F13">
        <f t="shared" si="3"/>
        <v>2.5135757851972085</v>
      </c>
      <c r="G13" t="b">
        <f t="shared" si="4"/>
        <v>1</v>
      </c>
      <c r="H13">
        <f t="shared" si="5"/>
        <v>2.5135757851972085</v>
      </c>
    </row>
    <row r="14" spans="1:10" x14ac:dyDescent="0.25">
      <c r="A14">
        <v>29</v>
      </c>
      <c r="B14">
        <v>236</v>
      </c>
      <c r="C14">
        <f t="shared" si="0"/>
        <v>0.51754001687196205</v>
      </c>
      <c r="D14">
        <f t="shared" si="1"/>
        <v>5.4638318050256105</v>
      </c>
      <c r="E14">
        <f t="shared" si="2"/>
        <v>4.1858948760168424</v>
      </c>
      <c r="F14">
        <f t="shared" si="3"/>
        <v>1.6331227945243612</v>
      </c>
      <c r="G14" t="b">
        <f t="shared" si="4"/>
        <v>1</v>
      </c>
      <c r="H14">
        <f t="shared" si="5"/>
        <v>1.6331227945243612</v>
      </c>
    </row>
    <row r="15" spans="1:10" x14ac:dyDescent="0.25">
      <c r="A15">
        <v>31</v>
      </c>
      <c r="B15">
        <v>128</v>
      </c>
      <c r="C15">
        <f t="shared" si="0"/>
        <v>0.56648205941150986</v>
      </c>
      <c r="D15">
        <f t="shared" si="1"/>
        <v>4.8520302639196169</v>
      </c>
      <c r="E15">
        <f t="shared" si="2"/>
        <v>4.0917434520188145</v>
      </c>
      <c r="F15">
        <f t="shared" si="3"/>
        <v>0.57803603635028611</v>
      </c>
      <c r="G15" t="b">
        <f t="shared" si="4"/>
        <v>1</v>
      </c>
      <c r="H15">
        <f t="shared" si="5"/>
        <v>0.57803603635028611</v>
      </c>
    </row>
    <row r="16" spans="1:10" x14ac:dyDescent="0.25">
      <c r="A16">
        <v>33</v>
      </c>
      <c r="B16">
        <v>131</v>
      </c>
      <c r="C16">
        <f t="shared" si="0"/>
        <v>0.61812942265921955</v>
      </c>
      <c r="D16">
        <f t="shared" si="1"/>
        <v>4.8751973232011512</v>
      </c>
      <c r="E16">
        <f t="shared" si="2"/>
        <v>3.992387713206198</v>
      </c>
      <c r="F16">
        <f t="shared" si="3"/>
        <v>0.77935280749944136</v>
      </c>
      <c r="G16" t="b">
        <f t="shared" si="4"/>
        <v>1</v>
      </c>
      <c r="H16">
        <f t="shared" si="5"/>
        <v>0.77935280749944136</v>
      </c>
    </row>
    <row r="17" spans="1:8" x14ac:dyDescent="0.25">
      <c r="A17">
        <v>35</v>
      </c>
      <c r="B17">
        <v>81</v>
      </c>
      <c r="C17">
        <f t="shared" si="0"/>
        <v>0.67279877469810601</v>
      </c>
      <c r="D17">
        <f t="shared" si="1"/>
        <v>4.3944491546724391</v>
      </c>
      <c r="E17">
        <f t="shared" si="2"/>
        <v>3.8872184747267982</v>
      </c>
      <c r="F17">
        <f t="shared" si="3"/>
        <v>0.25728296267811729</v>
      </c>
      <c r="G17" t="b">
        <f t="shared" si="4"/>
        <v>1</v>
      </c>
      <c r="H17">
        <f t="shared" si="5"/>
        <v>0.25728296267811729</v>
      </c>
    </row>
    <row r="18" spans="1:8" x14ac:dyDescent="0.25">
      <c r="A18">
        <v>37</v>
      </c>
      <c r="B18">
        <v>101</v>
      </c>
      <c r="C18">
        <f t="shared" si="0"/>
        <v>0.73086585984484076</v>
      </c>
      <c r="D18">
        <f t="shared" si="1"/>
        <v>4.6151205168412597</v>
      </c>
      <c r="E18">
        <f t="shared" si="2"/>
        <v>3.7755129048261935</v>
      </c>
      <c r="F18">
        <f t="shared" si="3"/>
        <v>0.70494094215364189</v>
      </c>
      <c r="G18" t="b">
        <f t="shared" si="4"/>
        <v>1</v>
      </c>
      <c r="H18">
        <f t="shared" si="5"/>
        <v>0.70494094215364189</v>
      </c>
    </row>
    <row r="19" spans="1:8" x14ac:dyDescent="0.25">
      <c r="A19">
        <v>39</v>
      </c>
      <c r="B19">
        <v>107</v>
      </c>
      <c r="C19">
        <f t="shared" si="0"/>
        <v>0.79278117343474774</v>
      </c>
      <c r="D19">
        <f t="shared" si="1"/>
        <v>4.6728288344619058</v>
      </c>
      <c r="E19">
        <f t="shared" si="2"/>
        <v>3.6564043707460372</v>
      </c>
      <c r="F19">
        <f t="shared" si="3"/>
        <v>1.0331186904400911</v>
      </c>
      <c r="G19" t="b">
        <f t="shared" si="4"/>
        <v>1</v>
      </c>
      <c r="H19">
        <f t="shared" si="5"/>
        <v>1.0331186904400911</v>
      </c>
    </row>
    <row r="20" spans="1:8" x14ac:dyDescent="0.25">
      <c r="A20">
        <v>41</v>
      </c>
      <c r="B20">
        <v>44</v>
      </c>
      <c r="C20">
        <f t="shared" si="0"/>
        <v>0.85909120705370534</v>
      </c>
      <c r="D20">
        <f t="shared" si="1"/>
        <v>3.784189633918261</v>
      </c>
      <c r="E20">
        <f t="shared" si="2"/>
        <v>3.5288415685696233</v>
      </c>
      <c r="F20">
        <f t="shared" si="3"/>
        <v>6.5202634477292173E-2</v>
      </c>
      <c r="G20" t="b">
        <f t="shared" si="4"/>
        <v>1</v>
      </c>
      <c r="H20">
        <f t="shared" si="5"/>
        <v>6.5202634477292173E-2</v>
      </c>
    </row>
    <row r="21" spans="1:8" x14ac:dyDescent="0.25">
      <c r="A21">
        <v>43</v>
      </c>
      <c r="B21">
        <v>27</v>
      </c>
      <c r="C21">
        <f t="shared" si="0"/>
        <v>0.9304678227402231</v>
      </c>
      <c r="D21">
        <f t="shared" si="1"/>
        <v>3.2958368660043291</v>
      </c>
      <c r="E21">
        <f t="shared" si="2"/>
        <v>3.3915320150989992</v>
      </c>
      <c r="F21">
        <f t="shared" si="3"/>
        <v>9.1575615602511266E-3</v>
      </c>
      <c r="G21" t="b">
        <f t="shared" si="4"/>
        <v>1</v>
      </c>
      <c r="H21">
        <f t="shared" si="5"/>
        <v>9.1575615602511266E-3</v>
      </c>
    </row>
    <row r="22" spans="1:8" x14ac:dyDescent="0.25">
      <c r="A22">
        <v>45</v>
      </c>
      <c r="B22">
        <v>5</v>
      </c>
      <c r="C22">
        <f t="shared" si="0"/>
        <v>1.0077498001655625</v>
      </c>
      <c r="D22">
        <f t="shared" si="1"/>
        <v>1.6094379124341003</v>
      </c>
      <c r="E22">
        <f t="shared" si="2"/>
        <v>3.2428621221720828</v>
      </c>
      <c r="F22">
        <f t="shared" si="3"/>
        <v>2.6680746489581528</v>
      </c>
      <c r="G22" t="b">
        <f t="shared" si="4"/>
        <v>1</v>
      </c>
      <c r="H22">
        <f t="shared" si="5"/>
        <v>2.6680746489581528</v>
      </c>
    </row>
    <row r="23" spans="1:8" x14ac:dyDescent="0.25">
      <c r="A23">
        <v>47</v>
      </c>
      <c r="B23">
        <v>3</v>
      </c>
      <c r="C23">
        <f t="shared" si="0"/>
        <v>1.0920031618424759</v>
      </c>
      <c r="D23">
        <f t="shared" si="1"/>
        <v>1.0986122886681098</v>
      </c>
      <c r="E23">
        <f t="shared" si="2"/>
        <v>3.0807811470658168</v>
      </c>
      <c r="F23">
        <f t="shared" si="3"/>
        <v>3.9289933832016692</v>
      </c>
      <c r="G23" t="b">
        <f t="shared" si="4"/>
        <v>1</v>
      </c>
      <c r="H23">
        <f t="shared" si="5"/>
        <v>3.9289933832016692</v>
      </c>
    </row>
    <row r="24" spans="1:8" x14ac:dyDescent="0.25">
      <c r="A24">
        <v>49</v>
      </c>
      <c r="B24">
        <v>5</v>
      </c>
      <c r="C24">
        <f t="shared" si="0"/>
        <v>1.184611482070729</v>
      </c>
      <c r="D24">
        <f t="shared" si="1"/>
        <v>1.6094379124341003</v>
      </c>
      <c r="E24">
        <f t="shared" si="2"/>
        <v>2.9026274621943733</v>
      </c>
      <c r="F24">
        <f t="shared" si="3"/>
        <v>1.6723392116091775</v>
      </c>
      <c r="G24" t="b">
        <f t="shared" si="4"/>
        <v>1</v>
      </c>
      <c r="H24">
        <f t="shared" si="5"/>
        <v>1.6723392116091775</v>
      </c>
    </row>
    <row r="25" spans="1:8" x14ac:dyDescent="0.25">
      <c r="A25">
        <v>51</v>
      </c>
      <c r="B25">
        <v>1</v>
      </c>
      <c r="C25">
        <f t="shared" si="0"/>
        <v>1.2874160570373916</v>
      </c>
      <c r="D25">
        <f t="shared" si="1"/>
        <v>0</v>
      </c>
      <c r="E25">
        <f t="shared" si="2"/>
        <v>2.7048589052568079</v>
      </c>
      <c r="F25">
        <f t="shared" si="3"/>
        <v>7.3162616973470573</v>
      </c>
      <c r="G25" t="b">
        <f t="shared" si="4"/>
        <v>1</v>
      </c>
      <c r="H25">
        <f t="shared" si="5"/>
        <v>7.3162616973470573</v>
      </c>
    </row>
    <row r="26" spans="1:8" x14ac:dyDescent="0.25">
      <c r="A26">
        <v>53</v>
      </c>
      <c r="B26">
        <v>2</v>
      </c>
      <c r="C26">
        <f t="shared" si="0"/>
        <v>1.4029431186889585</v>
      </c>
      <c r="D26">
        <f t="shared" si="1"/>
        <v>0.69314718055994529</v>
      </c>
      <c r="E26">
        <f t="shared" si="2"/>
        <v>2.4826156804054187</v>
      </c>
      <c r="F26">
        <f t="shared" si="3"/>
        <v>3.2021975119392088</v>
      </c>
      <c r="G26" t="b">
        <f t="shared" si="4"/>
        <v>1</v>
      </c>
      <c r="H26">
        <f t="shared" si="5"/>
        <v>3.2021975119392088</v>
      </c>
    </row>
    <row r="27" spans="1:8" x14ac:dyDescent="0.25">
      <c r="A27">
        <v>55</v>
      </c>
      <c r="B27">
        <v>2</v>
      </c>
      <c r="C27">
        <f t="shared" si="0"/>
        <v>1.5347922759412065</v>
      </c>
      <c r="D27">
        <f t="shared" si="1"/>
        <v>0.69314718055994529</v>
      </c>
      <c r="E27">
        <f t="shared" si="2"/>
        <v>2.228973101058469</v>
      </c>
      <c r="F27">
        <f t="shared" si="3"/>
        <v>2.3587612580751376</v>
      </c>
      <c r="G27" t="b">
        <f t="shared" si="4"/>
        <v>1</v>
      </c>
      <c r="H27">
        <f t="shared" si="5"/>
        <v>2.3587612580751376</v>
      </c>
    </row>
    <row r="28" spans="1:8" x14ac:dyDescent="0.25">
      <c r="A28">
        <v>65</v>
      </c>
      <c r="B28">
        <v>1</v>
      </c>
      <c r="C28">
        <f>LN(1-MIN(0.999,A28/B$1))/-B$2</f>
        <v>2.8591530420969473</v>
      </c>
      <c r="D28">
        <f>LN(B28)</f>
        <v>0</v>
      </c>
      <c r="E28">
        <f t="shared" si="2"/>
        <v>-0.31874345408786731</v>
      </c>
      <c r="F28">
        <f t="shared" si="3"/>
        <v>0.10159738952386438</v>
      </c>
      <c r="G28" t="b">
        <f t="shared" si="4"/>
        <v>1</v>
      </c>
      <c r="H28">
        <f t="shared" si="5"/>
        <v>0.10159738952386438</v>
      </c>
    </row>
    <row r="29" spans="1:8" x14ac:dyDescent="0.25">
      <c r="A29">
        <v>67</v>
      </c>
      <c r="B29">
        <v>1</v>
      </c>
      <c r="C29">
        <f>LN(1-MIN(0.999,A29/B$1))/-B$2</f>
        <v>3.7758158953789307</v>
      </c>
      <c r="D29">
        <f>LN(B29)</f>
        <v>0</v>
      </c>
      <c r="E29">
        <f t="shared" si="2"/>
        <v>-2.0821580662355892</v>
      </c>
      <c r="F29">
        <f t="shared" si="3"/>
        <v>4.335382212789928</v>
      </c>
      <c r="G29" t="b">
        <f t="shared" si="4"/>
        <v>1</v>
      </c>
      <c r="H29">
        <f t="shared" si="5"/>
        <v>4.335382212789928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3"/>
  <sheetViews>
    <sheetView workbookViewId="0">
      <selection activeCell="D6" sqref="D6"/>
    </sheetView>
  </sheetViews>
  <sheetFormatPr defaultRowHeight="15" x14ac:dyDescent="0.25"/>
  <cols>
    <col min="1" max="1" width="12.7109375" customWidth="1"/>
    <col min="2" max="2" width="13" customWidth="1"/>
    <col min="3" max="3" width="17.28515625" customWidth="1"/>
    <col min="4" max="4" width="22.140625" customWidth="1"/>
    <col min="5" max="5" width="20.7109375" customWidth="1"/>
    <col min="6" max="6" width="21.7109375" customWidth="1"/>
    <col min="7" max="7" width="17.28515625" customWidth="1"/>
    <col min="8" max="8" width="25.5703125" customWidth="1"/>
  </cols>
  <sheetData>
    <row r="1" spans="1:10" x14ac:dyDescent="0.25">
      <c r="A1" t="s">
        <v>5</v>
      </c>
      <c r="B1">
        <v>53.08</v>
      </c>
      <c r="D1" t="s">
        <v>8</v>
      </c>
      <c r="E1">
        <v>-3.9661376063461016</v>
      </c>
      <c r="F1" s="2"/>
      <c r="G1" t="s">
        <v>15</v>
      </c>
      <c r="H1">
        <f>-E1</f>
        <v>3.9661376063461016</v>
      </c>
      <c r="J1">
        <f>1-EXP((-H1))</f>
        <v>0.98105352927732115</v>
      </c>
    </row>
    <row r="2" spans="1:10" x14ac:dyDescent="0.25">
      <c r="A2" t="s">
        <v>19</v>
      </c>
      <c r="B2">
        <v>1.19</v>
      </c>
      <c r="D2" t="s">
        <v>9</v>
      </c>
      <c r="E2">
        <v>8.4267811188602941</v>
      </c>
      <c r="G2" t="s">
        <v>18</v>
      </c>
      <c r="H2">
        <v>1.78</v>
      </c>
      <c r="I2">
        <f>1-EXP((-E2))</f>
        <v>0.99978107494883817</v>
      </c>
    </row>
    <row r="3" spans="1:10" x14ac:dyDescent="0.25">
      <c r="A3" t="s">
        <v>6</v>
      </c>
      <c r="B3">
        <v>-0.11</v>
      </c>
      <c r="D3" t="s">
        <v>10</v>
      </c>
      <c r="E3">
        <v>0.4</v>
      </c>
      <c r="G3" t="s">
        <v>16</v>
      </c>
      <c r="H3">
        <f>H1-H2</f>
        <v>2.1861376063461018</v>
      </c>
    </row>
    <row r="4" spans="1:10" x14ac:dyDescent="0.25">
      <c r="A4" t="s">
        <v>7</v>
      </c>
      <c r="B4">
        <v>29.6</v>
      </c>
      <c r="D4" t="s">
        <v>11</v>
      </c>
      <c r="E4">
        <v>5</v>
      </c>
      <c r="G4" t="s">
        <v>17</v>
      </c>
      <c r="H4">
        <f>H3/H2</f>
        <v>1.2281671945764616</v>
      </c>
    </row>
    <row r="5" spans="1:10" x14ac:dyDescent="0.25">
      <c r="D5" t="s">
        <v>14</v>
      </c>
      <c r="E5">
        <f>SUM(H8:H23)</f>
        <v>10.290847686017786</v>
      </c>
      <c r="F5" s="3"/>
      <c r="G5" s="3"/>
      <c r="H5" s="3"/>
    </row>
    <row r="7" spans="1:10" x14ac:dyDescent="0.25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0" x14ac:dyDescent="0.25">
      <c r="A8">
        <v>17</v>
      </c>
      <c r="B8">
        <v>17</v>
      </c>
      <c r="C8">
        <f>LN(1-MIN(0.999,A8/B$1))/-B$2</f>
        <v>0.32442144056267558</v>
      </c>
      <c r="D8">
        <f>LN(B8)</f>
        <v>2.8332133440562162</v>
      </c>
      <c r="E8">
        <f>$E$1*C8+$E$2</f>
        <v>7.1400810431396895</v>
      </c>
      <c r="F8">
        <f>(E8-D8)^2</f>
        <v>18.549109377408573</v>
      </c>
      <c r="G8" t="b">
        <f>AND(C8&gt;$E$3,C8&lt;$E$4)</f>
        <v>0</v>
      </c>
      <c r="H8">
        <f>F8*G8</f>
        <v>0</v>
      </c>
    </row>
    <row r="9" spans="1:10" x14ac:dyDescent="0.25">
      <c r="A9">
        <v>19</v>
      </c>
      <c r="B9">
        <v>92</v>
      </c>
      <c r="C9">
        <f t="shared" ref="C9:C23" si="0">LN(1-MIN(0.999,A9/B$1))/-B$2</f>
        <v>0.37234412395201005</v>
      </c>
      <c r="D9">
        <f t="shared" ref="D9:D23" si="1">LN(B9)</f>
        <v>4.5217885770490405</v>
      </c>
      <c r="E9">
        <f t="shared" ref="E9:E23" si="2">$E$1*C9+$E$2</f>
        <v>6.9500130863522331</v>
      </c>
      <c r="F9">
        <f t="shared" ref="F9:F23" si="3">(E9-D9)^2</f>
        <v>5.8962742675807309</v>
      </c>
      <c r="G9" t="b">
        <f t="shared" ref="G9:G23" si="4">AND(C9&gt;$E$3,C9&lt;$E$4)</f>
        <v>0</v>
      </c>
      <c r="H9">
        <f>F9*G9</f>
        <v>0</v>
      </c>
    </row>
    <row r="10" spans="1:10" x14ac:dyDescent="0.25">
      <c r="A10">
        <v>21</v>
      </c>
      <c r="B10">
        <v>211</v>
      </c>
      <c r="C10">
        <f t="shared" si="0"/>
        <v>0.42316590459301939</v>
      </c>
      <c r="D10">
        <f t="shared" si="1"/>
        <v>5.3518581334760666</v>
      </c>
      <c r="E10">
        <f t="shared" si="2"/>
        <v>6.7484469109304532</v>
      </c>
      <c r="F10">
        <f t="shared" si="3"/>
        <v>1.9504602133115381</v>
      </c>
      <c r="G10" t="b">
        <f t="shared" si="4"/>
        <v>1</v>
      </c>
      <c r="H10">
        <f t="shared" ref="H10:H23" si="5">F10*G10</f>
        <v>1.9504602133115381</v>
      </c>
    </row>
    <row r="11" spans="1:10" x14ac:dyDescent="0.25">
      <c r="A11">
        <v>23</v>
      </c>
      <c r="B11">
        <v>275</v>
      </c>
      <c r="C11">
        <f t="shared" si="0"/>
        <v>0.47726026082551898</v>
      </c>
      <c r="D11">
        <f t="shared" si="1"/>
        <v>5.6167710976665717</v>
      </c>
      <c r="E11">
        <f t="shared" si="2"/>
        <v>6.5339012503856537</v>
      </c>
      <c r="F11">
        <f t="shared" si="3"/>
        <v>0.84112771702652678</v>
      </c>
      <c r="G11" t="b">
        <f t="shared" si="4"/>
        <v>1</v>
      </c>
      <c r="H11">
        <f t="shared" si="5"/>
        <v>0.84112771702652678</v>
      </c>
    </row>
    <row r="12" spans="1:10" x14ac:dyDescent="0.25">
      <c r="A12">
        <v>25</v>
      </c>
      <c r="B12">
        <v>774</v>
      </c>
      <c r="C12">
        <f t="shared" si="0"/>
        <v>0.53507784059361052</v>
      </c>
      <c r="D12">
        <f t="shared" si="1"/>
        <v>6.6515718735897273</v>
      </c>
      <c r="E12">
        <f t="shared" si="2"/>
        <v>6.3045887729595105</v>
      </c>
      <c r="F12">
        <f t="shared" si="3"/>
        <v>0.12039727212295921</v>
      </c>
      <c r="G12" t="b">
        <f t="shared" si="4"/>
        <v>1</v>
      </c>
      <c r="H12">
        <f t="shared" si="5"/>
        <v>0.12039727212295921</v>
      </c>
    </row>
    <row r="13" spans="1:10" x14ac:dyDescent="0.25">
      <c r="A13">
        <v>27</v>
      </c>
      <c r="B13">
        <v>754</v>
      </c>
      <c r="C13">
        <f t="shared" si="0"/>
        <v>0.59716930454248296</v>
      </c>
      <c r="D13">
        <f t="shared" si="1"/>
        <v>6.6253923680079563</v>
      </c>
      <c r="E13">
        <f t="shared" si="2"/>
        <v>6.0583254827588044</v>
      </c>
      <c r="F13">
        <f t="shared" si="3"/>
        <v>0.32156485234617471</v>
      </c>
      <c r="G13" t="b">
        <f t="shared" si="4"/>
        <v>1</v>
      </c>
      <c r="H13">
        <f t="shared" si="5"/>
        <v>0.32156485234617471</v>
      </c>
    </row>
    <row r="14" spans="1:10" x14ac:dyDescent="0.25">
      <c r="A14">
        <v>29</v>
      </c>
      <c r="B14">
        <v>423</v>
      </c>
      <c r="C14">
        <f t="shared" si="0"/>
        <v>0.66421730170032478</v>
      </c>
      <c r="D14">
        <f t="shared" si="1"/>
        <v>6.0473721790462776</v>
      </c>
      <c r="E14">
        <f t="shared" si="2"/>
        <v>5.7924038998009015</v>
      </c>
      <c r="F14">
        <f t="shared" si="3"/>
        <v>6.5008823421348047E-2</v>
      </c>
      <c r="G14" t="b">
        <f t="shared" si="4"/>
        <v>1</v>
      </c>
      <c r="H14">
        <f t="shared" si="5"/>
        <v>6.5008823421348047E-2</v>
      </c>
    </row>
    <row r="15" spans="1:10" x14ac:dyDescent="0.25">
      <c r="A15">
        <v>31</v>
      </c>
      <c r="B15">
        <v>203</v>
      </c>
      <c r="C15">
        <f t="shared" si="0"/>
        <v>0.73708234290345576</v>
      </c>
      <c r="D15">
        <f t="shared" si="1"/>
        <v>5.3132059790417872</v>
      </c>
      <c r="E15">
        <f t="shared" si="2"/>
        <v>5.5034111196972058</v>
      </c>
      <c r="F15">
        <f t="shared" si="3"/>
        <v>3.6177995531747574E-2</v>
      </c>
      <c r="G15" t="b">
        <f t="shared" si="4"/>
        <v>1</v>
      </c>
      <c r="H15">
        <f t="shared" si="5"/>
        <v>3.6177995531747574E-2</v>
      </c>
    </row>
    <row r="16" spans="1:10" x14ac:dyDescent="0.25">
      <c r="A16">
        <v>33</v>
      </c>
      <c r="B16">
        <v>245</v>
      </c>
      <c r="C16">
        <f t="shared" si="0"/>
        <v>0.81687051650460385</v>
      </c>
      <c r="D16">
        <f t="shared" si="1"/>
        <v>5.5012582105447274</v>
      </c>
      <c r="E16">
        <f t="shared" si="2"/>
        <v>5.1869602438360207</v>
      </c>
      <c r="F16">
        <f t="shared" si="3"/>
        <v>9.87832118772273E-2</v>
      </c>
      <c r="G16" t="b">
        <f t="shared" si="4"/>
        <v>1</v>
      </c>
      <c r="H16">
        <f t="shared" si="5"/>
        <v>9.87832118772273E-2</v>
      </c>
    </row>
    <row r="17" spans="1:8" x14ac:dyDescent="0.25">
      <c r="A17">
        <v>35</v>
      </c>
      <c r="B17">
        <v>202</v>
      </c>
      <c r="C17">
        <f t="shared" si="0"/>
        <v>0.90503685252098864</v>
      </c>
      <c r="D17">
        <f t="shared" si="1"/>
        <v>5.3082676974012051</v>
      </c>
      <c r="E17">
        <f t="shared" si="2"/>
        <v>4.8372804229476909</v>
      </c>
      <c r="F17">
        <f t="shared" si="3"/>
        <v>0.22182901269714989</v>
      </c>
      <c r="G17" t="b">
        <f t="shared" si="4"/>
        <v>1</v>
      </c>
      <c r="H17">
        <f t="shared" si="5"/>
        <v>0.22182901269714989</v>
      </c>
    </row>
    <row r="18" spans="1:8" x14ac:dyDescent="0.25">
      <c r="A18">
        <v>37</v>
      </c>
      <c r="B18">
        <v>183</v>
      </c>
      <c r="C18">
        <f t="shared" si="0"/>
        <v>1.0035495342127621</v>
      </c>
      <c r="D18">
        <f t="shared" si="1"/>
        <v>5.2094861528414214</v>
      </c>
      <c r="E18">
        <f t="shared" si="2"/>
        <v>4.4465655713879446</v>
      </c>
      <c r="F18">
        <f t="shared" si="3"/>
        <v>0.58204781360531099</v>
      </c>
      <c r="G18" t="b">
        <f t="shared" si="4"/>
        <v>1</v>
      </c>
      <c r="H18">
        <f t="shared" si="5"/>
        <v>0.58204781360531099</v>
      </c>
    </row>
    <row r="19" spans="1:8" x14ac:dyDescent="0.25">
      <c r="A19">
        <v>39</v>
      </c>
      <c r="B19">
        <v>152</v>
      </c>
      <c r="C19">
        <f t="shared" si="0"/>
        <v>1.115163746835387</v>
      </c>
      <c r="D19">
        <f t="shared" si="1"/>
        <v>5.0238805208462765</v>
      </c>
      <c r="E19">
        <f t="shared" si="2"/>
        <v>4.0038882453026421</v>
      </c>
      <c r="F19">
        <f t="shared" si="3"/>
        <v>1.0403842421686813</v>
      </c>
      <c r="G19" t="b">
        <f t="shared" si="4"/>
        <v>1</v>
      </c>
      <c r="H19">
        <f t="shared" si="5"/>
        <v>1.0403842421686813</v>
      </c>
    </row>
    <row r="20" spans="1:8" x14ac:dyDescent="0.25">
      <c r="A20">
        <v>41</v>
      </c>
      <c r="B20">
        <v>57</v>
      </c>
      <c r="C20">
        <f t="shared" si="0"/>
        <v>1.2439067369389394</v>
      </c>
      <c r="D20">
        <f t="shared" si="1"/>
        <v>4.0430512678345503</v>
      </c>
      <c r="E20">
        <f t="shared" si="2"/>
        <v>3.4932758306994991</v>
      </c>
      <c r="F20">
        <f t="shared" si="3"/>
        <v>0.30225303127703662</v>
      </c>
      <c r="G20" t="b">
        <f t="shared" si="4"/>
        <v>1</v>
      </c>
      <c r="H20">
        <f t="shared" si="5"/>
        <v>0.30225303127703662</v>
      </c>
    </row>
    <row r="21" spans="1:8" x14ac:dyDescent="0.25">
      <c r="A21">
        <v>43</v>
      </c>
      <c r="B21">
        <v>23</v>
      </c>
      <c r="C21">
        <f t="shared" si="0"/>
        <v>1.396005837664525</v>
      </c>
      <c r="D21">
        <f t="shared" si="1"/>
        <v>3.1354942159291497</v>
      </c>
      <c r="E21">
        <f t="shared" si="2"/>
        <v>2.8900298674203304</v>
      </c>
      <c r="F21">
        <f t="shared" si="3"/>
        <v>6.025274638885908E-2</v>
      </c>
      <c r="G21" t="b">
        <f t="shared" si="4"/>
        <v>1</v>
      </c>
      <c r="H21">
        <f t="shared" si="5"/>
        <v>6.025274638885908E-2</v>
      </c>
    </row>
    <row r="22" spans="1:8" x14ac:dyDescent="0.25">
      <c r="A22">
        <v>45</v>
      </c>
      <c r="B22">
        <v>1</v>
      </c>
      <c r="C22">
        <f t="shared" si="0"/>
        <v>1.5818557453201705</v>
      </c>
      <c r="D22">
        <f t="shared" si="1"/>
        <v>0</v>
      </c>
      <c r="E22">
        <f t="shared" si="2"/>
        <v>2.1529235595313247</v>
      </c>
      <c r="F22">
        <f t="shared" si="3"/>
        <v>4.6350798531850295</v>
      </c>
      <c r="G22" t="b">
        <f t="shared" si="4"/>
        <v>1</v>
      </c>
      <c r="H22">
        <f t="shared" si="5"/>
        <v>4.6350798531850295</v>
      </c>
    </row>
    <row r="23" spans="1:8" x14ac:dyDescent="0.25">
      <c r="A23">
        <v>49</v>
      </c>
      <c r="B23">
        <v>1</v>
      </c>
      <c r="C23">
        <f t="shared" si="0"/>
        <v>2.1560531269310386</v>
      </c>
      <c r="D23">
        <f t="shared" si="1"/>
        <v>0</v>
      </c>
      <c r="E23">
        <f t="shared" si="2"/>
        <v>-0.12442226914100196</v>
      </c>
      <c r="F23">
        <f t="shared" si="3"/>
        <v>1.5480901058195929E-2</v>
      </c>
      <c r="G23" t="b">
        <f t="shared" si="4"/>
        <v>1</v>
      </c>
      <c r="H23">
        <f t="shared" si="5"/>
        <v>1.5480901058195929E-2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E14" sqref="E14"/>
    </sheetView>
  </sheetViews>
  <sheetFormatPr defaultRowHeight="15" x14ac:dyDescent="0.25"/>
  <cols>
    <col min="1" max="1" width="12.7109375" customWidth="1"/>
    <col min="2" max="2" width="13" customWidth="1"/>
    <col min="3" max="3" width="17.28515625" customWidth="1"/>
    <col min="4" max="4" width="22.140625" customWidth="1"/>
    <col min="5" max="5" width="20.7109375" customWidth="1"/>
    <col min="6" max="6" width="21.7109375" customWidth="1"/>
    <col min="7" max="7" width="17.28515625" customWidth="1"/>
    <col min="8" max="8" width="25.5703125" customWidth="1"/>
  </cols>
  <sheetData>
    <row r="1" spans="1:10" x14ac:dyDescent="0.25">
      <c r="A1" t="s">
        <v>5</v>
      </c>
      <c r="B1">
        <v>44.24</v>
      </c>
      <c r="D1" t="s">
        <v>8</v>
      </c>
      <c r="E1">
        <v>-1.2772688000974328</v>
      </c>
      <c r="F1" s="2"/>
      <c r="G1" t="s">
        <v>15</v>
      </c>
      <c r="H1">
        <f>-E1</f>
        <v>1.2772688000974328</v>
      </c>
      <c r="J1">
        <f>1-EXP((-H1))</f>
        <v>0.72120228615109083</v>
      </c>
    </row>
    <row r="2" spans="1:10" x14ac:dyDescent="0.25">
      <c r="A2" t="s">
        <v>19</v>
      </c>
      <c r="B2">
        <v>1.2</v>
      </c>
      <c r="D2" t="s">
        <v>9</v>
      </c>
      <c r="E2">
        <v>6.0490385001501936</v>
      </c>
      <c r="G2" t="s">
        <v>18</v>
      </c>
      <c r="H2">
        <v>1.8</v>
      </c>
      <c r="I2">
        <f>1-EXP((-E2))</f>
        <v>0.99763986981929487</v>
      </c>
    </row>
    <row r="3" spans="1:10" x14ac:dyDescent="0.25">
      <c r="A3" t="s">
        <v>6</v>
      </c>
      <c r="B3">
        <v>-0.12</v>
      </c>
      <c r="D3" t="s">
        <v>10</v>
      </c>
      <c r="E3">
        <v>0.4</v>
      </c>
      <c r="G3" t="s">
        <v>16</v>
      </c>
      <c r="H3">
        <f>H1-H2</f>
        <v>-0.52273119990256722</v>
      </c>
    </row>
    <row r="4" spans="1:10" x14ac:dyDescent="0.25">
      <c r="A4" t="s">
        <v>7</v>
      </c>
      <c r="B4">
        <v>25.1</v>
      </c>
      <c r="D4" t="s">
        <v>11</v>
      </c>
      <c r="E4">
        <v>5</v>
      </c>
      <c r="G4" t="s">
        <v>17</v>
      </c>
      <c r="H4">
        <f>H3/H2</f>
        <v>-0.29040622216809292</v>
      </c>
    </row>
    <row r="5" spans="1:10" x14ac:dyDescent="0.25">
      <c r="D5" t="s">
        <v>14</v>
      </c>
      <c r="E5">
        <f>SUM(H8:H21)</f>
        <v>19.647656241901799</v>
      </c>
      <c r="F5" s="3"/>
      <c r="G5" s="3"/>
      <c r="H5" s="3"/>
    </row>
    <row r="7" spans="1:10" x14ac:dyDescent="0.25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0" x14ac:dyDescent="0.25">
      <c r="A8">
        <v>15</v>
      </c>
      <c r="B8">
        <v>1</v>
      </c>
      <c r="C8">
        <f>LN(1-MIN(0.999,A8/B$1))/-B$2</f>
        <v>0.34507643527708465</v>
      </c>
      <c r="D8">
        <f>LN(B8)</f>
        <v>0</v>
      </c>
      <c r="E8">
        <f>$E$1*C8+$E$2</f>
        <v>5.6082831357219325</v>
      </c>
      <c r="F8">
        <f>(E8-D8)^2</f>
        <v>31.452839730423033</v>
      </c>
      <c r="G8" t="b">
        <f>AND(C8&gt;$E$3,C8&lt;$E$4)</f>
        <v>0</v>
      </c>
      <c r="H8">
        <f>F8*G8</f>
        <v>0</v>
      </c>
    </row>
    <row r="9" spans="1:10" x14ac:dyDescent="0.25">
      <c r="A9">
        <v>17</v>
      </c>
      <c r="B9">
        <v>12</v>
      </c>
      <c r="C9">
        <f t="shared" ref="C9:C21" si="0">LN(1-MIN(0.999,A9/B$1))/-B$2</f>
        <v>0.40411906327730646</v>
      </c>
      <c r="D9">
        <f t="shared" ref="D9:D21" si="1">LN(B9)</f>
        <v>2.4849066497880004</v>
      </c>
      <c r="E9">
        <f t="shared" ref="E9:E21" si="2">$E$1*C9+$E$2</f>
        <v>5.5328698291014895</v>
      </c>
      <c r="F9">
        <f t="shared" ref="F9:F21" si="3">(E9-D9)^2</f>
        <v>9.2900795424507923</v>
      </c>
      <c r="G9" t="b">
        <f t="shared" ref="G9:G21" si="4">AND(C9&gt;$E$3,C9&lt;$E$4)</f>
        <v>1</v>
      </c>
      <c r="H9">
        <f>F9*G9</f>
        <v>9.2900795424507923</v>
      </c>
    </row>
    <row r="10" spans="1:10" x14ac:dyDescent="0.25">
      <c r="A10">
        <v>19</v>
      </c>
      <c r="B10">
        <v>57</v>
      </c>
      <c r="C10">
        <f t="shared" si="0"/>
        <v>0.46766609961755573</v>
      </c>
      <c r="D10">
        <f t="shared" si="1"/>
        <v>4.0430512678345503</v>
      </c>
      <c r="E10">
        <f t="shared" si="2"/>
        <v>5.4517031822454314</v>
      </c>
      <c r="F10">
        <f t="shared" si="3"/>
        <v>1.9843002159734404</v>
      </c>
      <c r="G10" t="b">
        <f t="shared" si="4"/>
        <v>1</v>
      </c>
      <c r="H10">
        <f t="shared" ref="H10:H21" si="5">F10*G10</f>
        <v>1.9843002159734404</v>
      </c>
    </row>
    <row r="11" spans="1:10" x14ac:dyDescent="0.25">
      <c r="A11">
        <v>21</v>
      </c>
      <c r="B11">
        <v>230</v>
      </c>
      <c r="C11">
        <f t="shared" si="0"/>
        <v>0.53646202102530738</v>
      </c>
      <c r="D11">
        <f t="shared" si="1"/>
        <v>5.4380793089231956</v>
      </c>
      <c r="E11">
        <f t="shared" si="2"/>
        <v>5.3638322982573552</v>
      </c>
      <c r="F11">
        <f t="shared" si="3"/>
        <v>5.5126185928134159E-3</v>
      </c>
      <c r="G11" t="b">
        <f t="shared" si="4"/>
        <v>1</v>
      </c>
      <c r="H11">
        <f t="shared" si="5"/>
        <v>5.5126185928134159E-3</v>
      </c>
    </row>
    <row r="12" spans="1:10" x14ac:dyDescent="0.25">
      <c r="A12">
        <v>23</v>
      </c>
      <c r="B12">
        <v>438</v>
      </c>
      <c r="C12">
        <f t="shared" si="0"/>
        <v>0.61145263403361783</v>
      </c>
      <c r="D12">
        <f t="shared" si="1"/>
        <v>6.0822189103764464</v>
      </c>
      <c r="E12">
        <f t="shared" si="2"/>
        <v>5.2680491279616604</v>
      </c>
      <c r="F12">
        <f t="shared" si="3"/>
        <v>0.66287243459733991</v>
      </c>
      <c r="G12" t="b">
        <f t="shared" si="4"/>
        <v>1</v>
      </c>
      <c r="H12">
        <f t="shared" si="5"/>
        <v>0.66287243459733991</v>
      </c>
    </row>
    <row r="13" spans="1:10" x14ac:dyDescent="0.25">
      <c r="A13">
        <v>25</v>
      </c>
      <c r="B13">
        <v>940</v>
      </c>
      <c r="C13">
        <f t="shared" si="0"/>
        <v>0.69386492664709909</v>
      </c>
      <c r="D13">
        <f t="shared" si="1"/>
        <v>6.8458798752640497</v>
      </c>
      <c r="E13">
        <f t="shared" si="2"/>
        <v>5.1627864778619603</v>
      </c>
      <c r="F13">
        <f t="shared" si="3"/>
        <v>2.8328033843785079</v>
      </c>
      <c r="G13" t="b">
        <f t="shared" si="4"/>
        <v>1</v>
      </c>
      <c r="H13">
        <f t="shared" si="5"/>
        <v>2.8328033843785079</v>
      </c>
    </row>
    <row r="14" spans="1:10" x14ac:dyDescent="0.25">
      <c r="A14">
        <v>27</v>
      </c>
      <c r="B14">
        <v>543</v>
      </c>
      <c r="C14">
        <f t="shared" si="0"/>
        <v>0.7853309099821103</v>
      </c>
      <c r="D14">
        <f t="shared" si="1"/>
        <v>6.2971093199339352</v>
      </c>
      <c r="E14">
        <f t="shared" si="2"/>
        <v>5.0459598310779183</v>
      </c>
      <c r="F14">
        <f t="shared" si="3"/>
        <v>1.5653750434646723</v>
      </c>
      <c r="G14" t="b">
        <f t="shared" si="4"/>
        <v>1</v>
      </c>
      <c r="H14">
        <f t="shared" si="5"/>
        <v>1.5653750434646723</v>
      </c>
    </row>
    <row r="15" spans="1:10" x14ac:dyDescent="0.25">
      <c r="A15">
        <v>29</v>
      </c>
      <c r="B15">
        <v>217</v>
      </c>
      <c r="C15">
        <f t="shared" si="0"/>
        <v>0.88808817246298266</v>
      </c>
      <c r="D15">
        <f t="shared" si="1"/>
        <v>5.3798973535404597</v>
      </c>
      <c r="E15">
        <f t="shared" si="2"/>
        <v>4.9147111857276773</v>
      </c>
      <c r="F15">
        <f t="shared" si="3"/>
        <v>0.21639817072434217</v>
      </c>
      <c r="G15" t="b">
        <f t="shared" si="4"/>
        <v>1</v>
      </c>
      <c r="H15">
        <f t="shared" si="5"/>
        <v>0.21639817072434217</v>
      </c>
    </row>
    <row r="16" spans="1:10" x14ac:dyDescent="0.25">
      <c r="A16">
        <v>31</v>
      </c>
      <c r="B16">
        <v>152</v>
      </c>
      <c r="C16">
        <f t="shared" si="0"/>
        <v>1.0053223389210142</v>
      </c>
      <c r="D16">
        <f t="shared" si="1"/>
        <v>5.0238805208462765</v>
      </c>
      <c r="E16">
        <f t="shared" si="2"/>
        <v>4.7649716426054054</v>
      </c>
      <c r="F16">
        <f t="shared" si="3"/>
        <v>6.7033807231946199E-2</v>
      </c>
      <c r="G16" t="b">
        <f t="shared" si="4"/>
        <v>1</v>
      </c>
      <c r="H16">
        <f t="shared" si="5"/>
        <v>6.7033807231946199E-2</v>
      </c>
    </row>
    <row r="17" spans="1:8" x14ac:dyDescent="0.25">
      <c r="A17">
        <v>33</v>
      </c>
      <c r="B17">
        <v>159</v>
      </c>
      <c r="C17">
        <f t="shared" si="0"/>
        <v>1.141792093957112</v>
      </c>
      <c r="D17">
        <f t="shared" si="1"/>
        <v>5.0689042022202315</v>
      </c>
      <c r="E17">
        <f t="shared" si="2"/>
        <v>4.5906630823408578</v>
      </c>
      <c r="F17">
        <f t="shared" si="3"/>
        <v>0.22871456874347745</v>
      </c>
      <c r="G17" t="b">
        <f t="shared" si="4"/>
        <v>1</v>
      </c>
      <c r="H17">
        <f t="shared" si="5"/>
        <v>0.22871456874347745</v>
      </c>
    </row>
    <row r="18" spans="1:8" x14ac:dyDescent="0.25">
      <c r="A18">
        <v>35</v>
      </c>
      <c r="B18">
        <v>149</v>
      </c>
      <c r="C18">
        <f t="shared" si="0"/>
        <v>1.3050728929670721</v>
      </c>
      <c r="D18">
        <f t="shared" si="1"/>
        <v>5.0039463059454592</v>
      </c>
      <c r="E18">
        <f t="shared" si="2"/>
        <v>4.3821096121104564</v>
      </c>
      <c r="F18">
        <f t="shared" si="3"/>
        <v>0.38668087379964705</v>
      </c>
      <c r="G18" t="b">
        <f t="shared" si="4"/>
        <v>1</v>
      </c>
      <c r="H18">
        <f t="shared" si="5"/>
        <v>0.38668087379964705</v>
      </c>
    </row>
    <row r="19" spans="1:8" x14ac:dyDescent="0.25">
      <c r="A19">
        <v>37</v>
      </c>
      <c r="B19">
        <v>97</v>
      </c>
      <c r="C19">
        <f t="shared" si="0"/>
        <v>1.5083401256803783</v>
      </c>
      <c r="D19">
        <f t="shared" si="1"/>
        <v>4.5747109785033828</v>
      </c>
      <c r="E19">
        <f t="shared" si="2"/>
        <v>4.1224827176836056</v>
      </c>
      <c r="F19">
        <f t="shared" si="3"/>
        <v>0.20451039988408043</v>
      </c>
      <c r="G19" t="b">
        <f t="shared" si="4"/>
        <v>1</v>
      </c>
      <c r="H19">
        <f t="shared" si="5"/>
        <v>0.20451039988408043</v>
      </c>
    </row>
    <row r="20" spans="1:8" x14ac:dyDescent="0.25">
      <c r="A20">
        <v>39</v>
      </c>
      <c r="B20">
        <v>37</v>
      </c>
      <c r="C20">
        <f t="shared" si="0"/>
        <v>1.7777565490676071</v>
      </c>
      <c r="D20">
        <f t="shared" si="1"/>
        <v>3.6109179126442243</v>
      </c>
      <c r="E20">
        <f t="shared" si="2"/>
        <v>3.7783655258572582</v>
      </c>
      <c r="F20">
        <f t="shared" si="3"/>
        <v>2.8038703170741773E-2</v>
      </c>
      <c r="G20" t="b">
        <f t="shared" si="4"/>
        <v>1</v>
      </c>
      <c r="H20">
        <f t="shared" si="5"/>
        <v>2.8038703170741773E-2</v>
      </c>
    </row>
    <row r="21" spans="1:8" x14ac:dyDescent="0.25">
      <c r="A21">
        <v>41</v>
      </c>
      <c r="B21">
        <v>6</v>
      </c>
      <c r="C21">
        <f t="shared" si="0"/>
        <v>2.1783800228415346</v>
      </c>
      <c r="D21">
        <f t="shared" si="1"/>
        <v>1.791759469228055</v>
      </c>
      <c r="E21">
        <f t="shared" si="2"/>
        <v>3.2666616622191684</v>
      </c>
      <c r="F21">
        <f t="shared" si="3"/>
        <v>2.1753364788899958</v>
      </c>
      <c r="G21" t="b">
        <f t="shared" si="4"/>
        <v>1</v>
      </c>
      <c r="H21">
        <f t="shared" si="5"/>
        <v>2.1753364788899958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4"/>
  <sheetViews>
    <sheetView workbookViewId="0">
      <selection activeCell="G12" sqref="G12"/>
    </sheetView>
  </sheetViews>
  <sheetFormatPr defaultRowHeight="15" x14ac:dyDescent="0.25"/>
  <cols>
    <col min="1" max="1" width="12.7109375" customWidth="1"/>
    <col min="2" max="2" width="13" customWidth="1"/>
    <col min="3" max="3" width="17.28515625" customWidth="1"/>
    <col min="4" max="4" width="22.140625" customWidth="1"/>
    <col min="5" max="5" width="20.7109375" customWidth="1"/>
    <col min="6" max="6" width="21.7109375" customWidth="1"/>
    <col min="7" max="7" width="17.28515625" customWidth="1"/>
    <col min="8" max="8" width="25.5703125" customWidth="1"/>
  </cols>
  <sheetData>
    <row r="1" spans="1:10" x14ac:dyDescent="0.25">
      <c r="A1" t="s">
        <v>5</v>
      </c>
      <c r="B1">
        <v>54.5</v>
      </c>
      <c r="D1" t="s">
        <v>8</v>
      </c>
      <c r="E1">
        <v>-4.8323189684635937</v>
      </c>
      <c r="F1" s="2"/>
      <c r="G1" t="s">
        <v>15</v>
      </c>
      <c r="H1">
        <f>-E1</f>
        <v>4.8323189684635937</v>
      </c>
      <c r="J1">
        <f>1-EXP((-H1))</f>
        <v>0.99203197776736662</v>
      </c>
    </row>
    <row r="2" spans="1:10" x14ac:dyDescent="0.25">
      <c r="A2" t="s">
        <v>19</v>
      </c>
      <c r="B2">
        <v>1.1499999999999999</v>
      </c>
      <c r="D2" t="s">
        <v>9</v>
      </c>
      <c r="E2">
        <v>8.3207226661876081</v>
      </c>
      <c r="G2" t="s">
        <v>18</v>
      </c>
      <c r="H2">
        <v>1.72</v>
      </c>
      <c r="I2">
        <f>1-EXP((-E2))</f>
        <v>0.9997565801106757</v>
      </c>
    </row>
    <row r="3" spans="1:10" x14ac:dyDescent="0.25">
      <c r="A3" t="s">
        <v>6</v>
      </c>
      <c r="B3">
        <v>-0.12</v>
      </c>
      <c r="D3" t="s">
        <v>10</v>
      </c>
      <c r="E3">
        <v>0.4</v>
      </c>
      <c r="G3" t="s">
        <v>16</v>
      </c>
      <c r="H3">
        <f>H1-H2</f>
        <v>3.1123189684635939</v>
      </c>
    </row>
    <row r="4" spans="1:10" x14ac:dyDescent="0.25">
      <c r="A4" t="s">
        <v>7</v>
      </c>
      <c r="B4">
        <v>30.3</v>
      </c>
      <c r="D4" t="s">
        <v>11</v>
      </c>
      <c r="E4">
        <v>5</v>
      </c>
      <c r="G4" t="s">
        <v>17</v>
      </c>
      <c r="H4">
        <f>H3/H2</f>
        <v>1.8094877723625546</v>
      </c>
    </row>
    <row r="5" spans="1:10" x14ac:dyDescent="0.25">
      <c r="D5" t="s">
        <v>14</v>
      </c>
      <c r="E5">
        <f>SUM(H8:H24)</f>
        <v>9.2095948064187461</v>
      </c>
      <c r="F5" s="3"/>
      <c r="G5" s="3"/>
      <c r="H5" s="3"/>
    </row>
    <row r="7" spans="1:10" x14ac:dyDescent="0.25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0" x14ac:dyDescent="0.25">
      <c r="A8">
        <v>13</v>
      </c>
      <c r="B8">
        <v>2</v>
      </c>
      <c r="C8">
        <f>LN(1-MIN(0.999,A8/B$1))/-B$2</f>
        <v>0.23696284733264855</v>
      </c>
      <c r="D8">
        <f>LN(B8)</f>
        <v>0.69314718055994529</v>
      </c>
      <c r="E8">
        <f>$E$1*C8+$E$2</f>
        <v>7.1756426042009078</v>
      </c>
      <c r="F8">
        <f>(E8-D8)^2</f>
        <v>42.022746917526021</v>
      </c>
      <c r="G8" t="b">
        <f>AND(C8&gt;$E$3,C8&lt;$E$4)</f>
        <v>0</v>
      </c>
      <c r="H8">
        <f>F8*G8</f>
        <v>0</v>
      </c>
    </row>
    <row r="9" spans="1:10" x14ac:dyDescent="0.25">
      <c r="A9">
        <v>15</v>
      </c>
      <c r="B9">
        <v>13</v>
      </c>
      <c r="C9">
        <f t="shared" ref="C9:C24" si="0">LN(1-MIN(0.999,A9/B$1))/-B$2</f>
        <v>0.27991306935836718</v>
      </c>
      <c r="D9">
        <f t="shared" ref="D9:D24" si="1">LN(B9)</f>
        <v>2.5649493574615367</v>
      </c>
      <c r="E9">
        <f t="shared" ref="E9:E24" si="2">$E$1*C9+$E$2</f>
        <v>6.968093431606305</v>
      </c>
      <c r="F9">
        <f t="shared" ref="F9:F24" si="3">(E9-D9)^2</f>
        <v>19.387677737676185</v>
      </c>
      <c r="G9" t="b">
        <f t="shared" ref="G9:G24" si="4">AND(C9&gt;$E$3,C9&lt;$E$4)</f>
        <v>0</v>
      </c>
      <c r="H9">
        <f>F9*G9</f>
        <v>0</v>
      </c>
    </row>
    <row r="10" spans="1:10" x14ac:dyDescent="0.25">
      <c r="A10">
        <v>17</v>
      </c>
      <c r="B10">
        <v>94</v>
      </c>
      <c r="C10">
        <f t="shared" si="0"/>
        <v>0.32509545103724635</v>
      </c>
      <c r="D10">
        <f t="shared" si="1"/>
        <v>4.5432947822700038</v>
      </c>
      <c r="E10">
        <f t="shared" si="2"/>
        <v>6.7497577515790947</v>
      </c>
      <c r="F10">
        <f t="shared" si="3"/>
        <v>4.8684788349322901</v>
      </c>
      <c r="G10" t="b">
        <f t="shared" si="4"/>
        <v>0</v>
      </c>
      <c r="H10">
        <f t="shared" ref="H10:H24" si="5">F10*G10</f>
        <v>0</v>
      </c>
    </row>
    <row r="11" spans="1:10" x14ac:dyDescent="0.25">
      <c r="A11">
        <v>19</v>
      </c>
      <c r="B11">
        <v>90</v>
      </c>
      <c r="C11">
        <f t="shared" si="0"/>
        <v>0.37275478711985077</v>
      </c>
      <c r="D11">
        <f t="shared" si="1"/>
        <v>4.499809670330265</v>
      </c>
      <c r="E11">
        <f t="shared" si="2"/>
        <v>6.5194526378027442</v>
      </c>
      <c r="F11">
        <f t="shared" si="3"/>
        <v>4.0789577160610415</v>
      </c>
      <c r="G11" t="b">
        <f t="shared" si="4"/>
        <v>0</v>
      </c>
      <c r="H11">
        <f t="shared" si="5"/>
        <v>0</v>
      </c>
    </row>
    <row r="12" spans="1:10" x14ac:dyDescent="0.25">
      <c r="A12">
        <v>21</v>
      </c>
      <c r="B12">
        <v>224</v>
      </c>
      <c r="C12">
        <f t="shared" si="0"/>
        <v>0.42317848942450237</v>
      </c>
      <c r="D12">
        <f t="shared" si="1"/>
        <v>5.4116460518550396</v>
      </c>
      <c r="E12">
        <f t="shared" si="2"/>
        <v>6.2757892246958153</v>
      </c>
      <c r="F12">
        <f t="shared" si="3"/>
        <v>0.7467434231673229</v>
      </c>
      <c r="G12" t="b">
        <f t="shared" si="4"/>
        <v>1</v>
      </c>
      <c r="H12">
        <f t="shared" si="5"/>
        <v>0.7467434231673229</v>
      </c>
    </row>
    <row r="13" spans="1:10" x14ac:dyDescent="0.25">
      <c r="A13">
        <v>23</v>
      </c>
      <c r="B13">
        <v>330</v>
      </c>
      <c r="C13">
        <f t="shared" si="0"/>
        <v>0.47670709203270534</v>
      </c>
      <c r="D13">
        <f t="shared" si="1"/>
        <v>5.7990926544605257</v>
      </c>
      <c r="E13">
        <f t="shared" si="2"/>
        <v>6.0171219429568463</v>
      </c>
      <c r="F13">
        <f t="shared" si="3"/>
        <v>4.7536770642211817E-2</v>
      </c>
      <c r="G13" t="b">
        <f t="shared" si="4"/>
        <v>1</v>
      </c>
      <c r="H13">
        <f t="shared" si="5"/>
        <v>4.7536770642211817E-2</v>
      </c>
    </row>
    <row r="14" spans="1:10" x14ac:dyDescent="0.25">
      <c r="A14">
        <v>25</v>
      </c>
      <c r="B14">
        <v>781</v>
      </c>
      <c r="C14">
        <f t="shared" si="0"/>
        <v>0.53374820723776029</v>
      </c>
      <c r="D14">
        <f t="shared" si="1"/>
        <v>6.6605751498396861</v>
      </c>
      <c r="E14">
        <f t="shared" si="2"/>
        <v>5.7414810799691418</v>
      </c>
      <c r="F14">
        <f t="shared" si="3"/>
        <v>0.84473390927120096</v>
      </c>
      <c r="G14" t="b">
        <f t="shared" si="4"/>
        <v>1</v>
      </c>
      <c r="H14">
        <f t="shared" si="5"/>
        <v>0.84473390927120096</v>
      </c>
    </row>
    <row r="15" spans="1:10" x14ac:dyDescent="0.25">
      <c r="A15">
        <v>27</v>
      </c>
      <c r="B15">
        <v>552</v>
      </c>
      <c r="C15">
        <f t="shared" si="0"/>
        <v>0.59479538869275905</v>
      </c>
      <c r="D15">
        <f t="shared" si="1"/>
        <v>6.313548046277095</v>
      </c>
      <c r="E15">
        <f t="shared" si="2"/>
        <v>5.4464816270529131</v>
      </c>
      <c r="F15">
        <f t="shared" si="3"/>
        <v>0.75180417534624477</v>
      </c>
      <c r="G15" t="b">
        <f t="shared" si="4"/>
        <v>1</v>
      </c>
      <c r="H15">
        <f t="shared" si="5"/>
        <v>0.75180417534624477</v>
      </c>
    </row>
    <row r="16" spans="1:10" x14ac:dyDescent="0.25">
      <c r="A16">
        <v>29</v>
      </c>
      <c r="B16">
        <v>183</v>
      </c>
      <c r="C16">
        <f t="shared" si="0"/>
        <v>0.66045413000418962</v>
      </c>
      <c r="D16">
        <f t="shared" si="1"/>
        <v>5.2094861528414214</v>
      </c>
      <c r="E16">
        <f t="shared" si="2"/>
        <v>5.129197645968242</v>
      </c>
      <c r="F16">
        <f t="shared" si="3"/>
        <v>6.4462443359245671E-3</v>
      </c>
      <c r="G16" t="b">
        <f t="shared" si="4"/>
        <v>1</v>
      </c>
      <c r="H16">
        <f t="shared" si="5"/>
        <v>6.4462443359245671E-3</v>
      </c>
    </row>
    <row r="17" spans="1:8" x14ac:dyDescent="0.25">
      <c r="A17">
        <v>31</v>
      </c>
      <c r="B17">
        <v>125</v>
      </c>
      <c r="C17">
        <f t="shared" si="0"/>
        <v>0.73147850479920462</v>
      </c>
      <c r="D17">
        <f t="shared" si="1"/>
        <v>4.8283137373023015</v>
      </c>
      <c r="E17">
        <f t="shared" si="2"/>
        <v>4.7859852124230233</v>
      </c>
      <c r="F17">
        <f t="shared" si="3"/>
        <v>1.7917040184556722E-3</v>
      </c>
      <c r="G17" t="b">
        <f t="shared" si="4"/>
        <v>1</v>
      </c>
      <c r="H17">
        <f t="shared" si="5"/>
        <v>1.7917040184556722E-3</v>
      </c>
    </row>
    <row r="18" spans="1:8" x14ac:dyDescent="0.25">
      <c r="A18">
        <v>33</v>
      </c>
      <c r="B18">
        <v>175</v>
      </c>
      <c r="C18">
        <f t="shared" si="0"/>
        <v>0.80882414481354914</v>
      </c>
      <c r="D18">
        <f t="shared" si="1"/>
        <v>5.1647859739235145</v>
      </c>
      <c r="E18">
        <f t="shared" si="2"/>
        <v>4.4122264090537495</v>
      </c>
      <c r="F18">
        <f t="shared" si="3"/>
        <v>0.56634589867696994</v>
      </c>
      <c r="G18" t="b">
        <f t="shared" si="4"/>
        <v>1</v>
      </c>
      <c r="H18">
        <f t="shared" si="5"/>
        <v>0.56634589867696994</v>
      </c>
    </row>
    <row r="19" spans="1:8" x14ac:dyDescent="0.25">
      <c r="A19">
        <v>35</v>
      </c>
      <c r="B19">
        <v>126</v>
      </c>
      <c r="C19">
        <f t="shared" si="0"/>
        <v>0.89372716182564993</v>
      </c>
      <c r="D19">
        <f t="shared" si="1"/>
        <v>4.836281906951478</v>
      </c>
      <c r="E19">
        <f t="shared" si="2"/>
        <v>4.0019479494663885</v>
      </c>
      <c r="F19">
        <f t="shared" si="3"/>
        <v>0.69611315261273099</v>
      </c>
      <c r="G19" t="b">
        <f t="shared" si="4"/>
        <v>1</v>
      </c>
      <c r="H19">
        <f t="shared" si="5"/>
        <v>0.69611315261273099</v>
      </c>
    </row>
    <row r="20" spans="1:8" x14ac:dyDescent="0.25">
      <c r="A20">
        <v>37</v>
      </c>
      <c r="B20">
        <v>20</v>
      </c>
      <c r="C20">
        <f t="shared" si="0"/>
        <v>0.9878259310780263</v>
      </c>
      <c r="D20">
        <f t="shared" si="1"/>
        <v>2.9957322735539909</v>
      </c>
      <c r="E20">
        <f t="shared" si="2"/>
        <v>3.5472326818990512</v>
      </c>
      <c r="F20">
        <f t="shared" si="3"/>
        <v>0.30415270040476827</v>
      </c>
      <c r="G20" t="b">
        <f t="shared" si="4"/>
        <v>1</v>
      </c>
      <c r="H20">
        <f t="shared" si="5"/>
        <v>0.30415270040476827</v>
      </c>
    </row>
    <row r="21" spans="1:8" x14ac:dyDescent="0.25">
      <c r="A21">
        <v>39</v>
      </c>
      <c r="B21">
        <v>9</v>
      </c>
      <c r="C21">
        <f t="shared" si="0"/>
        <v>1.0933571110817371</v>
      </c>
      <c r="D21">
        <f t="shared" si="1"/>
        <v>2.1972245773362196</v>
      </c>
      <c r="E21">
        <f t="shared" si="2"/>
        <v>3.0372723590027739</v>
      </c>
      <c r="F21">
        <f t="shared" si="3"/>
        <v>0.70568027548289902</v>
      </c>
      <c r="G21" t="b">
        <f t="shared" si="4"/>
        <v>1</v>
      </c>
      <c r="H21">
        <f t="shared" si="5"/>
        <v>0.70568027548289902</v>
      </c>
    </row>
    <row r="22" spans="1:8" x14ac:dyDescent="0.25">
      <c r="A22">
        <v>41</v>
      </c>
      <c r="B22">
        <v>3</v>
      </c>
      <c r="C22">
        <f t="shared" si="0"/>
        <v>1.2134878401954912</v>
      </c>
      <c r="D22">
        <f t="shared" si="1"/>
        <v>1.0986122886681098</v>
      </c>
      <c r="E22">
        <f t="shared" si="2"/>
        <v>2.4567623580110185</v>
      </c>
      <c r="F22">
        <f t="shared" si="3"/>
        <v>1.8445716108561478</v>
      </c>
      <c r="G22" t="b">
        <f t="shared" si="4"/>
        <v>1</v>
      </c>
      <c r="H22">
        <f t="shared" si="5"/>
        <v>1.8445716108561478</v>
      </c>
    </row>
    <row r="23" spans="1:8" x14ac:dyDescent="0.25">
      <c r="A23">
        <v>45</v>
      </c>
      <c r="B23">
        <v>1</v>
      </c>
      <c r="C23">
        <f t="shared" si="0"/>
        <v>1.5190512200545248</v>
      </c>
      <c r="D23">
        <f t="shared" si="1"/>
        <v>0</v>
      </c>
      <c r="E23">
        <f t="shared" si="2"/>
        <v>0.98018264145036404</v>
      </c>
      <c r="F23">
        <f t="shared" si="3"/>
        <v>0.96075801060061294</v>
      </c>
      <c r="G23" t="b">
        <f t="shared" si="4"/>
        <v>1</v>
      </c>
      <c r="H23">
        <f t="shared" si="5"/>
        <v>0.96075801060061294</v>
      </c>
    </row>
    <row r="24" spans="1:8" x14ac:dyDescent="0.25">
      <c r="A24">
        <v>49</v>
      </c>
      <c r="B24">
        <v>1</v>
      </c>
      <c r="C24">
        <f t="shared" si="0"/>
        <v>1.994306616896325</v>
      </c>
      <c r="D24">
        <f t="shared" si="1"/>
        <v>0</v>
      </c>
      <c r="E24">
        <f t="shared" si="2"/>
        <v>-1.3164030275729601</v>
      </c>
      <c r="F24">
        <f t="shared" si="3"/>
        <v>1.7329169310032557</v>
      </c>
      <c r="G24" t="b">
        <f t="shared" si="4"/>
        <v>1</v>
      </c>
      <c r="H24">
        <f t="shared" si="5"/>
        <v>1.7329169310032557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2"/>
  <sheetViews>
    <sheetView tabSelected="1" workbookViewId="0">
      <selection activeCell="G26" sqref="G26"/>
    </sheetView>
  </sheetViews>
  <sheetFormatPr defaultRowHeight="15" x14ac:dyDescent="0.25"/>
  <cols>
    <col min="1" max="1" width="12.7109375" customWidth="1"/>
    <col min="2" max="2" width="13" customWidth="1"/>
    <col min="3" max="3" width="17.28515625" customWidth="1"/>
    <col min="4" max="4" width="22.140625" customWidth="1"/>
    <col min="5" max="5" width="20.7109375" customWidth="1"/>
    <col min="6" max="6" width="21.7109375" customWidth="1"/>
    <col min="7" max="7" width="17.28515625" customWidth="1"/>
    <col min="8" max="8" width="25.5703125" customWidth="1"/>
  </cols>
  <sheetData>
    <row r="1" spans="1:10" x14ac:dyDescent="0.25">
      <c r="A1" t="s">
        <v>5</v>
      </c>
      <c r="B1">
        <v>48.25</v>
      </c>
      <c r="D1" t="s">
        <v>8</v>
      </c>
      <c r="E1">
        <v>-3.966829099920953</v>
      </c>
      <c r="F1" s="2"/>
      <c r="G1" t="s">
        <v>15</v>
      </c>
      <c r="H1">
        <f>-E1</f>
        <v>3.966829099920953</v>
      </c>
      <c r="J1">
        <f>1-EXP((-H1))</f>
        <v>0.98106662611138185</v>
      </c>
    </row>
    <row r="2" spans="1:10" x14ac:dyDescent="0.25">
      <c r="A2" t="s">
        <v>19</v>
      </c>
      <c r="B2">
        <v>1.17</v>
      </c>
      <c r="D2" t="s">
        <v>9</v>
      </c>
      <c r="E2">
        <v>8.3714628244045208</v>
      </c>
      <c r="G2" t="s">
        <v>18</v>
      </c>
      <c r="H2">
        <v>1.76</v>
      </c>
      <c r="I2">
        <f>1-EXP((-E2))</f>
        <v>0.99976862315763082</v>
      </c>
    </row>
    <row r="3" spans="1:10" x14ac:dyDescent="0.25">
      <c r="A3" t="s">
        <v>6</v>
      </c>
      <c r="B3">
        <v>-0.12</v>
      </c>
      <c r="D3" t="s">
        <v>10</v>
      </c>
      <c r="E3">
        <v>0.4</v>
      </c>
      <c r="G3" t="s">
        <v>16</v>
      </c>
      <c r="H3">
        <f>H1-H2</f>
        <v>2.2068290999209532</v>
      </c>
    </row>
    <row r="4" spans="1:10" x14ac:dyDescent="0.25">
      <c r="A4" t="s">
        <v>7</v>
      </c>
      <c r="B4">
        <v>27.2</v>
      </c>
      <c r="D4" t="s">
        <v>11</v>
      </c>
      <c r="E4">
        <v>5</v>
      </c>
      <c r="G4" t="s">
        <v>17</v>
      </c>
      <c r="H4">
        <f>H3/H2</f>
        <v>1.2538801704096325</v>
      </c>
    </row>
    <row r="5" spans="1:10" x14ac:dyDescent="0.25">
      <c r="D5" t="s">
        <v>14</v>
      </c>
      <c r="E5">
        <f>SUM(H8:H22)</f>
        <v>4.4161911129238369</v>
      </c>
      <c r="F5" s="3"/>
      <c r="G5" s="3"/>
      <c r="H5" s="3"/>
    </row>
    <row r="7" spans="1:10" x14ac:dyDescent="0.25">
      <c r="A7" s="1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0" x14ac:dyDescent="0.25">
      <c r="A8">
        <v>13</v>
      </c>
      <c r="B8">
        <v>1</v>
      </c>
      <c r="C8">
        <f>LN(1-MIN(0.999,A8/B$1))/-B$2</f>
        <v>0.26831649446727984</v>
      </c>
      <c r="D8">
        <f>LN(B8)</f>
        <v>0</v>
      </c>
      <c r="E8">
        <f>$E$1*C8+$E$2</f>
        <v>7.3070971461629357</v>
      </c>
      <c r="F8">
        <f>(E8-D8)^2</f>
        <v>53.393668703462517</v>
      </c>
      <c r="G8" t="b">
        <f>AND(C8&gt;$E$3,C8&lt;$E$4)</f>
        <v>0</v>
      </c>
      <c r="H8">
        <f>F8*G8</f>
        <v>0</v>
      </c>
    </row>
    <row r="9" spans="1:10" x14ac:dyDescent="0.25">
      <c r="A9">
        <v>15</v>
      </c>
      <c r="B9">
        <v>24</v>
      </c>
      <c r="C9">
        <f t="shared" ref="C9:C22" si="0">LN(1-MIN(0.999,A9/B$1))/-B$2</f>
        <v>0.31824022280609554</v>
      </c>
      <c r="D9">
        <f t="shared" ref="D9:D22" si="1">LN(B9)</f>
        <v>3.1780538303479458</v>
      </c>
      <c r="E9">
        <f t="shared" ref="E9:E22" si="2">$E$1*C9+$E$2</f>
        <v>7.1090582478119728</v>
      </c>
      <c r="F9">
        <f t="shared" ref="F9:F22" si="3">(E9-D9)^2</f>
        <v>15.452795730121695</v>
      </c>
      <c r="G9" t="b">
        <f t="shared" ref="G9:G22" si="4">AND(C9&gt;$E$3,C9&lt;$E$4)</f>
        <v>0</v>
      </c>
      <c r="H9">
        <f>F9*G9</f>
        <v>0</v>
      </c>
    </row>
    <row r="10" spans="1:10" x14ac:dyDescent="0.25">
      <c r="A10">
        <v>17</v>
      </c>
      <c r="B10">
        <v>135</v>
      </c>
      <c r="C10">
        <f t="shared" si="0"/>
        <v>0.37126192444665329</v>
      </c>
      <c r="D10">
        <f t="shared" si="1"/>
        <v>4.9052747784384296</v>
      </c>
      <c r="E10">
        <f t="shared" si="2"/>
        <v>6.8987302188168824</v>
      </c>
      <c r="F10">
        <f t="shared" si="3"/>
        <v>3.9738645927744511</v>
      </c>
      <c r="G10" t="b">
        <f t="shared" si="4"/>
        <v>0</v>
      </c>
      <c r="H10">
        <f t="shared" ref="H10:H22" si="5">F10*G10</f>
        <v>0</v>
      </c>
    </row>
    <row r="11" spans="1:10" x14ac:dyDescent="0.25">
      <c r="A11">
        <v>19</v>
      </c>
      <c r="B11">
        <v>425</v>
      </c>
      <c r="C11">
        <f t="shared" si="0"/>
        <v>0.42779167017703379</v>
      </c>
      <c r="D11">
        <f t="shared" si="1"/>
        <v>6.0520891689244172</v>
      </c>
      <c r="E11">
        <f t="shared" si="2"/>
        <v>6.6744863784424764</v>
      </c>
      <c r="F11">
        <f t="shared" si="3"/>
        <v>0.38737828641586691</v>
      </c>
      <c r="G11" t="b">
        <f t="shared" si="4"/>
        <v>1</v>
      </c>
      <c r="H11">
        <f t="shared" si="5"/>
        <v>0.38737828641586691</v>
      </c>
    </row>
    <row r="12" spans="1:10" x14ac:dyDescent="0.25">
      <c r="A12">
        <v>21</v>
      </c>
      <c r="B12">
        <v>688</v>
      </c>
      <c r="C12">
        <f t="shared" si="0"/>
        <v>0.48832675784251439</v>
      </c>
      <c r="D12">
        <f t="shared" si="1"/>
        <v>6.5337888379333435</v>
      </c>
      <c r="E12">
        <f t="shared" si="2"/>
        <v>6.4343540311247818</v>
      </c>
      <c r="F12">
        <f t="shared" si="3"/>
        <v>9.8872808050559993E-3</v>
      </c>
      <c r="G12" t="b">
        <f t="shared" si="4"/>
        <v>1</v>
      </c>
      <c r="H12">
        <f t="shared" si="5"/>
        <v>9.8872808050559993E-3</v>
      </c>
    </row>
    <row r="13" spans="1:10" x14ac:dyDescent="0.25">
      <c r="A13">
        <v>23</v>
      </c>
      <c r="B13">
        <v>657</v>
      </c>
      <c r="C13">
        <f t="shared" si="0"/>
        <v>0.55347835219113328</v>
      </c>
      <c r="D13">
        <f t="shared" si="1"/>
        <v>6.4876840184846101</v>
      </c>
      <c r="E13">
        <f t="shared" si="2"/>
        <v>6.1759087907564352</v>
      </c>
      <c r="F13">
        <f t="shared" si="3"/>
        <v>9.7203792624955321E-2</v>
      </c>
      <c r="G13" t="b">
        <f t="shared" si="4"/>
        <v>1</v>
      </c>
      <c r="H13">
        <f t="shared" si="5"/>
        <v>9.7203792624955321E-2</v>
      </c>
    </row>
    <row r="14" spans="1:10" x14ac:dyDescent="0.25">
      <c r="A14">
        <v>25</v>
      </c>
      <c r="B14">
        <v>1008</v>
      </c>
      <c r="C14">
        <f t="shared" si="0"/>
        <v>0.62400914166805943</v>
      </c>
      <c r="D14">
        <f t="shared" si="1"/>
        <v>6.9157234486313142</v>
      </c>
      <c r="E14">
        <f t="shared" si="2"/>
        <v>5.8961252026189666</v>
      </c>
      <c r="F14">
        <f t="shared" si="3"/>
        <v>1.0395805832714557</v>
      </c>
      <c r="G14" t="b">
        <f t="shared" si="4"/>
        <v>1</v>
      </c>
      <c r="H14">
        <f t="shared" si="5"/>
        <v>1.0395805832714557</v>
      </c>
    </row>
    <row r="15" spans="1:10" x14ac:dyDescent="0.25">
      <c r="A15">
        <v>27</v>
      </c>
      <c r="B15">
        <v>444</v>
      </c>
      <c r="C15">
        <f t="shared" si="0"/>
        <v>0.70088797642270861</v>
      </c>
      <c r="D15">
        <f t="shared" si="1"/>
        <v>6.0958245624322247</v>
      </c>
      <c r="E15">
        <f t="shared" si="2"/>
        <v>5.591160003746209</v>
      </c>
      <c r="F15">
        <f t="shared" si="3"/>
        <v>0.25468631679375098</v>
      </c>
      <c r="G15" t="b">
        <f t="shared" si="4"/>
        <v>1</v>
      </c>
      <c r="H15">
        <f t="shared" si="5"/>
        <v>0.25468631679375098</v>
      </c>
    </row>
    <row r="16" spans="1:10" x14ac:dyDescent="0.25">
      <c r="A16">
        <v>29</v>
      </c>
      <c r="B16">
        <v>227</v>
      </c>
      <c r="C16">
        <f t="shared" si="0"/>
        <v>0.78537159577025806</v>
      </c>
      <c r="D16">
        <f t="shared" si="1"/>
        <v>5.4249500174814029</v>
      </c>
      <c r="E16">
        <f t="shared" si="2"/>
        <v>5.2560279240517058</v>
      </c>
      <c r="F16">
        <f t="shared" si="3"/>
        <v>2.8534673648671318E-2</v>
      </c>
      <c r="G16" t="b">
        <f t="shared" si="4"/>
        <v>1</v>
      </c>
      <c r="H16">
        <f t="shared" si="5"/>
        <v>2.8534673648671318E-2</v>
      </c>
    </row>
    <row r="17" spans="1:8" x14ac:dyDescent="0.25">
      <c r="A17">
        <v>31</v>
      </c>
      <c r="B17">
        <v>129</v>
      </c>
      <c r="C17">
        <f t="shared" si="0"/>
        <v>0.87913135410908205</v>
      </c>
      <c r="D17">
        <f t="shared" si="1"/>
        <v>4.8598124043616719</v>
      </c>
      <c r="E17">
        <f t="shared" si="2"/>
        <v>4.8840989862717024</v>
      </c>
      <c r="F17">
        <f t="shared" si="3"/>
        <v>5.8983806087261649E-4</v>
      </c>
      <c r="G17" t="b">
        <f t="shared" si="4"/>
        <v>1</v>
      </c>
      <c r="H17">
        <f t="shared" si="5"/>
        <v>5.8983806087261649E-4</v>
      </c>
    </row>
    <row r="18" spans="1:8" x14ac:dyDescent="0.25">
      <c r="A18">
        <v>33</v>
      </c>
      <c r="B18">
        <v>80</v>
      </c>
      <c r="C18">
        <f t="shared" si="0"/>
        <v>0.98445839720647377</v>
      </c>
      <c r="D18">
        <f t="shared" si="1"/>
        <v>4.3820266346738812</v>
      </c>
      <c r="E18">
        <f t="shared" si="2"/>
        <v>4.46628460670434</v>
      </c>
      <c r="F18">
        <f t="shared" si="3"/>
        <v>7.0994058506855806E-3</v>
      </c>
      <c r="G18" t="b">
        <f t="shared" si="4"/>
        <v>1</v>
      </c>
      <c r="H18">
        <f t="shared" si="5"/>
        <v>7.0994058506855806E-3</v>
      </c>
    </row>
    <row r="19" spans="1:8" x14ac:dyDescent="0.25">
      <c r="A19">
        <v>35</v>
      </c>
      <c r="B19">
        <v>25</v>
      </c>
      <c r="C19">
        <f t="shared" si="0"/>
        <v>1.1046139105579178</v>
      </c>
      <c r="D19">
        <f t="shared" si="1"/>
        <v>3.2188758248682006</v>
      </c>
      <c r="E19">
        <f t="shared" si="2"/>
        <v>3.9896482198258916</v>
      </c>
      <c r="F19">
        <f t="shared" si="3"/>
        <v>0.59409008482881487</v>
      </c>
      <c r="G19" t="b">
        <f t="shared" si="4"/>
        <v>1</v>
      </c>
      <c r="H19">
        <f t="shared" si="5"/>
        <v>0.59409008482881487</v>
      </c>
    </row>
    <row r="20" spans="1:8" x14ac:dyDescent="0.25">
      <c r="A20">
        <v>37</v>
      </c>
      <c r="B20">
        <v>25</v>
      </c>
      <c r="C20">
        <f t="shared" si="0"/>
        <v>1.2444681189184321</v>
      </c>
      <c r="D20">
        <f t="shared" si="1"/>
        <v>3.2188758248682006</v>
      </c>
      <c r="E20">
        <f t="shared" si="2"/>
        <v>3.4348704763549955</v>
      </c>
      <c r="F20">
        <f t="shared" si="3"/>
        <v>4.6653689470902024E-2</v>
      </c>
      <c r="G20" t="b">
        <f t="shared" si="4"/>
        <v>1</v>
      </c>
      <c r="H20">
        <f t="shared" si="5"/>
        <v>4.6653689470902024E-2</v>
      </c>
    </row>
    <row r="21" spans="1:8" x14ac:dyDescent="0.25">
      <c r="A21">
        <v>39</v>
      </c>
      <c r="B21">
        <v>5</v>
      </c>
      <c r="C21">
        <f t="shared" si="0"/>
        <v>1.4117711762911633</v>
      </c>
      <c r="D21">
        <f t="shared" si="1"/>
        <v>1.6094379124341003</v>
      </c>
      <c r="E21">
        <f t="shared" si="2"/>
        <v>2.7712078398631004</v>
      </c>
      <c r="F21">
        <f t="shared" si="3"/>
        <v>1.3497093642783842</v>
      </c>
      <c r="G21" t="b">
        <f t="shared" si="4"/>
        <v>1</v>
      </c>
      <c r="H21">
        <f t="shared" si="5"/>
        <v>1.3497093642783842</v>
      </c>
    </row>
    <row r="22" spans="1:8" x14ac:dyDescent="0.25">
      <c r="A22">
        <v>45</v>
      </c>
      <c r="B22">
        <v>1</v>
      </c>
      <c r="C22">
        <f t="shared" si="0"/>
        <v>2.3057613943960242</v>
      </c>
      <c r="D22">
        <f t="shared" si="1"/>
        <v>0</v>
      </c>
      <c r="E22">
        <f t="shared" si="2"/>
        <v>-0.77509857235994239</v>
      </c>
      <c r="F22">
        <f t="shared" si="3"/>
        <v>0.6007777968744209</v>
      </c>
      <c r="G22" t="b">
        <f t="shared" si="4"/>
        <v>1</v>
      </c>
      <c r="H22">
        <f t="shared" si="5"/>
        <v>0.6007777968744209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Calicdan</dc:creator>
  <cp:lastModifiedBy>Maureen Laroco</cp:lastModifiedBy>
  <dcterms:created xsi:type="dcterms:W3CDTF">2021-12-16T07:21:38Z</dcterms:created>
  <dcterms:modified xsi:type="dcterms:W3CDTF">2022-04-01T09:04:33Z</dcterms:modified>
</cp:coreProperties>
</file>