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een Laroco\Desktop\Stock Assessment FAO Exercises\FAO_MARCH 30, 2022\"/>
    </mc:Choice>
  </mc:AlternateContent>
  <bookViews>
    <workbookView xWindow="0" yWindow="0" windowWidth="19200" windowHeight="6730"/>
  </bookViews>
  <sheets>
    <sheet name="Auxis_thazard_2014_allgears" sheetId="3" r:id="rId1"/>
    <sheet name="Auxis_thazard_2015_allgears" sheetId="8" r:id="rId2"/>
    <sheet name="Auxis_thazard_2016_allgears" sheetId="4" r:id="rId3"/>
    <sheet name="Auxis_thazard_2017_allgears" sheetId="5" r:id="rId4"/>
    <sheet name="Auxis_thazard_2018_allgears" sheetId="6" r:id="rId5"/>
  </sheets>
  <definedNames>
    <definedName name="solver_adj" localSheetId="0" hidden="1">Auxis_thazard_2014_allgears!$E$1:$E$2</definedName>
    <definedName name="solver_adj" localSheetId="1" hidden="1">Auxis_thazard_2015_allgears!$E$1:$E$2</definedName>
    <definedName name="solver_adj" localSheetId="2" hidden="1">Auxis_thazard_2016_allgears!$E$1:$E$2</definedName>
    <definedName name="solver_adj" localSheetId="3" hidden="1">Auxis_thazard_2017_allgears!$E$1:$E$2</definedName>
    <definedName name="solver_adj" localSheetId="4" hidden="1">Auxis_thazard_2018_allgears!$E$1,Auxis_thazard_2018_allgears!$E$2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1</definedName>
    <definedName name="solver_neg" localSheetId="4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Auxis_thazard_2014_allgears!$E$5</definedName>
    <definedName name="solver_opt" localSheetId="1" hidden="1">Auxis_thazard_2015_allgears!$E$5</definedName>
    <definedName name="solver_opt" localSheetId="2" hidden="1">Auxis_thazard_2016_allgears!$E$5</definedName>
    <definedName name="solver_opt" localSheetId="3" hidden="1">Auxis_thazard_2017_allgears!$E$5</definedName>
    <definedName name="solver_opt" localSheetId="4" hidden="1">Auxis_thazard_2018_allgears!$E$5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J1" i="5"/>
  <c r="E8" i="5"/>
  <c r="H1" i="8"/>
  <c r="H1" i="4"/>
  <c r="H3" i="4" s="1"/>
  <c r="G8" i="8"/>
  <c r="D26" i="8"/>
  <c r="C26" i="8"/>
  <c r="G26" i="8" s="1"/>
  <c r="D25" i="8"/>
  <c r="C25" i="8"/>
  <c r="E25" i="8" s="1"/>
  <c r="D24" i="8"/>
  <c r="C24" i="8"/>
  <c r="G24" i="8" s="1"/>
  <c r="D23" i="8"/>
  <c r="C23" i="8"/>
  <c r="E23" i="8" s="1"/>
  <c r="D22" i="8"/>
  <c r="C22" i="8"/>
  <c r="G22" i="8" s="1"/>
  <c r="D21" i="8"/>
  <c r="C21" i="8"/>
  <c r="E21" i="8" s="1"/>
  <c r="D20" i="8"/>
  <c r="C20" i="8"/>
  <c r="G20" i="8" s="1"/>
  <c r="D19" i="8"/>
  <c r="C19" i="8"/>
  <c r="E19" i="8" s="1"/>
  <c r="F19" i="8" s="1"/>
  <c r="D18" i="8"/>
  <c r="C18" i="8"/>
  <c r="G18" i="8" s="1"/>
  <c r="D17" i="8"/>
  <c r="C17" i="8"/>
  <c r="G17" i="8" s="1"/>
  <c r="D16" i="8"/>
  <c r="C16" i="8"/>
  <c r="G16" i="8" s="1"/>
  <c r="D15" i="8"/>
  <c r="C15" i="8"/>
  <c r="E15" i="8" s="1"/>
  <c r="F15" i="8" s="1"/>
  <c r="D14" i="8"/>
  <c r="C14" i="8"/>
  <c r="G14" i="8" s="1"/>
  <c r="D13" i="8"/>
  <c r="C13" i="8"/>
  <c r="E13" i="8" s="1"/>
  <c r="F13" i="8" s="1"/>
  <c r="D12" i="8"/>
  <c r="C12" i="8"/>
  <c r="G12" i="8" s="1"/>
  <c r="D11" i="8"/>
  <c r="C11" i="8"/>
  <c r="G11" i="8" s="1"/>
  <c r="E10" i="8"/>
  <c r="D10" i="8"/>
  <c r="C10" i="8"/>
  <c r="G10" i="8" s="1"/>
  <c r="D9" i="8"/>
  <c r="C9" i="8"/>
  <c r="E9" i="8" s="1"/>
  <c r="F9" i="8" s="1"/>
  <c r="D8" i="8"/>
  <c r="C8" i="8"/>
  <c r="I2" i="8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H3" i="8" l="1"/>
  <c r="H4" i="8" s="1"/>
  <c r="F10" i="8"/>
  <c r="H10" i="8" s="1"/>
  <c r="E20" i="8"/>
  <c r="F20" i="8" s="1"/>
  <c r="H20" i="8" s="1"/>
  <c r="F21" i="8"/>
  <c r="F23" i="8"/>
  <c r="F25" i="8"/>
  <c r="E26" i="8"/>
  <c r="F26" i="8" s="1"/>
  <c r="H26" i="8" s="1"/>
  <c r="E12" i="8"/>
  <c r="F12" i="8" s="1"/>
  <c r="H12" i="8" s="1"/>
  <c r="E18" i="8"/>
  <c r="F18" i="8" s="1"/>
  <c r="H18" i="8" s="1"/>
  <c r="E14" i="8"/>
  <c r="F14" i="8" s="1"/>
  <c r="H14" i="8" s="1"/>
  <c r="E22" i="8"/>
  <c r="F22" i="8" s="1"/>
  <c r="H22" i="8" s="1"/>
  <c r="E8" i="8"/>
  <c r="F8" i="8" s="1"/>
  <c r="H8" i="8" s="1"/>
  <c r="E16" i="8"/>
  <c r="F16" i="8" s="1"/>
  <c r="H16" i="8" s="1"/>
  <c r="E24" i="8"/>
  <c r="F24" i="8" s="1"/>
  <c r="H24" i="8" s="1"/>
  <c r="G13" i="8"/>
  <c r="H13" i="8" s="1"/>
  <c r="G21" i="8"/>
  <c r="J1" i="8"/>
  <c r="G9" i="8"/>
  <c r="H9" i="8" s="1"/>
  <c r="G15" i="8"/>
  <c r="H15" i="8" s="1"/>
  <c r="G19" i="8"/>
  <c r="H19" i="8" s="1"/>
  <c r="G23" i="8"/>
  <c r="G25" i="8"/>
  <c r="E11" i="8"/>
  <c r="F11" i="8" s="1"/>
  <c r="H11" i="8" s="1"/>
  <c r="E17" i="8"/>
  <c r="F17" i="8" s="1"/>
  <c r="H17" i="8" s="1"/>
  <c r="H25" i="8" l="1"/>
  <c r="H21" i="8"/>
  <c r="H23" i="8"/>
  <c r="E26" i="3"/>
  <c r="F26" i="3" s="1"/>
  <c r="E27" i="3"/>
  <c r="F27" i="3" s="1"/>
  <c r="E28" i="3"/>
  <c r="F28" i="3" s="1"/>
  <c r="E29" i="3"/>
  <c r="F29" i="3" s="1"/>
  <c r="E31" i="3"/>
  <c r="F31" i="3" s="1"/>
  <c r="E33" i="3"/>
  <c r="F33" i="3" s="1"/>
  <c r="H4" i="3"/>
  <c r="E5" i="8" l="1"/>
  <c r="H27" i="3"/>
  <c r="H33" i="3"/>
  <c r="H31" i="3"/>
  <c r="H29" i="3"/>
  <c r="H28" i="3"/>
  <c r="H26" i="3"/>
  <c r="E34" i="3"/>
  <c r="F34" i="3" s="1"/>
  <c r="H34" i="3" s="1"/>
  <c r="E32" i="3"/>
  <c r="F32" i="3" s="1"/>
  <c r="H32" i="3" s="1"/>
  <c r="E30" i="3"/>
  <c r="F30" i="3" s="1"/>
  <c r="H30" i="3" s="1"/>
  <c r="E20" i="3"/>
  <c r="E21" i="3"/>
  <c r="F21" i="3" s="1"/>
  <c r="E22" i="3"/>
  <c r="F22" i="3" s="1"/>
  <c r="E23" i="3"/>
  <c r="F23" i="3" s="1"/>
  <c r="H23" i="3" s="1"/>
  <c r="E24" i="3"/>
  <c r="F24" i="3" s="1"/>
  <c r="E25" i="3"/>
  <c r="H22" i="3" l="1"/>
  <c r="F25" i="3"/>
  <c r="F20" i="3"/>
  <c r="H21" i="3"/>
  <c r="E19" i="3"/>
  <c r="F19" i="3" s="1"/>
  <c r="H19" i="3" s="1"/>
  <c r="H24" i="3"/>
  <c r="H20" i="3" l="1"/>
  <c r="H25" i="3"/>
  <c r="I2" i="3" l="1"/>
  <c r="H1" i="3"/>
  <c r="J1" i="3" s="1"/>
  <c r="H1" i="6" l="1"/>
  <c r="D8" i="5" l="1"/>
  <c r="C23" i="5"/>
  <c r="G23" i="5" s="1"/>
  <c r="E23" i="5" l="1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I2" i="6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C8" i="5"/>
  <c r="I2" i="5"/>
  <c r="H1" i="5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I2" i="4"/>
  <c r="D8" i="3"/>
  <c r="C8" i="3"/>
  <c r="G8" i="3" s="1"/>
  <c r="F23" i="5" l="1"/>
  <c r="H23" i="5" s="1"/>
  <c r="E11" i="6"/>
  <c r="F11" i="6" s="1"/>
  <c r="G11" i="6"/>
  <c r="G13" i="6"/>
  <c r="E13" i="6"/>
  <c r="F13" i="6" s="1"/>
  <c r="G17" i="6"/>
  <c r="E17" i="6"/>
  <c r="F17" i="6" s="1"/>
  <c r="G21" i="6"/>
  <c r="E21" i="6"/>
  <c r="F21" i="6" s="1"/>
  <c r="G27" i="6"/>
  <c r="E27" i="6"/>
  <c r="F27" i="6" s="1"/>
  <c r="G8" i="6"/>
  <c r="E8" i="6"/>
  <c r="F8" i="6" s="1"/>
  <c r="G10" i="6"/>
  <c r="E10" i="6"/>
  <c r="F10" i="6" s="1"/>
  <c r="G9" i="6"/>
  <c r="E9" i="6"/>
  <c r="F9" i="6" s="1"/>
  <c r="G15" i="6"/>
  <c r="E15" i="6"/>
  <c r="F15" i="6" s="1"/>
  <c r="E19" i="6"/>
  <c r="F19" i="6" s="1"/>
  <c r="G19" i="6"/>
  <c r="E23" i="6"/>
  <c r="F23" i="6" s="1"/>
  <c r="G23" i="6"/>
  <c r="G25" i="6"/>
  <c r="E25" i="6"/>
  <c r="F25" i="6" s="1"/>
  <c r="G12" i="6"/>
  <c r="E12" i="6"/>
  <c r="F12" i="6" s="1"/>
  <c r="G14" i="6"/>
  <c r="E14" i="6"/>
  <c r="F14" i="6" s="1"/>
  <c r="G16" i="6"/>
  <c r="E16" i="6"/>
  <c r="F16" i="6" s="1"/>
  <c r="G18" i="6"/>
  <c r="E18" i="6"/>
  <c r="F18" i="6" s="1"/>
  <c r="E20" i="6"/>
  <c r="F20" i="6" s="1"/>
  <c r="G20" i="6"/>
  <c r="G22" i="6"/>
  <c r="E22" i="6"/>
  <c r="F22" i="6" s="1"/>
  <c r="G24" i="6"/>
  <c r="E24" i="6"/>
  <c r="F24" i="6" s="1"/>
  <c r="G26" i="6"/>
  <c r="E26" i="6"/>
  <c r="F26" i="6" s="1"/>
  <c r="G28" i="6"/>
  <c r="E28" i="6"/>
  <c r="F28" i="6" s="1"/>
  <c r="F8" i="5"/>
  <c r="G8" i="5"/>
  <c r="G14" i="5"/>
  <c r="E14" i="5"/>
  <c r="F14" i="5" s="1"/>
  <c r="E16" i="5"/>
  <c r="F16" i="5" s="1"/>
  <c r="G16" i="5"/>
  <c r="G18" i="5"/>
  <c r="E18" i="5"/>
  <c r="F18" i="5" s="1"/>
  <c r="E20" i="5"/>
  <c r="F20" i="5" s="1"/>
  <c r="G20" i="5"/>
  <c r="G22" i="5"/>
  <c r="E22" i="5"/>
  <c r="F22" i="5" s="1"/>
  <c r="E24" i="5"/>
  <c r="F24" i="5" s="1"/>
  <c r="G24" i="5"/>
  <c r="G26" i="5"/>
  <c r="E26" i="5"/>
  <c r="F26" i="5" s="1"/>
  <c r="E28" i="5"/>
  <c r="F28" i="5" s="1"/>
  <c r="G28" i="5"/>
  <c r="G30" i="5"/>
  <c r="E30" i="5"/>
  <c r="F30" i="5" s="1"/>
  <c r="E15" i="5"/>
  <c r="F15" i="5" s="1"/>
  <c r="G15" i="5"/>
  <c r="E17" i="5"/>
  <c r="F17" i="5" s="1"/>
  <c r="G17" i="5"/>
  <c r="G19" i="5"/>
  <c r="E19" i="5"/>
  <c r="F19" i="5" s="1"/>
  <c r="G21" i="5"/>
  <c r="E21" i="5"/>
  <c r="F21" i="5" s="1"/>
  <c r="E25" i="5"/>
  <c r="F25" i="5" s="1"/>
  <c r="G25" i="5"/>
  <c r="G27" i="5"/>
  <c r="E27" i="5"/>
  <c r="F27" i="5" s="1"/>
  <c r="G29" i="5"/>
  <c r="E29" i="5"/>
  <c r="F29" i="5" s="1"/>
  <c r="G31" i="5"/>
  <c r="E31" i="5"/>
  <c r="F31" i="5" s="1"/>
  <c r="G10" i="5"/>
  <c r="E10" i="5"/>
  <c r="F10" i="5" s="1"/>
  <c r="E12" i="5"/>
  <c r="F12" i="5" s="1"/>
  <c r="G12" i="5"/>
  <c r="E9" i="5"/>
  <c r="F9" i="5" s="1"/>
  <c r="G9" i="5"/>
  <c r="G11" i="5"/>
  <c r="E11" i="5"/>
  <c r="F11" i="5" s="1"/>
  <c r="G13" i="5"/>
  <c r="E13" i="5"/>
  <c r="F13" i="5" s="1"/>
  <c r="E13" i="4"/>
  <c r="F13" i="4" s="1"/>
  <c r="G13" i="4"/>
  <c r="E17" i="4"/>
  <c r="F17" i="4" s="1"/>
  <c r="G17" i="4"/>
  <c r="E21" i="4"/>
  <c r="F21" i="4" s="1"/>
  <c r="G21" i="4"/>
  <c r="E8" i="4"/>
  <c r="F8" i="4" s="1"/>
  <c r="G8" i="4"/>
  <c r="E10" i="4"/>
  <c r="F10" i="4" s="1"/>
  <c r="G10" i="4"/>
  <c r="E23" i="4"/>
  <c r="F23" i="4" s="1"/>
  <c r="G23" i="4"/>
  <c r="E25" i="4"/>
  <c r="F25" i="4" s="1"/>
  <c r="G25" i="4"/>
  <c r="E9" i="4"/>
  <c r="F9" i="4" s="1"/>
  <c r="G9" i="4"/>
  <c r="E24" i="4"/>
  <c r="F24" i="4" s="1"/>
  <c r="G24" i="4"/>
  <c r="G11" i="4"/>
  <c r="E11" i="4"/>
  <c r="F11" i="4" s="1"/>
  <c r="E15" i="4"/>
  <c r="F15" i="4" s="1"/>
  <c r="G15" i="4"/>
  <c r="G19" i="4"/>
  <c r="E19" i="4"/>
  <c r="F19" i="4" s="1"/>
  <c r="E12" i="4"/>
  <c r="F12" i="4" s="1"/>
  <c r="G12" i="4"/>
  <c r="E14" i="4"/>
  <c r="F14" i="4" s="1"/>
  <c r="G14" i="4"/>
  <c r="E16" i="4"/>
  <c r="F16" i="4" s="1"/>
  <c r="G16" i="4"/>
  <c r="E18" i="4"/>
  <c r="F18" i="4" s="1"/>
  <c r="G18" i="4"/>
  <c r="E20" i="4"/>
  <c r="F20" i="4" s="1"/>
  <c r="G20" i="4"/>
  <c r="E22" i="4"/>
  <c r="F22" i="4" s="1"/>
  <c r="G22" i="4"/>
  <c r="J1" i="4"/>
  <c r="H4" i="4"/>
  <c r="J1" i="6"/>
  <c r="H3" i="6"/>
  <c r="H4" i="6" s="1"/>
  <c r="H4" i="5"/>
  <c r="H15" i="6" l="1"/>
  <c r="H27" i="6"/>
  <c r="H17" i="6"/>
  <c r="H25" i="6"/>
  <c r="H21" i="6"/>
  <c r="H26" i="6"/>
  <c r="H18" i="6"/>
  <c r="H14" i="6"/>
  <c r="H11" i="6"/>
  <c r="H19" i="6"/>
  <c r="H23" i="6"/>
  <c r="H9" i="5"/>
  <c r="H25" i="5"/>
  <c r="H15" i="5"/>
  <c r="H11" i="5"/>
  <c r="H31" i="5"/>
  <c r="H27" i="5"/>
  <c r="H21" i="5"/>
  <c r="H12" i="5"/>
  <c r="H17" i="5"/>
  <c r="H28" i="5"/>
  <c r="H16" i="5"/>
  <c r="H8" i="5"/>
  <c r="H13" i="5"/>
  <c r="H29" i="5"/>
  <c r="H19" i="5"/>
  <c r="H30" i="5"/>
  <c r="H18" i="5"/>
  <c r="H14" i="5"/>
  <c r="H11" i="4"/>
  <c r="H22" i="4"/>
  <c r="H14" i="4"/>
  <c r="H17" i="4"/>
  <c r="H20" i="4"/>
  <c r="H12" i="4"/>
  <c r="H15" i="4"/>
  <c r="H21" i="4"/>
  <c r="H22" i="6"/>
  <c r="H8" i="6"/>
  <c r="H12" i="6"/>
  <c r="H16" i="6"/>
  <c r="H10" i="5"/>
  <c r="H26" i="5"/>
  <c r="H22" i="5"/>
  <c r="H10" i="4"/>
  <c r="H13" i="4"/>
  <c r="H23" i="4"/>
  <c r="H8" i="4"/>
  <c r="H18" i="4"/>
  <c r="H25" i="4"/>
  <c r="H24" i="4"/>
  <c r="H16" i="4"/>
  <c r="H24" i="5"/>
  <c r="H20" i="5"/>
  <c r="H10" i="6"/>
  <c r="H24" i="6"/>
  <c r="H20" i="6"/>
  <c r="H13" i="6"/>
  <c r="H9" i="6"/>
  <c r="H28" i="6"/>
  <c r="H19" i="4"/>
  <c r="H9" i="4"/>
  <c r="E5" i="6" l="1"/>
  <c r="E5" i="5"/>
  <c r="E5" i="4"/>
  <c r="E11" i="3" l="1"/>
  <c r="F11" i="3" s="1"/>
  <c r="H11" i="3" s="1"/>
  <c r="E14" i="3"/>
  <c r="F14" i="3" s="1"/>
  <c r="H14" i="3" s="1"/>
  <c r="E15" i="3"/>
  <c r="F15" i="3" s="1"/>
  <c r="H15" i="3" s="1"/>
  <c r="E17" i="3"/>
  <c r="F17" i="3" s="1"/>
  <c r="H17" i="3" s="1"/>
  <c r="E8" i="3"/>
  <c r="F8" i="3" s="1"/>
  <c r="H8" i="3" s="1"/>
  <c r="E18" i="3"/>
  <c r="F18" i="3" s="1"/>
  <c r="H18" i="3" s="1"/>
  <c r="E16" i="3"/>
  <c r="F16" i="3" s="1"/>
  <c r="H16" i="3" s="1"/>
  <c r="E12" i="3"/>
  <c r="F12" i="3" s="1"/>
  <c r="H12" i="3" s="1"/>
  <c r="E10" i="3"/>
  <c r="F10" i="3" s="1"/>
  <c r="H10" i="3" s="1"/>
  <c r="E13" i="3"/>
  <c r="F13" i="3" s="1"/>
  <c r="H13" i="3" s="1"/>
  <c r="E9" i="3"/>
  <c r="F9" i="3" s="1"/>
  <c r="H9" i="3" s="1"/>
  <c r="E5" i="3" l="1"/>
</calcChain>
</file>

<file path=xl/comments1.xml><?xml version="1.0" encoding="utf-8"?>
<comments xmlns="http://schemas.openxmlformats.org/spreadsheetml/2006/main">
  <authors>
    <author>Melanie Calicdan</author>
    <author>Maureen Laroco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Loo of auxis thazard generated through FiSAT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Vb_k of auxis thazard
generated through FiSAT</t>
        </r>
      </text>
    </comment>
    <comment ref="H2" authorId="1" shapeId="0">
      <text>
        <r>
          <rPr>
            <sz val="9"/>
            <color indexed="81"/>
            <rFont val="Tahoma"/>
            <family val="2"/>
          </rPr>
          <t xml:space="preserve">From fishbase using Life History Tool and from noaa computation: https://connect.fisheries.noaa.gov/natural-mortality-tool/
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From fishbase using Life History Tool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From fishbase using Life History Tool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From fishbase using Life History Tool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Minimize the value by using solver
</t>
        </r>
      </text>
    </comment>
  </commentList>
</comments>
</file>

<file path=xl/comments2.xml><?xml version="1.0" encoding="utf-8"?>
<comments xmlns="http://schemas.openxmlformats.org/spreadsheetml/2006/main">
  <authors>
    <author>Maureen Laroco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Loo of auxis thazard generated through FiSAT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Vb_k of auxis thazard
generated through FiSAT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 and from noaa computation: https://connect.fisheries.noaa.gov/natural-mortality-tool/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Minimize the value by using solver
</t>
        </r>
      </text>
    </comment>
  </commentList>
</comments>
</file>

<file path=xl/comments3.xml><?xml version="1.0" encoding="utf-8"?>
<comments xmlns="http://schemas.openxmlformats.org/spreadsheetml/2006/main">
  <authors>
    <author>Maureen Laroco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Loo of auxis thazard generated through FiSAT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Vb_k of auxis thazard
generated through FiSAT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 and from noaa computation: https://connect.fisheries.noaa.gov/natural-mortality-tool/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From fishbase using Life History Tool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Minimize the value by using solver
</t>
        </r>
      </text>
    </comment>
  </commentList>
</comments>
</file>

<file path=xl/comments4.xml><?xml version="1.0" encoding="utf-8"?>
<comments xmlns="http://schemas.openxmlformats.org/spreadsheetml/2006/main">
  <authors>
    <author>Maureen Laroco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Loo of auxis thazard generated through FiSAT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Vb_k of auxis thazard
generated through FiSAT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 and from noaa computation: https://connect.fisheries.noaa.gov/natural-mortality-tool/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From fishbase using Life History Tool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Minimize the value by using solver
</t>
        </r>
      </text>
    </comment>
  </commentList>
</comments>
</file>

<file path=xl/comments5.xml><?xml version="1.0" encoding="utf-8"?>
<comments xmlns="http://schemas.openxmlformats.org/spreadsheetml/2006/main">
  <authors>
    <author>Maureen Laroco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Loo of auxis thazard generated through FiSAT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Vb_k of auxis thazard
generated through FiSAT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 and from noaa computation: https://connect.fisheries.noaa.gov/natural-mortality-tool/
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From fishbase using Life History Tool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 xml:space="preserve">From fishbase using Life History Tool
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Minimize the value by using solver
</t>
        </r>
      </text>
    </comment>
  </commentList>
</comments>
</file>

<file path=xl/sharedStrings.xml><?xml version="1.0" encoding="utf-8"?>
<sst xmlns="http://schemas.openxmlformats.org/spreadsheetml/2006/main" count="105" uniqueCount="21">
  <si>
    <t>n</t>
  </si>
  <si>
    <t>age</t>
  </si>
  <si>
    <t>log_n</t>
  </si>
  <si>
    <t>predicted log_n</t>
  </si>
  <si>
    <t>squarred_error</t>
  </si>
  <si>
    <t>Loo</t>
  </si>
  <si>
    <t>To</t>
  </si>
  <si>
    <t>Lmat</t>
  </si>
  <si>
    <t>slope</t>
  </si>
  <si>
    <t>intercept</t>
  </si>
  <si>
    <t>min_age</t>
  </si>
  <si>
    <t>max_age</t>
  </si>
  <si>
    <t>window</t>
  </si>
  <si>
    <t>effective_squarred_error</t>
  </si>
  <si>
    <t>sum_of_square</t>
  </si>
  <si>
    <t>z</t>
  </si>
  <si>
    <t>f</t>
  </si>
  <si>
    <t>f/m</t>
  </si>
  <si>
    <t xml:space="preserve">m </t>
  </si>
  <si>
    <t>Vb_k</t>
  </si>
  <si>
    <t>FL_cm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</si>
</sst>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2014</a:t>
            </a:r>
          </a:p>
          <a:p>
            <a:pPr>
              <a:defRPr/>
            </a:pPr>
            <a:endParaRPr lang="en-P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Auxis_thazard_2014_allgears!$C$8:$C$34</c:f>
              <c:numCache>
                <c:formatCode>General</c:formatCode>
                <c:ptCount val="27"/>
                <c:pt idx="0">
                  <c:v>0.30353176514222491</c:v>
                </c:pt>
                <c:pt idx="1">
                  <c:v>0.35774123169202232</c:v>
                </c:pt>
                <c:pt idx="2">
                  <c:v>0.41447295807603807</c:v>
                </c:pt>
                <c:pt idx="3">
                  <c:v>0.47397315828266245</c:v>
                </c:pt>
                <c:pt idx="4">
                  <c:v>0.53652595631626054</c:v>
                </c:pt>
                <c:pt idx="5">
                  <c:v>0.602461592011719</c:v>
                </c:pt>
                <c:pt idx="6">
                  <c:v>0.67216697474336351</c:v>
                </c:pt>
                <c:pt idx="7">
                  <c:v>0.74609944037316211</c:v>
                </c:pt>
                <c:pt idx="8">
                  <c:v>0.82480495395556608</c:v>
                </c:pt>
                <c:pt idx="9">
                  <c:v>0.90894260211038491</c:v>
                </c:pt>
                <c:pt idx="10">
                  <c:v>0.99931817790760658</c:v>
                </c:pt>
                <c:pt idx="11">
                  <c:v>1.0969312360460657</c:v>
                </c:pt>
                <c:pt idx="12">
                  <c:v>1.2030426713992726</c:v>
                </c:pt>
                <c:pt idx="13">
                  <c:v>1.3192745979899128</c:v>
                </c:pt>
                <c:pt idx="14">
                  <c:v>1.4477630317189696</c:v>
                </c:pt>
                <c:pt idx="15">
                  <c:v>1.5914008800804125</c:v>
                </c:pt>
                <c:pt idx="16">
                  <c:v>1.754244041817635</c:v>
                </c:pt>
                <c:pt idx="17">
                  <c:v>1.9422326757533162</c:v>
                </c:pt>
                <c:pt idx="18">
                  <c:v>2.1645760376971634</c:v>
                </c:pt>
                <c:pt idx="19">
                  <c:v>2.4367023197876634</c:v>
                </c:pt>
                <c:pt idx="20">
                  <c:v>2.7875341154605668</c:v>
                </c:pt>
                <c:pt idx="21">
                  <c:v>3.2820037594949123</c:v>
                </c:pt>
                <c:pt idx="22">
                  <c:v>4.127305199202163</c:v>
                </c:pt>
                <c:pt idx="23">
                  <c:v>8.4240918036367525</c:v>
                </c:pt>
                <c:pt idx="24">
                  <c:v>8.4240918036367525</c:v>
                </c:pt>
                <c:pt idx="25">
                  <c:v>8.4240918036367525</c:v>
                </c:pt>
                <c:pt idx="26">
                  <c:v>8.4240918036367525</c:v>
                </c:pt>
              </c:numCache>
            </c:numRef>
          </c:xVal>
          <c:yVal>
            <c:numRef>
              <c:f>Auxis_thazard_2014_allgears!$D$8:$D$34</c:f>
              <c:numCache>
                <c:formatCode>General</c:formatCode>
                <c:ptCount val="27"/>
                <c:pt idx="0">
                  <c:v>1.0986122886681098</c:v>
                </c:pt>
                <c:pt idx="1">
                  <c:v>2.5649493574615367</c:v>
                </c:pt>
                <c:pt idx="2">
                  <c:v>3.970291913552122</c:v>
                </c:pt>
                <c:pt idx="3">
                  <c:v>3.9512437185814275</c:v>
                </c:pt>
                <c:pt idx="4">
                  <c:v>3.713572066704308</c:v>
                </c:pt>
                <c:pt idx="5">
                  <c:v>4.7874917427820458</c:v>
                </c:pt>
                <c:pt idx="6">
                  <c:v>5.1416635565026603</c:v>
                </c:pt>
                <c:pt idx="7">
                  <c:v>4.8675344504555822</c:v>
                </c:pt>
                <c:pt idx="8">
                  <c:v>4.9052747784384296</c:v>
                </c:pt>
                <c:pt idx="9">
                  <c:v>4.1271343850450917</c:v>
                </c:pt>
                <c:pt idx="10">
                  <c:v>3.5835189384561099</c:v>
                </c:pt>
                <c:pt idx="11">
                  <c:v>4.1588830833596715</c:v>
                </c:pt>
                <c:pt idx="12">
                  <c:v>4.7621739347977563</c:v>
                </c:pt>
                <c:pt idx="13">
                  <c:v>4.7706846244656651</c:v>
                </c:pt>
                <c:pt idx="14">
                  <c:v>4.8978397999509111</c:v>
                </c:pt>
                <c:pt idx="15">
                  <c:v>4.1271343850450917</c:v>
                </c:pt>
                <c:pt idx="16">
                  <c:v>3.2958368660043291</c:v>
                </c:pt>
                <c:pt idx="17">
                  <c:v>2.9444389791664403</c:v>
                </c:pt>
                <c:pt idx="18">
                  <c:v>3.8501476017100584</c:v>
                </c:pt>
                <c:pt idx="19">
                  <c:v>3.713572066704308</c:v>
                </c:pt>
                <c:pt idx="20">
                  <c:v>3.4011973816621555</c:v>
                </c:pt>
                <c:pt idx="21">
                  <c:v>2.4849066497880004</c:v>
                </c:pt>
                <c:pt idx="22">
                  <c:v>0</c:v>
                </c:pt>
                <c:pt idx="23">
                  <c:v>0</c:v>
                </c:pt>
                <c:pt idx="24">
                  <c:v>0.69314718055994529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Auxis_thazard_2014_allgears!$C$8:$C$34</c:f>
              <c:numCache>
                <c:formatCode>General</c:formatCode>
                <c:ptCount val="27"/>
                <c:pt idx="0">
                  <c:v>0.30353176514222491</c:v>
                </c:pt>
                <c:pt idx="1">
                  <c:v>0.35774123169202232</c:v>
                </c:pt>
                <c:pt idx="2">
                  <c:v>0.41447295807603807</c:v>
                </c:pt>
                <c:pt idx="3">
                  <c:v>0.47397315828266245</c:v>
                </c:pt>
                <c:pt idx="4">
                  <c:v>0.53652595631626054</c:v>
                </c:pt>
                <c:pt idx="5">
                  <c:v>0.602461592011719</c:v>
                </c:pt>
                <c:pt idx="6">
                  <c:v>0.67216697474336351</c:v>
                </c:pt>
                <c:pt idx="7">
                  <c:v>0.74609944037316211</c:v>
                </c:pt>
                <c:pt idx="8">
                  <c:v>0.82480495395556608</c:v>
                </c:pt>
                <c:pt idx="9">
                  <c:v>0.90894260211038491</c:v>
                </c:pt>
                <c:pt idx="10">
                  <c:v>0.99931817790760658</c:v>
                </c:pt>
                <c:pt idx="11">
                  <c:v>1.0969312360460657</c:v>
                </c:pt>
                <c:pt idx="12">
                  <c:v>1.2030426713992726</c:v>
                </c:pt>
                <c:pt idx="13">
                  <c:v>1.3192745979899128</c:v>
                </c:pt>
                <c:pt idx="14">
                  <c:v>1.4477630317189696</c:v>
                </c:pt>
                <c:pt idx="15">
                  <c:v>1.5914008800804125</c:v>
                </c:pt>
                <c:pt idx="16">
                  <c:v>1.754244041817635</c:v>
                </c:pt>
                <c:pt idx="17">
                  <c:v>1.9422326757533162</c:v>
                </c:pt>
                <c:pt idx="18">
                  <c:v>2.1645760376971634</c:v>
                </c:pt>
                <c:pt idx="19">
                  <c:v>2.4367023197876634</c:v>
                </c:pt>
                <c:pt idx="20">
                  <c:v>2.7875341154605668</c:v>
                </c:pt>
                <c:pt idx="21">
                  <c:v>3.2820037594949123</c:v>
                </c:pt>
                <c:pt idx="22">
                  <c:v>4.127305199202163</c:v>
                </c:pt>
                <c:pt idx="23">
                  <c:v>8.4240918036367525</c:v>
                </c:pt>
                <c:pt idx="24">
                  <c:v>8.4240918036367525</c:v>
                </c:pt>
                <c:pt idx="25">
                  <c:v>8.4240918036367525</c:v>
                </c:pt>
                <c:pt idx="26">
                  <c:v>8.4240918036367525</c:v>
                </c:pt>
              </c:numCache>
            </c:numRef>
          </c:xVal>
          <c:yVal>
            <c:numRef>
              <c:f>Auxis_thazard_2014_allgears!$E$8:$E$34</c:f>
              <c:numCache>
                <c:formatCode>General</c:formatCode>
                <c:ptCount val="27"/>
                <c:pt idx="0">
                  <c:v>4.0638159787261019</c:v>
                </c:pt>
                <c:pt idx="1">
                  <c:v>4.0528506630517525</c:v>
                </c:pt>
                <c:pt idx="2">
                  <c:v>4.0413751528107493</c:v>
                </c:pt>
                <c:pt idx="3">
                  <c:v>4.0293396446333487</c:v>
                </c:pt>
                <c:pt idx="4">
                  <c:v>4.0166866668343113</c:v>
                </c:pt>
                <c:pt idx="5">
                  <c:v>4.0033494195672601</c:v>
                </c:pt>
                <c:pt idx="6">
                  <c:v>3.989249640054549</c:v>
                </c:pt>
                <c:pt idx="7">
                  <c:v>3.9742948198762504</c:v>
                </c:pt>
                <c:pt idx="8">
                  <c:v>3.9583745229858529</c:v>
                </c:pt>
                <c:pt idx="9">
                  <c:v>3.9413554314722439</c:v>
                </c:pt>
                <c:pt idx="10">
                  <c:v>3.9230745521177628</c:v>
                </c:pt>
                <c:pt idx="11">
                  <c:v>3.9033296982287551</c:v>
                </c:pt>
                <c:pt idx="12">
                  <c:v>3.8818658200657521</c:v>
                </c:pt>
                <c:pt idx="13">
                  <c:v>3.8583548016473475</c:v>
                </c:pt>
                <c:pt idx="14">
                  <c:v>3.8323645765812593</c:v>
                </c:pt>
                <c:pt idx="15">
                  <c:v>3.8033099768902496</c:v>
                </c:pt>
                <c:pt idx="16">
                  <c:v>3.7703705884862431</c:v>
                </c:pt>
                <c:pt idx="17">
                  <c:v>3.7323448552427543</c:v>
                </c:pt>
                <c:pt idx="18">
                  <c:v>3.6873699586613466</c:v>
                </c:pt>
                <c:pt idx="19">
                  <c:v>3.6323251339042488</c:v>
                </c:pt>
                <c:pt idx="20">
                  <c:v>3.5613600122567535</c:v>
                </c:pt>
                <c:pt idx="21">
                  <c:v>3.4613402909182485</c:v>
                </c:pt>
                <c:pt idx="22">
                  <c:v>3.2903554479322477</c:v>
                </c:pt>
                <c:pt idx="23">
                  <c:v>2.421215341938769</c:v>
                </c:pt>
                <c:pt idx="24">
                  <c:v>2.421215341938769</c:v>
                </c:pt>
                <c:pt idx="25">
                  <c:v>2.421215341938769</c:v>
                </c:pt>
                <c:pt idx="26">
                  <c:v>2.421215341938769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343928"/>
        <c:axId val="359343144"/>
      </c:scatterChart>
      <c:valAx>
        <c:axId val="35934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43144"/>
        <c:crosses val="autoZero"/>
        <c:crossBetween val="midCat"/>
      </c:valAx>
      <c:valAx>
        <c:axId val="35934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43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2015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Auxis_thazard_2015_allgears!$C$8:$C$26</c:f>
              <c:numCache>
                <c:formatCode>General</c:formatCode>
                <c:ptCount val="19"/>
                <c:pt idx="0">
                  <c:v>0.44668604738409862</c:v>
                </c:pt>
                <c:pt idx="1">
                  <c:v>0.51186384440395216</c:v>
                </c:pt>
                <c:pt idx="2">
                  <c:v>0.58072278790400123</c:v>
                </c:pt>
                <c:pt idx="3">
                  <c:v>0.65370371111278891</c:v>
                </c:pt>
                <c:pt idx="4">
                  <c:v>0.73133170673516279</c:v>
                </c:pt>
                <c:pt idx="5">
                  <c:v>0.81423907044976218</c:v>
                </c:pt>
                <c:pt idx="6">
                  <c:v>0.90319662782379939</c:v>
                </c:pt>
                <c:pt idx="7">
                  <c:v>0.99915741239276146</c:v>
                </c:pt>
                <c:pt idx="8">
                  <c:v>1.1033190425604835</c:v>
                </c:pt>
                <c:pt idx="9">
                  <c:v>1.2172153104904666</c:v>
                </c:pt>
                <c:pt idx="10">
                  <c:v>1.3428551118902214</c:v>
                </c:pt>
                <c:pt idx="11">
                  <c:v>1.4829415016860203</c:v>
                </c:pt>
                <c:pt idx="12">
                  <c:v>1.6412336471291877</c:v>
                </c:pt>
                <c:pt idx="13">
                  <c:v>1.8231805584257244</c:v>
                </c:pt>
                <c:pt idx="14">
                  <c:v>2.0371154809988199</c:v>
                </c:pt>
                <c:pt idx="15">
                  <c:v>2.2967368188023771</c:v>
                </c:pt>
                <c:pt idx="16">
                  <c:v>2.6270078355880315</c:v>
                </c:pt>
                <c:pt idx="17">
                  <c:v>3.0813675358227677</c:v>
                </c:pt>
                <c:pt idx="18">
                  <c:v>3.8136947635112879</c:v>
                </c:pt>
              </c:numCache>
            </c:numRef>
          </c:xVal>
          <c:yVal>
            <c:numRef>
              <c:f>Auxis_thazard_2015_allgears!$D$8:$D$26</c:f>
              <c:numCache>
                <c:formatCode>General</c:formatCode>
                <c:ptCount val="19"/>
                <c:pt idx="0">
                  <c:v>2.8903717578961645</c:v>
                </c:pt>
                <c:pt idx="1">
                  <c:v>3.5835189384561099</c:v>
                </c:pt>
                <c:pt idx="2">
                  <c:v>5.4116460518550396</c:v>
                </c:pt>
                <c:pt idx="3">
                  <c:v>5.6767538022682817</c:v>
                </c:pt>
                <c:pt idx="4">
                  <c:v>5.5568280616995374</c:v>
                </c:pt>
                <c:pt idx="5">
                  <c:v>5.4553211153577017</c:v>
                </c:pt>
                <c:pt idx="6">
                  <c:v>5.3132059790417872</c:v>
                </c:pt>
                <c:pt idx="7">
                  <c:v>4.4308167988433134</c:v>
                </c:pt>
                <c:pt idx="8">
                  <c:v>4.4426512564903167</c:v>
                </c:pt>
                <c:pt idx="9">
                  <c:v>4.6539603501575231</c:v>
                </c:pt>
                <c:pt idx="10">
                  <c:v>4.5538768916005408</c:v>
                </c:pt>
                <c:pt idx="11">
                  <c:v>4.6821312271242199</c:v>
                </c:pt>
                <c:pt idx="12">
                  <c:v>4.4886363697321396</c:v>
                </c:pt>
                <c:pt idx="13">
                  <c:v>3.1780538303479458</c:v>
                </c:pt>
                <c:pt idx="14">
                  <c:v>1.9459101490553132</c:v>
                </c:pt>
                <c:pt idx="15">
                  <c:v>1.791759469228055</c:v>
                </c:pt>
                <c:pt idx="16">
                  <c:v>0.69314718055994529</c:v>
                </c:pt>
                <c:pt idx="17">
                  <c:v>1.0986122886681098</c:v>
                </c:pt>
                <c:pt idx="18">
                  <c:v>1.0986122886681098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Auxis_thazard_2015_allgears!$C$8:$C$26</c:f>
              <c:numCache>
                <c:formatCode>General</c:formatCode>
                <c:ptCount val="19"/>
                <c:pt idx="0">
                  <c:v>0.44668604738409862</c:v>
                </c:pt>
                <c:pt idx="1">
                  <c:v>0.51186384440395216</c:v>
                </c:pt>
                <c:pt idx="2">
                  <c:v>0.58072278790400123</c:v>
                </c:pt>
                <c:pt idx="3">
                  <c:v>0.65370371111278891</c:v>
                </c:pt>
                <c:pt idx="4">
                  <c:v>0.73133170673516279</c:v>
                </c:pt>
                <c:pt idx="5">
                  <c:v>0.81423907044976218</c:v>
                </c:pt>
                <c:pt idx="6">
                  <c:v>0.90319662782379939</c:v>
                </c:pt>
                <c:pt idx="7">
                  <c:v>0.99915741239276146</c:v>
                </c:pt>
                <c:pt idx="8">
                  <c:v>1.1033190425604835</c:v>
                </c:pt>
                <c:pt idx="9">
                  <c:v>1.2172153104904666</c:v>
                </c:pt>
                <c:pt idx="10">
                  <c:v>1.3428551118902214</c:v>
                </c:pt>
                <c:pt idx="11">
                  <c:v>1.4829415016860203</c:v>
                </c:pt>
                <c:pt idx="12">
                  <c:v>1.6412336471291877</c:v>
                </c:pt>
                <c:pt idx="13">
                  <c:v>1.8231805584257244</c:v>
                </c:pt>
                <c:pt idx="14">
                  <c:v>2.0371154809988199</c:v>
                </c:pt>
                <c:pt idx="15">
                  <c:v>2.2967368188023771</c:v>
                </c:pt>
                <c:pt idx="16">
                  <c:v>2.6270078355880315</c:v>
                </c:pt>
                <c:pt idx="17">
                  <c:v>3.0813675358227677</c:v>
                </c:pt>
                <c:pt idx="18">
                  <c:v>3.8136947635112879</c:v>
                </c:pt>
              </c:numCache>
            </c:numRef>
          </c:xVal>
          <c:yVal>
            <c:numRef>
              <c:f>Auxis_thazard_2015_allgears!$E$8:$E$26</c:f>
              <c:numCache>
                <c:formatCode>General</c:formatCode>
                <c:ptCount val="19"/>
                <c:pt idx="0">
                  <c:v>4.8620163344504723</c:v>
                </c:pt>
                <c:pt idx="1">
                  <c:v>4.7834798614536762</c:v>
                </c:pt>
                <c:pt idx="2">
                  <c:v>4.7005077635300188</c:v>
                </c:pt>
                <c:pt idx="3">
                  <c:v>4.6125688553904514</c:v>
                </c:pt>
                <c:pt idx="4">
                  <c:v>4.5190304226610527</c:v>
                </c:pt>
                <c:pt idx="5">
                  <c:v>4.4191305759444806</c:v>
                </c:pt>
                <c:pt idx="6">
                  <c:v>4.3119405032201916</c:v>
                </c:pt>
                <c:pt idx="7">
                  <c:v>4.1963118396162953</c:v>
                </c:pt>
                <c:pt idx="8">
                  <c:v>4.0708015058982383</c:v>
                </c:pt>
                <c:pt idx="9">
                  <c:v>3.9335613477506053</c:v>
                </c:pt>
                <c:pt idx="10">
                  <c:v>3.7821707312965223</c:v>
                </c:pt>
                <c:pt idx="11">
                  <c:v>3.6133725903273635</c:v>
                </c:pt>
                <c:pt idx="12">
                  <c:v>3.4226372882057605</c:v>
                </c:pt>
                <c:pt idx="13">
                  <c:v>3.2033989994133618</c:v>
                </c:pt>
                <c:pt idx="14">
                  <c:v>2.9456165176793481</c:v>
                </c:pt>
                <c:pt idx="15">
                  <c:v>2.6327838489165418</c:v>
                </c:pt>
                <c:pt idx="16">
                  <c:v>2.2348213221451925</c:v>
                </c:pt>
                <c:pt idx="17">
                  <c:v>1.6873372100717452</c:v>
                </c:pt>
                <c:pt idx="18">
                  <c:v>0.80491405108312453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341184"/>
        <c:axId val="359345104"/>
      </c:scatterChart>
      <c:valAx>
        <c:axId val="35934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45104"/>
        <c:crosses val="autoZero"/>
        <c:crossBetween val="midCat"/>
      </c:valAx>
      <c:valAx>
        <c:axId val="3593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4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2016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Auxis_thazard_2016_allgears!$C$8:$C$25</c:f>
              <c:numCache>
                <c:formatCode>General</c:formatCode>
                <c:ptCount val="18"/>
                <c:pt idx="0">
                  <c:v>0.40472298873939339</c:v>
                </c:pt>
                <c:pt idx="1">
                  <c:v>0.47112930995705304</c:v>
                </c:pt>
                <c:pt idx="2">
                  <c:v>0.54155899006373653</c:v>
                </c:pt>
                <c:pt idx="3">
                  <c:v>0.61653117800074553</c:v>
                </c:pt>
                <c:pt idx="4">
                  <c:v>0.69667247662695719</c:v>
                </c:pt>
                <c:pt idx="5">
                  <c:v>0.78274880938303026</c:v>
                </c:pt>
                <c:pt idx="6">
                  <c:v>0.87571005270639823</c:v>
                </c:pt>
                <c:pt idx="7">
                  <c:v>0.97675410960654452</c:v>
                </c:pt>
                <c:pt idx="8">
                  <c:v>1.0874215644164571</c:v>
                </c:pt>
                <c:pt idx="9">
                  <c:v>1.2097402998379703</c:v>
                </c:pt>
                <c:pt idx="10">
                  <c:v>1.3464554982028123</c:v>
                </c:pt>
                <c:pt idx="11">
                  <c:v>1.501413722048268</c:v>
                </c:pt>
                <c:pt idx="12">
                  <c:v>1.6802443780108054</c:v>
                </c:pt>
                <c:pt idx="13">
                  <c:v>1.8916663873279487</c:v>
                </c:pt>
                <c:pt idx="14">
                  <c:v>2.1502664733921044</c:v>
                </c:pt>
                <c:pt idx="15">
                  <c:v>2.4833333538799831</c:v>
                </c:pt>
                <c:pt idx="16">
                  <c:v>2.9519154873456834</c:v>
                </c:pt>
                <c:pt idx="17">
                  <c:v>3.7492766302583549</c:v>
                </c:pt>
              </c:numCache>
            </c:numRef>
          </c:xVal>
          <c:yVal>
            <c:numRef>
              <c:f>Auxis_thazard_2016_allgears!$D$8:$D$25</c:f>
              <c:numCache>
                <c:formatCode>General</c:formatCode>
                <c:ptCount val="18"/>
                <c:pt idx="0">
                  <c:v>0.69314718055994529</c:v>
                </c:pt>
                <c:pt idx="1">
                  <c:v>2.9444389791664403</c:v>
                </c:pt>
                <c:pt idx="2">
                  <c:v>4.219507705176107</c:v>
                </c:pt>
                <c:pt idx="3">
                  <c:v>5.1761497325738288</c:v>
                </c:pt>
                <c:pt idx="4">
                  <c:v>5.575949103146316</c:v>
                </c:pt>
                <c:pt idx="5">
                  <c:v>5.3612921657094255</c:v>
                </c:pt>
                <c:pt idx="6">
                  <c:v>5.1761497325738288</c:v>
                </c:pt>
                <c:pt idx="7">
                  <c:v>4.5849674786705723</c:v>
                </c:pt>
                <c:pt idx="8">
                  <c:v>4.5643481914678361</c:v>
                </c:pt>
                <c:pt idx="9">
                  <c:v>4.499809670330265</c:v>
                </c:pt>
                <c:pt idx="10">
                  <c:v>5.0689042022202315</c:v>
                </c:pt>
                <c:pt idx="11">
                  <c:v>5.0998664278241987</c:v>
                </c:pt>
                <c:pt idx="12">
                  <c:v>5.1873858058407549</c:v>
                </c:pt>
                <c:pt idx="13">
                  <c:v>4.9126548857360524</c:v>
                </c:pt>
                <c:pt idx="14">
                  <c:v>3.3672958299864741</c:v>
                </c:pt>
                <c:pt idx="15">
                  <c:v>2.6390573296152584</c:v>
                </c:pt>
                <c:pt idx="16">
                  <c:v>1.791759469228055</c:v>
                </c:pt>
                <c:pt idx="17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Auxis_thazard_2016_allgears!$C$8:$C$25</c:f>
              <c:numCache>
                <c:formatCode>General</c:formatCode>
                <c:ptCount val="18"/>
                <c:pt idx="0">
                  <c:v>0.40472298873939339</c:v>
                </c:pt>
                <c:pt idx="1">
                  <c:v>0.47112930995705304</c:v>
                </c:pt>
                <c:pt idx="2">
                  <c:v>0.54155899006373653</c:v>
                </c:pt>
                <c:pt idx="3">
                  <c:v>0.61653117800074553</c:v>
                </c:pt>
                <c:pt idx="4">
                  <c:v>0.69667247662695719</c:v>
                </c:pt>
                <c:pt idx="5">
                  <c:v>0.78274880938303026</c:v>
                </c:pt>
                <c:pt idx="6">
                  <c:v>0.87571005270639823</c:v>
                </c:pt>
                <c:pt idx="7">
                  <c:v>0.97675410960654452</c:v>
                </c:pt>
                <c:pt idx="8">
                  <c:v>1.0874215644164571</c:v>
                </c:pt>
                <c:pt idx="9">
                  <c:v>1.2097402998379703</c:v>
                </c:pt>
                <c:pt idx="10">
                  <c:v>1.3464554982028123</c:v>
                </c:pt>
                <c:pt idx="11">
                  <c:v>1.501413722048268</c:v>
                </c:pt>
                <c:pt idx="12">
                  <c:v>1.6802443780108054</c:v>
                </c:pt>
                <c:pt idx="13">
                  <c:v>1.8916663873279487</c:v>
                </c:pt>
                <c:pt idx="14">
                  <c:v>2.1502664733921044</c:v>
                </c:pt>
                <c:pt idx="15">
                  <c:v>2.4833333538799831</c:v>
                </c:pt>
                <c:pt idx="16">
                  <c:v>2.9519154873456834</c:v>
                </c:pt>
                <c:pt idx="17">
                  <c:v>3.7492766302583549</c:v>
                </c:pt>
              </c:numCache>
            </c:numRef>
          </c:xVal>
          <c:yVal>
            <c:numRef>
              <c:f>Auxis_thazard_2016_allgears!$E$8:$E$25</c:f>
              <c:numCache>
                <c:formatCode>General</c:formatCode>
                <c:ptCount val="18"/>
                <c:pt idx="0">
                  <c:v>4.5704598147908975</c:v>
                </c:pt>
                <c:pt idx="1">
                  <c:v>4.539766260605405</c:v>
                </c:pt>
                <c:pt idx="2">
                  <c:v>4.5072130764659635</c:v>
                </c:pt>
                <c:pt idx="3">
                  <c:v>4.4725603074124427</c:v>
                </c:pt>
                <c:pt idx="4">
                  <c:v>4.4355183323899627</c:v>
                </c:pt>
                <c:pt idx="5">
                  <c:v>4.3957331352115592</c:v>
                </c:pt>
                <c:pt idx="6">
                  <c:v>4.35276567508462</c:v>
                </c:pt>
                <c:pt idx="7">
                  <c:v>4.3060622712712817</c:v>
                </c:pt>
                <c:pt idx="8">
                  <c:v>4.2549108528747563</c:v>
                </c:pt>
                <c:pt idx="9">
                  <c:v>4.1983741156377192</c:v>
                </c:pt>
                <c:pt idx="10">
                  <c:v>4.1351832134457807</c:v>
                </c:pt>
                <c:pt idx="11">
                  <c:v>4.0635602330897589</c:v>
                </c:pt>
                <c:pt idx="12">
                  <c:v>3.9809032159840809</c:v>
                </c:pt>
                <c:pt idx="13">
                  <c:v>3.8831822041889619</c:v>
                </c:pt>
                <c:pt idx="14">
                  <c:v>3.7636550927869181</c:v>
                </c:pt>
                <c:pt idx="15">
                  <c:v>3.6097088094182057</c:v>
                </c:pt>
                <c:pt idx="16">
                  <c:v>3.3931262485993088</c:v>
                </c:pt>
                <c:pt idx="17">
                  <c:v>3.024579294083062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337656"/>
        <c:axId val="359338440"/>
      </c:scatterChart>
      <c:valAx>
        <c:axId val="35933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38440"/>
        <c:crosses val="autoZero"/>
        <c:crossBetween val="midCat"/>
      </c:valAx>
      <c:valAx>
        <c:axId val="35933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337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2017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Auxis_thazard_2017_allgears!$C$8:$C$31</c:f>
              <c:numCache>
                <c:formatCode>General</c:formatCode>
                <c:ptCount val="24"/>
                <c:pt idx="0">
                  <c:v>0.31028159244681658</c:v>
                </c:pt>
                <c:pt idx="1">
                  <c:v>0.36556648295651473</c:v>
                </c:pt>
                <c:pt idx="2">
                  <c:v>0.42337665616308229</c:v>
                </c:pt>
                <c:pt idx="3">
                  <c:v>0.48395389816008866</c:v>
                </c:pt>
                <c:pt idx="4">
                  <c:v>0.54757647383209906</c:v>
                </c:pt>
                <c:pt idx="5">
                  <c:v>0.61456685541987432</c:v>
                </c:pt>
                <c:pt idx="6">
                  <c:v>0.68530161288121172</c:v>
                </c:pt>
                <c:pt idx="7">
                  <c:v>0.7602242348942887</c:v>
                </c:pt>
                <c:pt idx="8">
                  <c:v>0.83986198857855354</c:v>
                </c:pt>
                <c:pt idx="9">
                  <c:v>0.92484844786669085</c:v>
                </c:pt>
                <c:pt idx="10">
                  <c:v>1.0159541435946522</c:v>
                </c:pt>
                <c:pt idx="11">
                  <c:v>1.1141291237793034</c:v>
                </c:pt>
                <c:pt idx="12">
                  <c:v>1.2205634493622672</c:v>
                </c:pt>
                <c:pt idx="13">
                  <c:v>1.3367755370244476</c:v>
                </c:pt>
                <c:pt idx="14">
                  <c:v>1.4647453052160539</c:v>
                </c:pt>
                <c:pt idx="15">
                  <c:v>1.6071224994270543</c:v>
                </c:pt>
                <c:pt idx="16">
                  <c:v>1.7675676964386289</c:v>
                </c:pt>
                <c:pt idx="17">
                  <c:v>1.9513423924443223</c:v>
                </c:pt>
                <c:pt idx="18">
                  <c:v>2.1664044643372304</c:v>
                </c:pt>
                <c:pt idx="19">
                  <c:v>2.4256378980663609</c:v>
                </c:pt>
                <c:pt idx="20">
                  <c:v>2.7520038592082603</c:v>
                </c:pt>
                <c:pt idx="21">
                  <c:v>3.1928984089148624</c:v>
                </c:pt>
                <c:pt idx="22">
                  <c:v>3.8751724604752256</c:v>
                </c:pt>
                <c:pt idx="23">
                  <c:v>5.4609483699630328</c:v>
                </c:pt>
              </c:numCache>
            </c:numRef>
          </c:xVal>
          <c:yVal>
            <c:numRef>
              <c:f>Auxis_thazard_2017_allgears!$D$8:$D$31</c:f>
              <c:numCache>
                <c:formatCode>General</c:formatCode>
                <c:ptCount val="24"/>
                <c:pt idx="0">
                  <c:v>0.69314718055994529</c:v>
                </c:pt>
                <c:pt idx="1">
                  <c:v>0.69314718055994529</c:v>
                </c:pt>
                <c:pt idx="2">
                  <c:v>2.0794415416798357</c:v>
                </c:pt>
                <c:pt idx="3">
                  <c:v>3.6375861597263857</c:v>
                </c:pt>
                <c:pt idx="4">
                  <c:v>4.8751973232011512</c:v>
                </c:pt>
                <c:pt idx="5">
                  <c:v>5.1704839950381514</c:v>
                </c:pt>
                <c:pt idx="6">
                  <c:v>5.8171111599632042</c:v>
                </c:pt>
                <c:pt idx="7">
                  <c:v>5.8171111599632042</c:v>
                </c:pt>
                <c:pt idx="8">
                  <c:v>5.3230099791384085</c:v>
                </c:pt>
                <c:pt idx="9">
                  <c:v>5.6801726090170677</c:v>
                </c:pt>
                <c:pt idx="10">
                  <c:v>5.4293456289544411</c:v>
                </c:pt>
                <c:pt idx="11">
                  <c:v>5.1179938124167554</c:v>
                </c:pt>
                <c:pt idx="12">
                  <c:v>4.990432586778736</c:v>
                </c:pt>
                <c:pt idx="13">
                  <c:v>4.7874917427820458</c:v>
                </c:pt>
                <c:pt idx="14">
                  <c:v>4.1743872698956368</c:v>
                </c:pt>
                <c:pt idx="15">
                  <c:v>2.5649493574615367</c:v>
                </c:pt>
                <c:pt idx="16">
                  <c:v>1.791759469228055</c:v>
                </c:pt>
                <c:pt idx="17">
                  <c:v>1.3862943611198906</c:v>
                </c:pt>
                <c:pt idx="18">
                  <c:v>0.69314718055994529</c:v>
                </c:pt>
                <c:pt idx="19">
                  <c:v>0.69314718055994529</c:v>
                </c:pt>
                <c:pt idx="20">
                  <c:v>0.69314718055994529</c:v>
                </c:pt>
                <c:pt idx="21">
                  <c:v>1.9459101490553132</c:v>
                </c:pt>
                <c:pt idx="22">
                  <c:v>0.69314718055994529</c:v>
                </c:pt>
                <c:pt idx="23">
                  <c:v>0.69314718055994529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Auxis_thazard_2017_allgears!$C$8:$C$31</c:f>
              <c:numCache>
                <c:formatCode>General</c:formatCode>
                <c:ptCount val="24"/>
                <c:pt idx="0">
                  <c:v>0.31028159244681658</c:v>
                </c:pt>
                <c:pt idx="1">
                  <c:v>0.36556648295651473</c:v>
                </c:pt>
                <c:pt idx="2">
                  <c:v>0.42337665616308229</c:v>
                </c:pt>
                <c:pt idx="3">
                  <c:v>0.48395389816008866</c:v>
                </c:pt>
                <c:pt idx="4">
                  <c:v>0.54757647383209906</c:v>
                </c:pt>
                <c:pt idx="5">
                  <c:v>0.61456685541987432</c:v>
                </c:pt>
                <c:pt idx="6">
                  <c:v>0.68530161288121172</c:v>
                </c:pt>
                <c:pt idx="7">
                  <c:v>0.7602242348942887</c:v>
                </c:pt>
                <c:pt idx="8">
                  <c:v>0.83986198857855354</c:v>
                </c:pt>
                <c:pt idx="9">
                  <c:v>0.92484844786669085</c:v>
                </c:pt>
                <c:pt idx="10">
                  <c:v>1.0159541435946522</c:v>
                </c:pt>
                <c:pt idx="11">
                  <c:v>1.1141291237793034</c:v>
                </c:pt>
                <c:pt idx="12">
                  <c:v>1.2205634493622672</c:v>
                </c:pt>
                <c:pt idx="13">
                  <c:v>1.3367755370244476</c:v>
                </c:pt>
                <c:pt idx="14">
                  <c:v>1.4647453052160539</c:v>
                </c:pt>
                <c:pt idx="15">
                  <c:v>1.6071224994270543</c:v>
                </c:pt>
                <c:pt idx="16">
                  <c:v>1.7675676964386289</c:v>
                </c:pt>
                <c:pt idx="17">
                  <c:v>1.9513423924443223</c:v>
                </c:pt>
                <c:pt idx="18">
                  <c:v>2.1664044643372304</c:v>
                </c:pt>
                <c:pt idx="19">
                  <c:v>2.4256378980663609</c:v>
                </c:pt>
                <c:pt idx="20">
                  <c:v>2.7520038592082603</c:v>
                </c:pt>
                <c:pt idx="21">
                  <c:v>3.1928984089148624</c:v>
                </c:pt>
                <c:pt idx="22">
                  <c:v>3.8751724604752256</c:v>
                </c:pt>
                <c:pt idx="23">
                  <c:v>5.4609483699630328</c:v>
                </c:pt>
              </c:numCache>
            </c:numRef>
          </c:xVal>
          <c:yVal>
            <c:numRef>
              <c:f>Auxis_thazard_2017_allgears!$E$8:$E$31</c:f>
              <c:numCache>
                <c:formatCode>General</c:formatCode>
                <c:ptCount val="24"/>
                <c:pt idx="0">
                  <c:v>4.3348504593014061</c:v>
                </c:pt>
                <c:pt idx="1">
                  <c:v>4.2816548776676191</c:v>
                </c:pt>
                <c:pt idx="2">
                  <c:v>4.2260294480118645</c:v>
                </c:pt>
                <c:pt idx="3">
                  <c:v>4.1677415217431832</c:v>
                </c:pt>
                <c:pt idx="4">
                  <c:v>4.1065233500744069</c:v>
                </c:pt>
                <c:pt idx="5">
                  <c:v>4.0420646475324187</c:v>
                </c:pt>
                <c:pt idx="6">
                  <c:v>3.974003075370661</c:v>
                </c:pt>
                <c:pt idx="7">
                  <c:v>3.9019119050930451</c:v>
                </c:pt>
                <c:pt idx="8">
                  <c:v>3.8252837958902317</c:v>
                </c:pt>
                <c:pt idx="9">
                  <c:v>3.7435091176526845</c:v>
                </c:pt>
                <c:pt idx="10">
                  <c:v>3.6558464591990232</c:v>
                </c:pt>
                <c:pt idx="11">
                  <c:v>3.5613816764227622</c:v>
                </c:pt>
                <c:pt idx="12">
                  <c:v>3.4589696827842404</c:v>
                </c:pt>
                <c:pt idx="13">
                  <c:v>3.3471494451194506</c:v>
                </c:pt>
                <c:pt idx="14">
                  <c:v>3.2240158694221415</c:v>
                </c:pt>
                <c:pt idx="15">
                  <c:v>3.0870193485352604</c:v>
                </c:pt>
                <c:pt idx="16">
                  <c:v>2.9326376450229596</c:v>
                </c:pt>
                <c:pt idx="17">
                  <c:v>2.7558081034707285</c:v>
                </c:pt>
                <c:pt idx="18">
                  <c:v>2.5488735885203253</c:v>
                </c:pt>
                <c:pt idx="19">
                  <c:v>2.2994370216933411</c:v>
                </c:pt>
                <c:pt idx="20">
                  <c:v>1.9854049784288677</c:v>
                </c:pt>
                <c:pt idx="21">
                  <c:v>1.5611725743383689</c:v>
                </c:pt>
                <c:pt idx="22">
                  <c:v>0.90468280522094524</c:v>
                </c:pt>
                <c:pt idx="23">
                  <c:v>-0.62116396897594583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82752"/>
        <c:axId val="406178048"/>
      </c:scatterChart>
      <c:valAx>
        <c:axId val="4061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78048"/>
        <c:crosses val="autoZero"/>
        <c:crossBetween val="midCat"/>
      </c:valAx>
      <c:valAx>
        <c:axId val="4061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16684400936363E-2"/>
          <c:y val="7.1298760068784522E-2"/>
          <c:w val="0.8949753138965737"/>
          <c:h val="0.8988505747126436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Auxis_thazard_2018_allgears!$C$8:$C$28</c:f>
              <c:numCache>
                <c:formatCode>General</c:formatCode>
                <c:ptCount val="21"/>
                <c:pt idx="0">
                  <c:v>0.3004889128120749</c:v>
                </c:pt>
                <c:pt idx="1">
                  <c:v>0.35377214879357577</c:v>
                </c:pt>
                <c:pt idx="2">
                  <c:v>0.40939721365828419</c:v>
                </c:pt>
                <c:pt idx="3">
                  <c:v>0.46757945787802707</c:v>
                </c:pt>
                <c:pt idx="4">
                  <c:v>0.52856537445177965</c:v>
                </c:pt>
                <c:pt idx="5">
                  <c:v>0.59263890919932116</c:v>
                </c:pt>
                <c:pt idx="6">
                  <c:v>0.66012945502610232</c:v>
                </c:pt>
                <c:pt idx="7">
                  <c:v>0.73142209997741947</c:v>
                </c:pt>
                <c:pt idx="8">
                  <c:v>0.80697093736427683</c:v>
                </c:pt>
                <c:pt idx="9">
                  <c:v>0.88731660605206608</c:v>
                </c:pt>
                <c:pt idx="10">
                  <c:v>0.97310978436872553</c:v>
                </c:pt>
                <c:pt idx="11">
                  <c:v>1.0651432403540844</c:v>
                </c:pt>
                <c:pt idx="12">
                  <c:v>1.1643964735814907</c:v>
                </c:pt>
                <c:pt idx="13">
                  <c:v>1.2720993948429098</c:v>
                </c:pt>
                <c:pt idx="14">
                  <c:v>1.3898257023985057</c:v>
                </c:pt>
                <c:pt idx="15">
                  <c:v>1.5196342987080442</c:v>
                </c:pt>
                <c:pt idx="16">
                  <c:v>1.6642918444361472</c:v>
                </c:pt>
                <c:pt idx="17">
                  <c:v>1.8276396402540991</c:v>
                </c:pt>
                <c:pt idx="18">
                  <c:v>2.0152341259815643</c:v>
                </c:pt>
                <c:pt idx="19">
                  <c:v>3.3048738371560105</c:v>
                </c:pt>
                <c:pt idx="20">
                  <c:v>6.0421377121570252</c:v>
                </c:pt>
              </c:numCache>
            </c:numRef>
          </c:xVal>
          <c:yVal>
            <c:numRef>
              <c:f>Auxis_thazard_2018_allgears!$D$8:$D$28</c:f>
              <c:numCache>
                <c:formatCode>General</c:formatCode>
                <c:ptCount val="21"/>
                <c:pt idx="0">
                  <c:v>0</c:v>
                </c:pt>
                <c:pt idx="1">
                  <c:v>2.9444389791664403</c:v>
                </c:pt>
                <c:pt idx="2">
                  <c:v>4.3174881135363101</c:v>
                </c:pt>
                <c:pt idx="3">
                  <c:v>4.4659081186545837</c:v>
                </c:pt>
                <c:pt idx="4">
                  <c:v>5.1984970312658261</c:v>
                </c:pt>
                <c:pt idx="5">
                  <c:v>5.3798973535404597</c:v>
                </c:pt>
                <c:pt idx="6">
                  <c:v>5.7899601708972535</c:v>
                </c:pt>
                <c:pt idx="7">
                  <c:v>5.7714411231300158</c:v>
                </c:pt>
                <c:pt idx="8">
                  <c:v>5.4424177105217932</c:v>
                </c:pt>
                <c:pt idx="9">
                  <c:v>5.8348107370626048</c:v>
                </c:pt>
                <c:pt idx="10">
                  <c:v>5.43372200355424</c:v>
                </c:pt>
                <c:pt idx="11">
                  <c:v>4.8121843553724171</c:v>
                </c:pt>
                <c:pt idx="12">
                  <c:v>4.0253516907351496</c:v>
                </c:pt>
                <c:pt idx="13">
                  <c:v>3.8286413964890951</c:v>
                </c:pt>
                <c:pt idx="14">
                  <c:v>3.1780538303479458</c:v>
                </c:pt>
                <c:pt idx="15">
                  <c:v>2.8903717578961645</c:v>
                </c:pt>
                <c:pt idx="16">
                  <c:v>0.69314718055994529</c:v>
                </c:pt>
                <c:pt idx="17">
                  <c:v>0</c:v>
                </c:pt>
                <c:pt idx="18">
                  <c:v>0.69314718055994529</c:v>
                </c:pt>
                <c:pt idx="19">
                  <c:v>0</c:v>
                </c:pt>
                <c:pt idx="20">
                  <c:v>0.69314718055994529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46-43F0-8E64-E02D3E22FFB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Auxis_thazard_2018_allgears!$C$8:$C$28</c:f>
              <c:numCache>
                <c:formatCode>General</c:formatCode>
                <c:ptCount val="21"/>
                <c:pt idx="0">
                  <c:v>0.3004889128120749</c:v>
                </c:pt>
                <c:pt idx="1">
                  <c:v>0.35377214879357577</c:v>
                </c:pt>
                <c:pt idx="2">
                  <c:v>0.40939721365828419</c:v>
                </c:pt>
                <c:pt idx="3">
                  <c:v>0.46757945787802707</c:v>
                </c:pt>
                <c:pt idx="4">
                  <c:v>0.52856537445177965</c:v>
                </c:pt>
                <c:pt idx="5">
                  <c:v>0.59263890919932116</c:v>
                </c:pt>
                <c:pt idx="6">
                  <c:v>0.66012945502610232</c:v>
                </c:pt>
                <c:pt idx="7">
                  <c:v>0.73142209997741947</c:v>
                </c:pt>
                <c:pt idx="8">
                  <c:v>0.80697093736427683</c:v>
                </c:pt>
                <c:pt idx="9">
                  <c:v>0.88731660605206608</c:v>
                </c:pt>
                <c:pt idx="10">
                  <c:v>0.97310978436872553</c:v>
                </c:pt>
                <c:pt idx="11">
                  <c:v>1.0651432403540844</c:v>
                </c:pt>
                <c:pt idx="12">
                  <c:v>1.1643964735814907</c:v>
                </c:pt>
                <c:pt idx="13">
                  <c:v>1.2720993948429098</c:v>
                </c:pt>
                <c:pt idx="14">
                  <c:v>1.3898257023985057</c:v>
                </c:pt>
                <c:pt idx="15">
                  <c:v>1.5196342987080442</c:v>
                </c:pt>
                <c:pt idx="16">
                  <c:v>1.6642918444361472</c:v>
                </c:pt>
                <c:pt idx="17">
                  <c:v>1.8276396402540991</c:v>
                </c:pt>
                <c:pt idx="18">
                  <c:v>2.0152341259815643</c:v>
                </c:pt>
                <c:pt idx="19">
                  <c:v>3.3048738371560105</c:v>
                </c:pt>
                <c:pt idx="20">
                  <c:v>6.0421377121570252</c:v>
                </c:pt>
              </c:numCache>
            </c:numRef>
          </c:xVal>
          <c:yVal>
            <c:numRef>
              <c:f>Auxis_thazard_2018_allgears!$E$8:$E$28</c:f>
              <c:numCache>
                <c:formatCode>General</c:formatCode>
                <c:ptCount val="21"/>
                <c:pt idx="0">
                  <c:v>4.1930807240869017</c:v>
                </c:pt>
                <c:pt idx="1">
                  <c:v>4.1408354447254681</c:v>
                </c:pt>
                <c:pt idx="2">
                  <c:v>4.0862939552715698</c:v>
                </c:pt>
                <c:pt idx="3">
                  <c:v>4.0292451002772713</c:v>
                </c:pt>
                <c:pt idx="4">
                  <c:v>3.9694471884234375</c:v>
                </c:pt>
                <c:pt idx="5">
                  <c:v>3.9066218051505057</c:v>
                </c:pt>
                <c:pt idx="6">
                  <c:v>3.8404459741217742</c:v>
                </c:pt>
                <c:pt idx="7">
                  <c:v>3.7705421088011644</c:v>
                </c:pt>
                <c:pt idx="8">
                  <c:v>3.69646496160841</c:v>
                </c:pt>
                <c:pt idx="9">
                  <c:v>3.6176844253149283</c:v>
                </c:pt>
                <c:pt idx="10">
                  <c:v>3.5335624967966348</c:v>
                </c:pt>
                <c:pt idx="11">
                  <c:v>3.4433218511229615</c:v>
                </c:pt>
                <c:pt idx="12">
                  <c:v>3.3460020693572345</c:v>
                </c:pt>
                <c:pt idx="13">
                  <c:v>3.24039719935086</c:v>
                </c:pt>
                <c:pt idx="14">
                  <c:v>3.1249641984616572</c:v>
                </c:pt>
                <c:pt idx="15">
                  <c:v>2.9976842716182119</c:v>
                </c:pt>
                <c:pt idx="16">
                  <c:v>2.8558446526632357</c:v>
                </c:pt>
                <c:pt idx="17">
                  <c:v>2.6956788694036322</c:v>
                </c:pt>
                <c:pt idx="18">
                  <c:v>2.5117387213822413</c:v>
                </c:pt>
                <c:pt idx="19">
                  <c:v>1.2472211720107937</c:v>
                </c:pt>
                <c:pt idx="20">
                  <c:v>-1.4367208446685238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82360"/>
        <c:axId val="406183144"/>
      </c:scatterChart>
      <c:valAx>
        <c:axId val="40618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3144"/>
        <c:crosses val="autoZero"/>
        <c:crossBetween val="midCat"/>
      </c:valAx>
      <c:valAx>
        <c:axId val="406183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7</xdr:row>
      <xdr:rowOff>92075</xdr:rowOff>
    </xdr:from>
    <xdr:to>
      <xdr:col>19</xdr:col>
      <xdr:colOff>12700</xdr:colOff>
      <xdr:row>25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403224</xdr:colOff>
      <xdr:row>8</xdr:row>
      <xdr:rowOff>111124</xdr:rowOff>
    </xdr:from>
    <xdr:to>
      <xdr:col>19</xdr:col>
      <xdr:colOff>152399</xdr:colOff>
      <xdr:row>27</xdr:row>
      <xdr:rowOff>12699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231774</xdr:colOff>
      <xdr:row>10</xdr:row>
      <xdr:rowOff>9525</xdr:rowOff>
    </xdr:from>
    <xdr:to>
      <xdr:col>17</xdr:col>
      <xdr:colOff>228599</xdr:colOff>
      <xdr:row>24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10</xdr:row>
      <xdr:rowOff>53975</xdr:rowOff>
    </xdr:from>
    <xdr:to>
      <xdr:col>17</xdr:col>
      <xdr:colOff>155575</xdr:colOff>
      <xdr:row>25</xdr:row>
      <xdr:rowOff>34925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</xdr:colOff>
      <xdr:row>11</xdr:row>
      <xdr:rowOff>175895</xdr:rowOff>
    </xdr:from>
    <xdr:to>
      <xdr:col>16</xdr:col>
      <xdr:colOff>458470</xdr:colOff>
      <xdr:row>26</xdr:row>
      <xdr:rowOff>175895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2C9D0CFE-6BB2-4FFC-AE4B-190A906A8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5" sqref="H5"/>
    </sheetView>
  </sheetViews>
  <sheetFormatPr defaultRowHeight="14.5" x14ac:dyDescent="0.35"/>
  <cols>
    <col min="1" max="1" width="12.7265625" customWidth="1"/>
    <col min="2" max="2" width="13" customWidth="1"/>
    <col min="3" max="3" width="17.26953125" customWidth="1"/>
    <col min="4" max="4" width="22.1796875" customWidth="1"/>
    <col min="5" max="5" width="20.7265625" customWidth="1"/>
    <col min="6" max="6" width="21.7265625" customWidth="1"/>
    <col min="7" max="7" width="17.26953125" customWidth="1"/>
    <col min="8" max="8" width="25.54296875" customWidth="1"/>
  </cols>
  <sheetData>
    <row r="1" spans="1:10" x14ac:dyDescent="0.35">
      <c r="A1" t="s">
        <v>5</v>
      </c>
      <c r="B1">
        <v>59</v>
      </c>
      <c r="D1" t="s">
        <v>8</v>
      </c>
      <c r="E1">
        <v>-0.20227676773532668</v>
      </c>
      <c r="F1" s="2"/>
      <c r="G1" t="s">
        <v>15</v>
      </c>
      <c r="H1">
        <f>-E1</f>
        <v>0.20227676773532668</v>
      </c>
      <c r="J1">
        <f>1-EXP((-H1))</f>
        <v>0.1831311862785131</v>
      </c>
    </row>
    <row r="2" spans="1:10" x14ac:dyDescent="0.35">
      <c r="A2" t="s">
        <v>19</v>
      </c>
      <c r="B2">
        <v>0.82</v>
      </c>
      <c r="D2" t="s">
        <v>9</v>
      </c>
      <c r="E2">
        <v>4.1252134030840697</v>
      </c>
      <c r="G2" t="s">
        <v>18</v>
      </c>
      <c r="H2">
        <v>1.24</v>
      </c>
      <c r="I2">
        <f>1-EXP((-E2))</f>
        <v>0.98383995438340488</v>
      </c>
    </row>
    <row r="3" spans="1:10" x14ac:dyDescent="0.35">
      <c r="A3" t="s">
        <v>6</v>
      </c>
      <c r="B3">
        <v>-0.16</v>
      </c>
      <c r="D3" t="s">
        <v>10</v>
      </c>
      <c r="E3">
        <v>0.3</v>
      </c>
      <c r="G3" t="s">
        <v>16</v>
      </c>
      <c r="H3">
        <v>3.4318388</v>
      </c>
    </row>
    <row r="4" spans="1:10" x14ac:dyDescent="0.35">
      <c r="A4" t="s">
        <v>7</v>
      </c>
      <c r="B4">
        <v>36.299999999999997</v>
      </c>
      <c r="D4" t="s">
        <v>11</v>
      </c>
      <c r="E4">
        <v>3.6</v>
      </c>
      <c r="G4" t="s">
        <v>17</v>
      </c>
      <c r="H4">
        <f>H3/H2</f>
        <v>2.7676119354838709</v>
      </c>
    </row>
    <row r="5" spans="1:10" x14ac:dyDescent="0.35">
      <c r="D5" t="s">
        <v>14</v>
      </c>
      <c r="E5">
        <f>SUM(H8:H34)</f>
        <v>19.66740505005928</v>
      </c>
      <c r="F5" s="3"/>
      <c r="G5" s="3"/>
      <c r="H5" s="3"/>
    </row>
    <row r="7" spans="1:10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</row>
    <row r="8" spans="1:10" x14ac:dyDescent="0.35">
      <c r="A8">
        <v>13</v>
      </c>
      <c r="B8">
        <v>3</v>
      </c>
      <c r="C8">
        <f>LN(1-MIN(0.999,A8/B$1))/-B$2</f>
        <v>0.30353176514222491</v>
      </c>
      <c r="D8">
        <f>LN(B8)</f>
        <v>1.0986122886681098</v>
      </c>
      <c r="E8">
        <f>$E$1*C8+$E$2</f>
        <v>4.0638159787261019</v>
      </c>
      <c r="F8">
        <f>(E8-D8)^2</f>
        <v>8.7924329235335321</v>
      </c>
      <c r="G8" t="b">
        <f>AND(C8&gt;$E$3,C8&lt;$E$4)</f>
        <v>1</v>
      </c>
      <c r="H8">
        <f>F8*G8</f>
        <v>8.7924329235335321</v>
      </c>
    </row>
    <row r="9" spans="1:10" x14ac:dyDescent="0.35">
      <c r="A9">
        <v>15</v>
      </c>
      <c r="B9">
        <v>13</v>
      </c>
      <c r="C9">
        <f t="shared" ref="C9:C34" si="0">LN(1-MIN(0.999,A9/B$1))/-B$2</f>
        <v>0.35774123169202232</v>
      </c>
      <c r="D9">
        <f t="shared" ref="D9:D34" si="1">LN(B9)</f>
        <v>2.5649493574615367</v>
      </c>
      <c r="E9">
        <f t="shared" ref="E9:E18" si="2">$E$1*C9+$E$2</f>
        <v>4.0528506630517525</v>
      </c>
      <c r="F9">
        <f t="shared" ref="F9:F18" si="3">(E9-D9)^2</f>
        <v>2.2138502951770684</v>
      </c>
      <c r="G9" t="b">
        <f t="shared" ref="G9:G34" si="4">AND(C9&gt;$E$3,C9&lt;$E$4)</f>
        <v>1</v>
      </c>
      <c r="H9">
        <f>F9*G9</f>
        <v>2.2138502951770684</v>
      </c>
    </row>
    <row r="10" spans="1:10" x14ac:dyDescent="0.35">
      <c r="A10">
        <v>17</v>
      </c>
      <c r="B10">
        <v>53</v>
      </c>
      <c r="C10">
        <f t="shared" si="0"/>
        <v>0.41447295807603807</v>
      </c>
      <c r="D10">
        <f t="shared" si="1"/>
        <v>3.970291913552122</v>
      </c>
      <c r="E10">
        <f t="shared" si="2"/>
        <v>4.0413751528107493</v>
      </c>
      <c r="F10">
        <f t="shared" si="3"/>
        <v>5.0528269034992622E-3</v>
      </c>
      <c r="G10" t="b">
        <f t="shared" si="4"/>
        <v>1</v>
      </c>
      <c r="H10">
        <f t="shared" ref="H10:H17" si="5">F10*G10</f>
        <v>5.0528269034992622E-3</v>
      </c>
    </row>
    <row r="11" spans="1:10" x14ac:dyDescent="0.35">
      <c r="A11">
        <v>19</v>
      </c>
      <c r="B11">
        <v>52</v>
      </c>
      <c r="C11">
        <f t="shared" si="0"/>
        <v>0.47397315828266245</v>
      </c>
      <c r="D11">
        <f t="shared" si="1"/>
        <v>3.9512437185814275</v>
      </c>
      <c r="E11">
        <f t="shared" si="2"/>
        <v>4.0293396446333487</v>
      </c>
      <c r="F11">
        <f t="shared" si="3"/>
        <v>6.0989736659071399E-3</v>
      </c>
      <c r="G11" t="b">
        <f t="shared" si="4"/>
        <v>1</v>
      </c>
      <c r="H11">
        <f t="shared" si="5"/>
        <v>6.0989736659071399E-3</v>
      </c>
    </row>
    <row r="12" spans="1:10" x14ac:dyDescent="0.35">
      <c r="A12">
        <v>21</v>
      </c>
      <c r="B12">
        <v>41</v>
      </c>
      <c r="C12">
        <f t="shared" si="0"/>
        <v>0.53652595631626054</v>
      </c>
      <c r="D12">
        <f t="shared" si="1"/>
        <v>3.713572066704308</v>
      </c>
      <c r="E12">
        <f t="shared" si="2"/>
        <v>4.0166866668343113</v>
      </c>
      <c r="F12">
        <f t="shared" si="3"/>
        <v>9.1878460811971832E-2</v>
      </c>
      <c r="G12" t="b">
        <f t="shared" si="4"/>
        <v>1</v>
      </c>
      <c r="H12">
        <f t="shared" si="5"/>
        <v>9.1878460811971832E-2</v>
      </c>
    </row>
    <row r="13" spans="1:10" x14ac:dyDescent="0.35">
      <c r="A13">
        <v>23</v>
      </c>
      <c r="B13">
        <v>120</v>
      </c>
      <c r="C13">
        <f t="shared" si="0"/>
        <v>0.602461592011719</v>
      </c>
      <c r="D13">
        <f t="shared" si="1"/>
        <v>4.7874917427820458</v>
      </c>
      <c r="E13">
        <f t="shared" si="2"/>
        <v>4.0033494195672601</v>
      </c>
      <c r="F13">
        <f t="shared" si="3"/>
        <v>0.61487918305668143</v>
      </c>
      <c r="G13" t="b">
        <f t="shared" si="4"/>
        <v>1</v>
      </c>
      <c r="H13">
        <f t="shared" si="5"/>
        <v>0.61487918305668143</v>
      </c>
    </row>
    <row r="14" spans="1:10" x14ac:dyDescent="0.35">
      <c r="A14">
        <v>25</v>
      </c>
      <c r="B14">
        <v>171</v>
      </c>
      <c r="C14">
        <f t="shared" si="0"/>
        <v>0.67216697474336351</v>
      </c>
      <c r="D14">
        <f t="shared" si="1"/>
        <v>5.1416635565026603</v>
      </c>
      <c r="E14">
        <f t="shared" si="2"/>
        <v>3.989249640054549</v>
      </c>
      <c r="F14">
        <f t="shared" si="3"/>
        <v>1.3280578348232746</v>
      </c>
      <c r="G14" t="b">
        <f t="shared" si="4"/>
        <v>1</v>
      </c>
      <c r="H14">
        <f t="shared" si="5"/>
        <v>1.3280578348232746</v>
      </c>
    </row>
    <row r="15" spans="1:10" x14ac:dyDescent="0.35">
      <c r="A15">
        <v>27</v>
      </c>
      <c r="B15">
        <v>130</v>
      </c>
      <c r="C15">
        <f t="shared" si="0"/>
        <v>0.74609944037316211</v>
      </c>
      <c r="D15">
        <f t="shared" si="1"/>
        <v>4.8675344504555822</v>
      </c>
      <c r="E15">
        <f t="shared" si="2"/>
        <v>3.9742948198762504</v>
      </c>
      <c r="F15">
        <f t="shared" si="3"/>
        <v>0.79787703763750106</v>
      </c>
      <c r="G15" t="b">
        <f t="shared" si="4"/>
        <v>1</v>
      </c>
      <c r="H15">
        <f t="shared" si="5"/>
        <v>0.79787703763750106</v>
      </c>
    </row>
    <row r="16" spans="1:10" x14ac:dyDescent="0.35">
      <c r="A16">
        <v>29</v>
      </c>
      <c r="B16">
        <v>135</v>
      </c>
      <c r="C16">
        <f t="shared" si="0"/>
        <v>0.82480495395556608</v>
      </c>
      <c r="D16">
        <f t="shared" si="1"/>
        <v>4.9052747784384296</v>
      </c>
      <c r="E16">
        <f t="shared" si="2"/>
        <v>3.9583745229858529</v>
      </c>
      <c r="F16">
        <f t="shared" si="3"/>
        <v>0.89662009377615504</v>
      </c>
      <c r="G16" t="b">
        <f t="shared" si="4"/>
        <v>1</v>
      </c>
      <c r="H16">
        <f t="shared" si="5"/>
        <v>0.89662009377615504</v>
      </c>
    </row>
    <row r="17" spans="1:8" x14ac:dyDescent="0.35">
      <c r="A17">
        <v>31</v>
      </c>
      <c r="B17">
        <v>62</v>
      </c>
      <c r="C17">
        <f t="shared" si="0"/>
        <v>0.90894260211038491</v>
      </c>
      <c r="D17">
        <f t="shared" si="1"/>
        <v>4.1271343850450917</v>
      </c>
      <c r="E17">
        <f t="shared" si="2"/>
        <v>3.9413554314722439</v>
      </c>
      <c r="F17">
        <f t="shared" si="3"/>
        <v>3.4513819590622337E-2</v>
      </c>
      <c r="G17" t="b">
        <f t="shared" si="4"/>
        <v>1</v>
      </c>
      <c r="H17">
        <f t="shared" si="5"/>
        <v>3.4513819590622337E-2</v>
      </c>
    </row>
    <row r="18" spans="1:8" x14ac:dyDescent="0.35">
      <c r="A18">
        <v>33</v>
      </c>
      <c r="B18">
        <v>36</v>
      </c>
      <c r="C18">
        <f t="shared" si="0"/>
        <v>0.99931817790760658</v>
      </c>
      <c r="D18">
        <f t="shared" si="1"/>
        <v>3.5835189384561099</v>
      </c>
      <c r="E18">
        <f t="shared" si="2"/>
        <v>3.9230745521177628</v>
      </c>
      <c r="F18">
        <f t="shared" si="3"/>
        <v>0.11529801476914167</v>
      </c>
      <c r="G18" t="b">
        <f t="shared" si="4"/>
        <v>1</v>
      </c>
      <c r="H18">
        <f>F18*G18</f>
        <v>0.11529801476914167</v>
      </c>
    </row>
    <row r="19" spans="1:8" x14ac:dyDescent="0.35">
      <c r="A19">
        <v>35</v>
      </c>
      <c r="B19">
        <v>64</v>
      </c>
      <c r="C19">
        <f t="shared" si="0"/>
        <v>1.0969312360460657</v>
      </c>
      <c r="D19">
        <f t="shared" si="1"/>
        <v>4.1588830833596715</v>
      </c>
      <c r="E19">
        <f t="shared" ref="E19:E25" si="6">$E$1*C19+$E$2</f>
        <v>3.9033296982287551</v>
      </c>
      <c r="F19">
        <f t="shared" ref="F19:F25" si="7">(E19-D19)^2</f>
        <v>6.530753265187049E-2</v>
      </c>
      <c r="G19" t="b">
        <f t="shared" si="4"/>
        <v>1</v>
      </c>
      <c r="H19">
        <f t="shared" ref="H19:H25" si="8">F19*G19</f>
        <v>6.530753265187049E-2</v>
      </c>
    </row>
    <row r="20" spans="1:8" x14ac:dyDescent="0.35">
      <c r="A20">
        <v>37</v>
      </c>
      <c r="B20">
        <v>117</v>
      </c>
      <c r="C20">
        <f t="shared" si="0"/>
        <v>1.2030426713992726</v>
      </c>
      <c r="D20">
        <f t="shared" si="1"/>
        <v>4.7621739347977563</v>
      </c>
      <c r="E20">
        <f t="shared" si="6"/>
        <v>3.8818658200657521</v>
      </c>
      <c r="F20">
        <f t="shared" si="7"/>
        <v>0.77494237686301548</v>
      </c>
      <c r="G20" t="b">
        <f t="shared" si="4"/>
        <v>1</v>
      </c>
      <c r="H20">
        <f t="shared" si="8"/>
        <v>0.77494237686301548</v>
      </c>
    </row>
    <row r="21" spans="1:8" x14ac:dyDescent="0.35">
      <c r="A21">
        <v>39</v>
      </c>
      <c r="B21">
        <v>118</v>
      </c>
      <c r="C21">
        <f t="shared" si="0"/>
        <v>1.3192745979899128</v>
      </c>
      <c r="D21">
        <f t="shared" si="1"/>
        <v>4.7706846244656651</v>
      </c>
      <c r="E21">
        <f t="shared" si="6"/>
        <v>3.8583548016473475</v>
      </c>
      <c r="F21">
        <f t="shared" si="7"/>
        <v>0.83234570560370291</v>
      </c>
      <c r="G21" t="b">
        <f t="shared" si="4"/>
        <v>1</v>
      </c>
      <c r="H21">
        <f t="shared" si="8"/>
        <v>0.83234570560370291</v>
      </c>
    </row>
    <row r="22" spans="1:8" x14ac:dyDescent="0.35">
      <c r="A22">
        <v>41</v>
      </c>
      <c r="B22">
        <v>134</v>
      </c>
      <c r="C22">
        <f t="shared" si="0"/>
        <v>1.4477630317189696</v>
      </c>
      <c r="D22">
        <f t="shared" si="1"/>
        <v>4.8978397999509111</v>
      </c>
      <c r="E22">
        <f t="shared" si="6"/>
        <v>3.8323645765812593</v>
      </c>
      <c r="F22">
        <f t="shared" si="7"/>
        <v>1.1352374516146095</v>
      </c>
      <c r="G22" t="b">
        <f t="shared" si="4"/>
        <v>1</v>
      </c>
      <c r="H22">
        <f t="shared" si="8"/>
        <v>1.1352374516146095</v>
      </c>
    </row>
    <row r="23" spans="1:8" x14ac:dyDescent="0.35">
      <c r="A23">
        <v>43</v>
      </c>
      <c r="B23">
        <v>62</v>
      </c>
      <c r="C23">
        <f t="shared" si="0"/>
        <v>1.5914008800804125</v>
      </c>
      <c r="D23">
        <f t="shared" si="1"/>
        <v>4.1271343850450917</v>
      </c>
      <c r="E23">
        <f t="shared" si="6"/>
        <v>3.8033099768902496</v>
      </c>
      <c r="F23">
        <f t="shared" si="7"/>
        <v>0.10486224731683373</v>
      </c>
      <c r="G23" t="b">
        <f t="shared" si="4"/>
        <v>1</v>
      </c>
      <c r="H23">
        <f>F23*G23</f>
        <v>0.10486224731683373</v>
      </c>
    </row>
    <row r="24" spans="1:8" x14ac:dyDescent="0.35">
      <c r="A24">
        <v>45</v>
      </c>
      <c r="B24">
        <v>27</v>
      </c>
      <c r="C24">
        <f t="shared" si="0"/>
        <v>1.754244041817635</v>
      </c>
      <c r="D24">
        <f t="shared" si="1"/>
        <v>3.2958368660043291</v>
      </c>
      <c r="E24">
        <f t="shared" si="6"/>
        <v>3.7703705884862431</v>
      </c>
      <c r="F24">
        <f t="shared" si="7"/>
        <v>0.22518225377254211</v>
      </c>
      <c r="G24" t="b">
        <f t="shared" si="4"/>
        <v>1</v>
      </c>
      <c r="H24">
        <f t="shared" si="8"/>
        <v>0.22518225377254211</v>
      </c>
    </row>
    <row r="25" spans="1:8" x14ac:dyDescent="0.35">
      <c r="A25">
        <v>47</v>
      </c>
      <c r="B25">
        <v>19</v>
      </c>
      <c r="C25">
        <f t="shared" si="0"/>
        <v>1.9422326757533162</v>
      </c>
      <c r="D25">
        <f t="shared" si="1"/>
        <v>2.9444389791664403</v>
      </c>
      <c r="E25">
        <f t="shared" si="6"/>
        <v>3.7323448552427543</v>
      </c>
      <c r="F25">
        <f t="shared" si="7"/>
        <v>0.62079566955558385</v>
      </c>
      <c r="G25" t="b">
        <f t="shared" si="4"/>
        <v>1</v>
      </c>
      <c r="H25">
        <f t="shared" si="8"/>
        <v>0.62079566955558385</v>
      </c>
    </row>
    <row r="26" spans="1:8" x14ac:dyDescent="0.35">
      <c r="A26">
        <v>49</v>
      </c>
      <c r="B26">
        <v>47</v>
      </c>
      <c r="C26">
        <f t="shared" si="0"/>
        <v>2.1645760376971634</v>
      </c>
      <c r="D26">
        <f t="shared" si="1"/>
        <v>3.8501476017100584</v>
      </c>
      <c r="E26">
        <f t="shared" ref="E26:E34" si="9">$E$1*C26+$E$2</f>
        <v>3.6873699586613466</v>
      </c>
      <c r="F26">
        <f t="shared" ref="F26:F34" si="10">(E26-D26)^2</f>
        <v>2.6496561076493827E-2</v>
      </c>
      <c r="G26" t="b">
        <f t="shared" si="4"/>
        <v>1</v>
      </c>
      <c r="H26">
        <f t="shared" ref="H26:H34" si="11">F26*G26</f>
        <v>2.6496561076493827E-2</v>
      </c>
    </row>
    <row r="27" spans="1:8" x14ac:dyDescent="0.35">
      <c r="A27">
        <v>51</v>
      </c>
      <c r="B27">
        <v>41</v>
      </c>
      <c r="C27">
        <f t="shared" si="0"/>
        <v>2.4367023197876634</v>
      </c>
      <c r="D27">
        <f t="shared" si="1"/>
        <v>3.713572066704308</v>
      </c>
      <c r="E27">
        <f t="shared" si="9"/>
        <v>3.6323251339042488</v>
      </c>
      <c r="F27">
        <f t="shared" si="10"/>
        <v>6.6010640894173227E-3</v>
      </c>
      <c r="G27" t="b">
        <f t="shared" si="4"/>
        <v>1</v>
      </c>
      <c r="H27">
        <f t="shared" si="11"/>
        <v>6.6010640894173227E-3</v>
      </c>
    </row>
    <row r="28" spans="1:8" x14ac:dyDescent="0.35">
      <c r="A28">
        <v>53</v>
      </c>
      <c r="B28">
        <v>30</v>
      </c>
      <c r="C28">
        <f t="shared" si="0"/>
        <v>2.7875341154605668</v>
      </c>
      <c r="D28">
        <f t="shared" si="1"/>
        <v>3.4011973816621555</v>
      </c>
      <c r="E28">
        <f t="shared" si="9"/>
        <v>3.5613600122567535</v>
      </c>
      <c r="F28">
        <f t="shared" si="10"/>
        <v>2.5652068238981661E-2</v>
      </c>
      <c r="G28" t="b">
        <f t="shared" si="4"/>
        <v>1</v>
      </c>
      <c r="H28">
        <f t="shared" si="11"/>
        <v>2.5652068238981661E-2</v>
      </c>
    </row>
    <row r="29" spans="1:8" x14ac:dyDescent="0.35">
      <c r="A29">
        <v>55</v>
      </c>
      <c r="B29">
        <v>12</v>
      </c>
      <c r="C29">
        <f t="shared" si="0"/>
        <v>3.2820037594949123</v>
      </c>
      <c r="D29">
        <f t="shared" si="1"/>
        <v>2.4849066497880004</v>
      </c>
      <c r="E29">
        <f t="shared" si="9"/>
        <v>3.4613402909182485</v>
      </c>
      <c r="F29">
        <f t="shared" si="10"/>
        <v>0.95342265553087413</v>
      </c>
      <c r="G29" t="b">
        <f t="shared" si="4"/>
        <v>1</v>
      </c>
      <c r="H29">
        <f t="shared" si="11"/>
        <v>0.95342265553087413</v>
      </c>
    </row>
    <row r="30" spans="1:8" x14ac:dyDescent="0.35">
      <c r="A30">
        <v>57</v>
      </c>
      <c r="B30">
        <v>1</v>
      </c>
      <c r="C30">
        <f t="shared" si="0"/>
        <v>4.127305199202163</v>
      </c>
      <c r="D30">
        <f t="shared" si="1"/>
        <v>0</v>
      </c>
      <c r="E30">
        <f t="shared" si="9"/>
        <v>3.2903554479322477</v>
      </c>
      <c r="F30">
        <f t="shared" si="10"/>
        <v>10.826438973737423</v>
      </c>
      <c r="G30" t="b">
        <f t="shared" si="4"/>
        <v>0</v>
      </c>
      <c r="H30">
        <f>F30*G30</f>
        <v>0</v>
      </c>
    </row>
    <row r="31" spans="1:8" x14ac:dyDescent="0.35">
      <c r="A31">
        <v>59</v>
      </c>
      <c r="B31">
        <v>1</v>
      </c>
      <c r="C31">
        <f t="shared" si="0"/>
        <v>8.4240918036367525</v>
      </c>
      <c r="D31">
        <f t="shared" si="1"/>
        <v>0</v>
      </c>
      <c r="E31">
        <f t="shared" si="9"/>
        <v>2.421215341938769</v>
      </c>
      <c r="F31">
        <f t="shared" si="10"/>
        <v>5.8622837320396703</v>
      </c>
      <c r="G31" t="b">
        <f t="shared" si="4"/>
        <v>0</v>
      </c>
      <c r="H31">
        <f t="shared" si="11"/>
        <v>0</v>
      </c>
    </row>
    <row r="32" spans="1:8" x14ac:dyDescent="0.35">
      <c r="A32">
        <v>61</v>
      </c>
      <c r="B32">
        <v>2</v>
      </c>
      <c r="C32">
        <f t="shared" si="0"/>
        <v>8.4240918036367525</v>
      </c>
      <c r="D32">
        <f t="shared" si="1"/>
        <v>0.69314718055994529</v>
      </c>
      <c r="E32">
        <f t="shared" si="9"/>
        <v>2.421215341938769</v>
      </c>
      <c r="F32">
        <f t="shared" si="10"/>
        <v>2.9862195703711878</v>
      </c>
      <c r="G32" t="b">
        <f t="shared" si="4"/>
        <v>0</v>
      </c>
      <c r="H32">
        <f t="shared" si="11"/>
        <v>0</v>
      </c>
    </row>
    <row r="33" spans="1:8" x14ac:dyDescent="0.35">
      <c r="A33">
        <v>63</v>
      </c>
      <c r="B33">
        <v>1</v>
      </c>
      <c r="C33">
        <f t="shared" si="0"/>
        <v>8.4240918036367525</v>
      </c>
      <c r="D33">
        <f t="shared" si="1"/>
        <v>0</v>
      </c>
      <c r="E33">
        <f t="shared" si="9"/>
        <v>2.421215341938769</v>
      </c>
      <c r="F33">
        <f t="shared" si="10"/>
        <v>5.8622837320396703</v>
      </c>
      <c r="G33" t="b">
        <f t="shared" si="4"/>
        <v>0</v>
      </c>
      <c r="H33">
        <f t="shared" si="11"/>
        <v>0</v>
      </c>
    </row>
    <row r="34" spans="1:8" x14ac:dyDescent="0.35">
      <c r="A34">
        <v>65</v>
      </c>
      <c r="B34">
        <v>1</v>
      </c>
      <c r="C34">
        <f t="shared" si="0"/>
        <v>8.4240918036367525</v>
      </c>
      <c r="D34">
        <f t="shared" si="1"/>
        <v>0</v>
      </c>
      <c r="E34">
        <f t="shared" si="9"/>
        <v>2.421215341938769</v>
      </c>
      <c r="F34">
        <f t="shared" si="10"/>
        <v>5.8622837320396703</v>
      </c>
      <c r="G34" t="b">
        <f t="shared" si="4"/>
        <v>0</v>
      </c>
      <c r="H34">
        <f t="shared" si="11"/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opLeftCell="E1" workbookViewId="0">
      <selection activeCell="K6" sqref="K6"/>
    </sheetView>
  </sheetViews>
  <sheetFormatPr defaultRowHeight="14.5" x14ac:dyDescent="0.35"/>
  <cols>
    <col min="1" max="1" width="12.7265625" customWidth="1"/>
    <col min="2" max="2" width="13" customWidth="1"/>
    <col min="3" max="3" width="17.26953125" customWidth="1"/>
    <col min="4" max="4" width="22.1796875" customWidth="1"/>
    <col min="5" max="5" width="20.7265625" customWidth="1"/>
    <col min="6" max="6" width="21.7265625" customWidth="1"/>
    <col min="7" max="7" width="17.26953125" customWidth="1"/>
    <col min="8" max="8" width="25.54296875" customWidth="1"/>
  </cols>
  <sheetData>
    <row r="1" spans="1:10" x14ac:dyDescent="0.35">
      <c r="A1" t="s">
        <v>5</v>
      </c>
      <c r="B1">
        <v>55.43</v>
      </c>
      <c r="D1" t="s">
        <v>8</v>
      </c>
      <c r="E1">
        <v>-1.2049574638564999</v>
      </c>
      <c r="F1" s="2"/>
      <c r="G1" t="s">
        <v>15</v>
      </c>
      <c r="H1">
        <f>-E1</f>
        <v>1.2049574638564999</v>
      </c>
      <c r="J1">
        <f>1-EXP((-H1))</f>
        <v>0.70029525247373281</v>
      </c>
    </row>
    <row r="2" spans="1:10" x14ac:dyDescent="0.35">
      <c r="A2" t="s">
        <v>19</v>
      </c>
      <c r="B2">
        <v>0.82</v>
      </c>
      <c r="D2" t="s">
        <v>9</v>
      </c>
      <c r="E2">
        <v>5.4002540212465</v>
      </c>
      <c r="G2" t="s">
        <v>18</v>
      </c>
      <c r="H2">
        <v>1.32</v>
      </c>
      <c r="I2">
        <f>1-EXP((-E2))</f>
        <v>0.99548456621920034</v>
      </c>
    </row>
    <row r="3" spans="1:10" x14ac:dyDescent="0.35">
      <c r="A3" t="s">
        <v>6</v>
      </c>
      <c r="B3">
        <v>-0.16</v>
      </c>
      <c r="D3" t="s">
        <v>10</v>
      </c>
      <c r="E3">
        <v>0.3</v>
      </c>
      <c r="G3" t="s">
        <v>16</v>
      </c>
      <c r="H3">
        <f>H1-H2</f>
        <v>-0.11504253614350013</v>
      </c>
    </row>
    <row r="4" spans="1:10" x14ac:dyDescent="0.35">
      <c r="A4" t="s">
        <v>7</v>
      </c>
      <c r="B4">
        <v>30.5</v>
      </c>
      <c r="D4" t="s">
        <v>11</v>
      </c>
      <c r="E4">
        <v>3.5</v>
      </c>
      <c r="G4" t="s">
        <v>17</v>
      </c>
      <c r="H4">
        <f>H3/H2</f>
        <v>-8.7153436472348578E-2</v>
      </c>
    </row>
    <row r="5" spans="1:10" x14ac:dyDescent="0.35">
      <c r="D5" t="s">
        <v>14</v>
      </c>
      <c r="E5">
        <f>SUM(H8:H26)</f>
        <v>18.135845545083569</v>
      </c>
      <c r="F5" s="3"/>
      <c r="G5" s="3"/>
      <c r="H5" s="3"/>
    </row>
    <row r="7" spans="1:10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</row>
    <row r="8" spans="1:10" x14ac:dyDescent="0.35">
      <c r="A8">
        <v>17</v>
      </c>
      <c r="B8">
        <v>18</v>
      </c>
      <c r="C8">
        <f>LN(1-MIN(0.999,A8/B$1))/-B$2</f>
        <v>0.44668604738409862</v>
      </c>
      <c r="D8">
        <f>LN(B8)</f>
        <v>2.8903717578961645</v>
      </c>
      <c r="E8">
        <f>$E$1*C8+$E$2</f>
        <v>4.8620163344504723</v>
      </c>
      <c r="F8">
        <f>(E8-D8)^2</f>
        <v>3.8873823362560156</v>
      </c>
      <c r="G8" t="b">
        <f>AND(C8&gt;$E$3,C8&lt;$E$4)</f>
        <v>1</v>
      </c>
      <c r="H8">
        <f>F8*G8</f>
        <v>3.8873823362560156</v>
      </c>
    </row>
    <row r="9" spans="1:10" x14ac:dyDescent="0.35">
      <c r="A9">
        <v>19</v>
      </c>
      <c r="B9">
        <v>36</v>
      </c>
      <c r="C9">
        <f t="shared" ref="C9:C26" si="0">LN(1-MIN(0.999,A9/B$1))/-B$2</f>
        <v>0.51186384440395216</v>
      </c>
      <c r="D9">
        <f t="shared" ref="D9:D26" si="1">LN(B9)</f>
        <v>3.5835189384561099</v>
      </c>
      <c r="E9">
        <f t="shared" ref="E9:E26" si="2">$E$1*C9+$E$2</f>
        <v>4.7834798614536762</v>
      </c>
      <c r="F9">
        <f t="shared" ref="F9:F26" si="3">(E9-D9)^2</f>
        <v>1.4399062167211711</v>
      </c>
      <c r="G9" t="b">
        <f t="shared" ref="G9:G26" si="4">AND(C9&gt;$E$3,C9&lt;$E$4)</f>
        <v>1</v>
      </c>
      <c r="H9">
        <f>F9*G9</f>
        <v>1.4399062167211711</v>
      </c>
    </row>
    <row r="10" spans="1:10" x14ac:dyDescent="0.35">
      <c r="A10">
        <v>21</v>
      </c>
      <c r="B10">
        <v>224</v>
      </c>
      <c r="C10">
        <f t="shared" si="0"/>
        <v>0.58072278790400123</v>
      </c>
      <c r="D10">
        <f t="shared" si="1"/>
        <v>5.4116460518550396</v>
      </c>
      <c r="E10">
        <f t="shared" si="2"/>
        <v>4.7005077635300188</v>
      </c>
      <c r="F10">
        <f t="shared" si="3"/>
        <v>0.50571766512184035</v>
      </c>
      <c r="G10" t="b">
        <f t="shared" si="4"/>
        <v>1</v>
      </c>
      <c r="H10">
        <f t="shared" ref="H10:H26" si="5">F10*G10</f>
        <v>0.50571766512184035</v>
      </c>
    </row>
    <row r="11" spans="1:10" x14ac:dyDescent="0.35">
      <c r="A11">
        <v>23</v>
      </c>
      <c r="B11">
        <v>292</v>
      </c>
      <c r="C11">
        <f t="shared" si="0"/>
        <v>0.65370371111278891</v>
      </c>
      <c r="D11">
        <f t="shared" si="1"/>
        <v>5.6767538022682817</v>
      </c>
      <c r="E11">
        <f t="shared" si="2"/>
        <v>4.6125688553904514</v>
      </c>
      <c r="F11">
        <f t="shared" si="3"/>
        <v>1.1324896011613708</v>
      </c>
      <c r="G11" t="b">
        <f t="shared" si="4"/>
        <v>1</v>
      </c>
      <c r="H11">
        <f t="shared" si="5"/>
        <v>1.1324896011613708</v>
      </c>
    </row>
    <row r="12" spans="1:10" x14ac:dyDescent="0.35">
      <c r="A12">
        <v>25</v>
      </c>
      <c r="B12">
        <v>259</v>
      </c>
      <c r="C12">
        <f t="shared" si="0"/>
        <v>0.73133170673516279</v>
      </c>
      <c r="D12">
        <f t="shared" si="1"/>
        <v>5.5568280616995374</v>
      </c>
      <c r="E12">
        <f t="shared" si="2"/>
        <v>4.5190304226610527</v>
      </c>
      <c r="F12">
        <f t="shared" si="3"/>
        <v>1.0770239395938528</v>
      </c>
      <c r="G12" t="b">
        <f t="shared" si="4"/>
        <v>1</v>
      </c>
      <c r="H12">
        <f t="shared" si="5"/>
        <v>1.0770239395938528</v>
      </c>
    </row>
    <row r="13" spans="1:10" x14ac:dyDescent="0.35">
      <c r="A13">
        <v>27</v>
      </c>
      <c r="B13">
        <v>234</v>
      </c>
      <c r="C13">
        <f t="shared" si="0"/>
        <v>0.81423907044976218</v>
      </c>
      <c r="D13">
        <f t="shared" si="1"/>
        <v>5.4553211153577017</v>
      </c>
      <c r="E13">
        <f t="shared" si="2"/>
        <v>4.4191305759444806</v>
      </c>
      <c r="F13">
        <f t="shared" si="3"/>
        <v>1.0736908339694622</v>
      </c>
      <c r="G13" t="b">
        <f t="shared" si="4"/>
        <v>1</v>
      </c>
      <c r="H13">
        <f t="shared" si="5"/>
        <v>1.0736908339694622</v>
      </c>
    </row>
    <row r="14" spans="1:10" x14ac:dyDescent="0.35">
      <c r="A14">
        <v>29</v>
      </c>
      <c r="B14">
        <v>203</v>
      </c>
      <c r="C14">
        <f t="shared" si="0"/>
        <v>0.90319662782379939</v>
      </c>
      <c r="D14">
        <f t="shared" si="1"/>
        <v>5.3132059790417872</v>
      </c>
      <c r="E14">
        <f t="shared" si="2"/>
        <v>4.3119405032201916</v>
      </c>
      <c r="F14">
        <f t="shared" si="3"/>
        <v>1.0025325530722462</v>
      </c>
      <c r="G14" t="b">
        <f t="shared" si="4"/>
        <v>1</v>
      </c>
      <c r="H14">
        <f t="shared" si="5"/>
        <v>1.0025325530722462</v>
      </c>
    </row>
    <row r="15" spans="1:10" x14ac:dyDescent="0.35">
      <c r="A15">
        <v>31</v>
      </c>
      <c r="B15">
        <v>84</v>
      </c>
      <c r="C15">
        <f t="shared" si="0"/>
        <v>0.99915741239276146</v>
      </c>
      <c r="D15">
        <f t="shared" si="1"/>
        <v>4.4308167988433134</v>
      </c>
      <c r="E15">
        <f t="shared" si="2"/>
        <v>4.1963118396162953</v>
      </c>
      <c r="F15">
        <f t="shared" si="3"/>
        <v>5.4992575902065417E-2</v>
      </c>
      <c r="G15" t="b">
        <f t="shared" si="4"/>
        <v>1</v>
      </c>
      <c r="H15">
        <f t="shared" si="5"/>
        <v>5.4992575902065417E-2</v>
      </c>
    </row>
    <row r="16" spans="1:10" x14ac:dyDescent="0.35">
      <c r="A16">
        <v>33</v>
      </c>
      <c r="B16">
        <v>85</v>
      </c>
      <c r="C16">
        <f t="shared" si="0"/>
        <v>1.1033190425604835</v>
      </c>
      <c r="D16">
        <f t="shared" si="1"/>
        <v>4.4426512564903167</v>
      </c>
      <c r="E16">
        <f t="shared" si="2"/>
        <v>4.0708015058982383</v>
      </c>
      <c r="F16">
        <f t="shared" si="3"/>
        <v>0.13827223701539088</v>
      </c>
      <c r="G16" t="b">
        <f t="shared" si="4"/>
        <v>1</v>
      </c>
      <c r="H16">
        <f t="shared" si="5"/>
        <v>0.13827223701539088</v>
      </c>
    </row>
    <row r="17" spans="1:8" x14ac:dyDescent="0.35">
      <c r="A17">
        <v>35</v>
      </c>
      <c r="B17">
        <v>105</v>
      </c>
      <c r="C17">
        <f t="shared" si="0"/>
        <v>1.2172153104904666</v>
      </c>
      <c r="D17">
        <f t="shared" si="1"/>
        <v>4.6539603501575231</v>
      </c>
      <c r="E17">
        <f t="shared" si="2"/>
        <v>3.9335613477506053</v>
      </c>
      <c r="F17">
        <f t="shared" si="3"/>
        <v>0.51897472266888234</v>
      </c>
      <c r="G17" t="b">
        <f t="shared" si="4"/>
        <v>1</v>
      </c>
      <c r="H17">
        <f t="shared" si="5"/>
        <v>0.51897472266888234</v>
      </c>
    </row>
    <row r="18" spans="1:8" x14ac:dyDescent="0.35">
      <c r="A18">
        <v>37</v>
      </c>
      <c r="B18">
        <v>95</v>
      </c>
      <c r="C18">
        <f t="shared" si="0"/>
        <v>1.3428551118902214</v>
      </c>
      <c r="D18">
        <f t="shared" si="1"/>
        <v>4.5538768916005408</v>
      </c>
      <c r="E18">
        <f t="shared" si="2"/>
        <v>3.7821707312965223</v>
      </c>
      <c r="F18">
        <f t="shared" si="3"/>
        <v>0.59553039785117146</v>
      </c>
      <c r="G18" t="b">
        <f t="shared" si="4"/>
        <v>1</v>
      </c>
      <c r="H18">
        <f t="shared" si="5"/>
        <v>0.59553039785117146</v>
      </c>
    </row>
    <row r="19" spans="1:8" x14ac:dyDescent="0.35">
      <c r="A19">
        <v>39</v>
      </c>
      <c r="B19">
        <v>108</v>
      </c>
      <c r="C19">
        <f t="shared" si="0"/>
        <v>1.4829415016860203</v>
      </c>
      <c r="D19">
        <f t="shared" si="1"/>
        <v>4.6821312271242199</v>
      </c>
      <c r="E19">
        <f t="shared" si="2"/>
        <v>3.6133725903273635</v>
      </c>
      <c r="F19">
        <f t="shared" si="3"/>
        <v>1.142245023727875</v>
      </c>
      <c r="G19" t="b">
        <f t="shared" si="4"/>
        <v>1</v>
      </c>
      <c r="H19">
        <f t="shared" si="5"/>
        <v>1.142245023727875</v>
      </c>
    </row>
    <row r="20" spans="1:8" x14ac:dyDescent="0.35">
      <c r="A20">
        <v>41</v>
      </c>
      <c r="B20">
        <v>89</v>
      </c>
      <c r="C20">
        <f t="shared" si="0"/>
        <v>1.6412336471291877</v>
      </c>
      <c r="D20">
        <f t="shared" si="1"/>
        <v>4.4886363697321396</v>
      </c>
      <c r="E20">
        <f t="shared" si="2"/>
        <v>3.4226372882057605</v>
      </c>
      <c r="F20">
        <f t="shared" si="3"/>
        <v>1.1363540418150839</v>
      </c>
      <c r="G20" t="b">
        <f t="shared" si="4"/>
        <v>1</v>
      </c>
      <c r="H20">
        <f t="shared" si="5"/>
        <v>1.1363540418150839</v>
      </c>
    </row>
    <row r="21" spans="1:8" x14ac:dyDescent="0.35">
      <c r="A21">
        <v>43</v>
      </c>
      <c r="B21">
        <v>24</v>
      </c>
      <c r="C21">
        <f t="shared" si="0"/>
        <v>1.8231805584257244</v>
      </c>
      <c r="D21">
        <f t="shared" si="1"/>
        <v>3.1780538303479458</v>
      </c>
      <c r="E21">
        <f t="shared" si="2"/>
        <v>3.2033989994133618</v>
      </c>
      <c r="F21">
        <f t="shared" si="3"/>
        <v>6.4237759495452333E-4</v>
      </c>
      <c r="G21" t="b">
        <f t="shared" si="4"/>
        <v>1</v>
      </c>
      <c r="H21">
        <f t="shared" si="5"/>
        <v>6.4237759495452333E-4</v>
      </c>
    </row>
    <row r="22" spans="1:8" x14ac:dyDescent="0.35">
      <c r="A22">
        <v>45</v>
      </c>
      <c r="B22">
        <v>7</v>
      </c>
      <c r="C22">
        <f t="shared" si="0"/>
        <v>2.0371154809988199</v>
      </c>
      <c r="D22">
        <f t="shared" si="1"/>
        <v>1.9459101490553132</v>
      </c>
      <c r="E22">
        <f t="shared" si="2"/>
        <v>2.9456165176793481</v>
      </c>
      <c r="F22">
        <f t="shared" si="3"/>
        <v>0.99941282346745464</v>
      </c>
      <c r="G22" t="b">
        <f t="shared" si="4"/>
        <v>1</v>
      </c>
      <c r="H22">
        <f t="shared" si="5"/>
        <v>0.99941282346745464</v>
      </c>
    </row>
    <row r="23" spans="1:8" x14ac:dyDescent="0.35">
      <c r="A23">
        <v>47</v>
      </c>
      <c r="B23">
        <v>6</v>
      </c>
      <c r="C23">
        <f t="shared" si="0"/>
        <v>2.2967368188023771</v>
      </c>
      <c r="D23">
        <f t="shared" si="1"/>
        <v>1.791759469228055</v>
      </c>
      <c r="E23">
        <f t="shared" si="2"/>
        <v>2.6327838489165418</v>
      </c>
      <c r="F23">
        <f t="shared" si="3"/>
        <v>0.70732200723040417</v>
      </c>
      <c r="G23" t="b">
        <f t="shared" si="4"/>
        <v>1</v>
      </c>
      <c r="H23">
        <f t="shared" si="5"/>
        <v>0.70732200723040417</v>
      </c>
    </row>
    <row r="24" spans="1:8" x14ac:dyDescent="0.35">
      <c r="A24">
        <v>49</v>
      </c>
      <c r="B24">
        <v>2</v>
      </c>
      <c r="C24">
        <f t="shared" si="0"/>
        <v>2.6270078355880315</v>
      </c>
      <c r="D24">
        <f t="shared" si="1"/>
        <v>0.69314718055994529</v>
      </c>
      <c r="E24">
        <f t="shared" si="2"/>
        <v>2.2348213221451925</v>
      </c>
      <c r="F24">
        <f t="shared" si="3"/>
        <v>2.3767591588326082</v>
      </c>
      <c r="G24" t="b">
        <f t="shared" si="4"/>
        <v>1</v>
      </c>
      <c r="H24">
        <f t="shared" si="5"/>
        <v>2.3767591588326082</v>
      </c>
    </row>
    <row r="25" spans="1:8" x14ac:dyDescent="0.35">
      <c r="A25">
        <v>51</v>
      </c>
      <c r="B25">
        <v>3</v>
      </c>
      <c r="C25">
        <f t="shared" si="0"/>
        <v>3.0813675358227677</v>
      </c>
      <c r="D25">
        <f t="shared" si="1"/>
        <v>1.0986122886681098</v>
      </c>
      <c r="E25">
        <f t="shared" si="2"/>
        <v>1.6873372100717452</v>
      </c>
      <c r="F25">
        <f t="shared" si="3"/>
        <v>0.34659703308171669</v>
      </c>
      <c r="G25" t="b">
        <f t="shared" si="4"/>
        <v>1</v>
      </c>
      <c r="H25">
        <f t="shared" si="5"/>
        <v>0.34659703308171669</v>
      </c>
    </row>
    <row r="26" spans="1:8" x14ac:dyDescent="0.35">
      <c r="A26">
        <v>53</v>
      </c>
      <c r="B26">
        <v>3</v>
      </c>
      <c r="C26">
        <f t="shared" si="0"/>
        <v>3.8136947635112879</v>
      </c>
      <c r="D26">
        <f t="shared" si="1"/>
        <v>1.0986122886681098</v>
      </c>
      <c r="E26">
        <f t="shared" si="2"/>
        <v>0.80491405108312453</v>
      </c>
      <c r="F26">
        <f t="shared" si="3"/>
        <v>8.6258654760526451E-2</v>
      </c>
      <c r="G26" t="b">
        <f t="shared" si="4"/>
        <v>0</v>
      </c>
      <c r="H26">
        <f t="shared" si="5"/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J7" sqref="J7"/>
    </sheetView>
  </sheetViews>
  <sheetFormatPr defaultRowHeight="14.5" x14ac:dyDescent="0.35"/>
  <cols>
    <col min="1" max="1" width="12.7265625" customWidth="1"/>
    <col min="2" max="2" width="13" customWidth="1"/>
    <col min="3" max="3" width="17.26953125" customWidth="1"/>
    <col min="4" max="4" width="22.1796875" customWidth="1"/>
    <col min="5" max="5" width="20.7265625" customWidth="1"/>
    <col min="6" max="6" width="21.7265625" customWidth="1"/>
    <col min="7" max="7" width="17.26953125" customWidth="1"/>
    <col min="8" max="8" width="25.54296875" customWidth="1"/>
  </cols>
  <sheetData>
    <row r="1" spans="1:10" x14ac:dyDescent="0.35">
      <c r="A1" t="s">
        <v>5</v>
      </c>
      <c r="B1">
        <v>51.03</v>
      </c>
      <c r="D1" t="s">
        <v>8</v>
      </c>
      <c r="E1">
        <v>-0.46220832027252484</v>
      </c>
      <c r="F1" s="2"/>
      <c r="G1" t="s">
        <v>15</v>
      </c>
      <c r="H1">
        <f>-E1</f>
        <v>0.46220832027252484</v>
      </c>
      <c r="J1">
        <f>1-EXP((-H1))</f>
        <v>0.37010889281394477</v>
      </c>
    </row>
    <row r="2" spans="1:10" x14ac:dyDescent="0.35">
      <c r="A2" t="s">
        <v>19</v>
      </c>
      <c r="B2">
        <v>0.86</v>
      </c>
      <c r="D2" t="s">
        <v>9</v>
      </c>
      <c r="E2">
        <v>4.7575261475918085</v>
      </c>
      <c r="G2" t="s">
        <v>18</v>
      </c>
      <c r="H2">
        <v>1.39</v>
      </c>
      <c r="I2">
        <f>1-EXP((-E2))</f>
        <v>0.9914131743169069</v>
      </c>
    </row>
    <row r="3" spans="1:10" x14ac:dyDescent="0.35">
      <c r="A3" t="s">
        <v>6</v>
      </c>
      <c r="B3">
        <v>-0.16</v>
      </c>
      <c r="D3" t="s">
        <v>10</v>
      </c>
      <c r="E3">
        <v>0.3</v>
      </c>
      <c r="G3" t="s">
        <v>16</v>
      </c>
      <c r="H3">
        <f>H1-H2</f>
        <v>-0.927791679727475</v>
      </c>
    </row>
    <row r="4" spans="1:10" x14ac:dyDescent="0.35">
      <c r="A4" t="s">
        <v>7</v>
      </c>
      <c r="B4">
        <v>28.5</v>
      </c>
      <c r="D4" t="s">
        <v>11</v>
      </c>
      <c r="E4">
        <v>3.3</v>
      </c>
      <c r="G4" t="s">
        <v>17</v>
      </c>
      <c r="H4">
        <f>H3/H2</f>
        <v>-0.66747602858091737</v>
      </c>
    </row>
    <row r="5" spans="1:10" x14ac:dyDescent="0.35">
      <c r="D5" t="s">
        <v>14</v>
      </c>
      <c r="E5">
        <f>SUM(H8:H25)</f>
        <v>29.456505901919645</v>
      </c>
      <c r="F5" s="3"/>
      <c r="G5" s="3"/>
      <c r="H5" s="3"/>
    </row>
    <row r="7" spans="1:10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</row>
    <row r="8" spans="1:10" x14ac:dyDescent="0.35">
      <c r="A8">
        <v>15</v>
      </c>
      <c r="B8">
        <v>2</v>
      </c>
      <c r="C8">
        <f>LN(1-MIN(0.999,A8/B$1))/-B$2</f>
        <v>0.40472298873939339</v>
      </c>
      <c r="D8">
        <f>LN(B8)</f>
        <v>0.69314718055994529</v>
      </c>
      <c r="E8">
        <f>$E$1*C8+$E$2</f>
        <v>4.5704598147908975</v>
      </c>
      <c r="F8">
        <f>(E8-D8)^2</f>
        <v>15.033553263566965</v>
      </c>
      <c r="G8" t="b">
        <f>AND(C8&gt;$E$3,C8&lt;$E$4)</f>
        <v>1</v>
      </c>
      <c r="H8">
        <f>F8*G8</f>
        <v>15.033553263566965</v>
      </c>
    </row>
    <row r="9" spans="1:10" x14ac:dyDescent="0.35">
      <c r="A9">
        <v>17</v>
      </c>
      <c r="B9">
        <v>19</v>
      </c>
      <c r="C9">
        <f t="shared" ref="C9:C25" si="0">LN(1-MIN(0.999,A9/B$1))/-B$2</f>
        <v>0.47112930995705304</v>
      </c>
      <c r="D9">
        <f t="shared" ref="D9:D25" si="1">LN(B9)</f>
        <v>2.9444389791664403</v>
      </c>
      <c r="E9">
        <f t="shared" ref="E9:E25" si="2">$E$1*C9+$E$2</f>
        <v>4.539766260605405</v>
      </c>
      <c r="F9">
        <f t="shared" ref="F9:F25" si="3">(E9-D9)^2</f>
        <v>2.545069134903438</v>
      </c>
      <c r="G9" t="b">
        <f t="shared" ref="G9:G25" si="4">AND(C9&gt;$E$3,C9&lt;$E$4)</f>
        <v>1</v>
      </c>
      <c r="H9">
        <f>F9*G9</f>
        <v>2.545069134903438</v>
      </c>
    </row>
    <row r="10" spans="1:10" x14ac:dyDescent="0.35">
      <c r="A10">
        <v>19</v>
      </c>
      <c r="B10">
        <v>68</v>
      </c>
      <c r="C10">
        <f t="shared" si="0"/>
        <v>0.54155899006373653</v>
      </c>
      <c r="D10">
        <f t="shared" si="1"/>
        <v>4.219507705176107</v>
      </c>
      <c r="E10">
        <f t="shared" si="2"/>
        <v>4.5072130764659635</v>
      </c>
      <c r="F10">
        <f t="shared" si="3"/>
        <v>8.2774380669034198E-2</v>
      </c>
      <c r="G10" t="b">
        <f t="shared" si="4"/>
        <v>1</v>
      </c>
      <c r="H10">
        <f t="shared" ref="H10:H25" si="5">F10*G10</f>
        <v>8.2774380669034198E-2</v>
      </c>
    </row>
    <row r="11" spans="1:10" x14ac:dyDescent="0.35">
      <c r="A11">
        <v>21</v>
      </c>
      <c r="B11">
        <v>177</v>
      </c>
      <c r="C11">
        <f t="shared" si="0"/>
        <v>0.61653117800074553</v>
      </c>
      <c r="D11">
        <f t="shared" si="1"/>
        <v>5.1761497325738288</v>
      </c>
      <c r="E11">
        <f t="shared" si="2"/>
        <v>4.4725603074124427</v>
      </c>
      <c r="F11">
        <f t="shared" si="3"/>
        <v>0.49503807919892978</v>
      </c>
      <c r="G11" t="b">
        <f t="shared" si="4"/>
        <v>1</v>
      </c>
      <c r="H11">
        <f t="shared" si="5"/>
        <v>0.49503807919892978</v>
      </c>
    </row>
    <row r="12" spans="1:10" x14ac:dyDescent="0.35">
      <c r="A12">
        <v>23</v>
      </c>
      <c r="B12">
        <v>264</v>
      </c>
      <c r="C12">
        <f t="shared" si="0"/>
        <v>0.69667247662695719</v>
      </c>
      <c r="D12">
        <f t="shared" si="1"/>
        <v>5.575949103146316</v>
      </c>
      <c r="E12">
        <f t="shared" si="2"/>
        <v>4.4355183323899627</v>
      </c>
      <c r="F12">
        <f t="shared" si="3"/>
        <v>1.30058234288793</v>
      </c>
      <c r="G12" t="b">
        <f t="shared" si="4"/>
        <v>1</v>
      </c>
      <c r="H12">
        <f t="shared" si="5"/>
        <v>1.30058234288793</v>
      </c>
    </row>
    <row r="13" spans="1:10" x14ac:dyDescent="0.35">
      <c r="A13">
        <v>25</v>
      </c>
      <c r="B13">
        <v>213</v>
      </c>
      <c r="C13">
        <f t="shared" si="0"/>
        <v>0.78274880938303026</v>
      </c>
      <c r="D13">
        <f t="shared" si="1"/>
        <v>5.3612921657094255</v>
      </c>
      <c r="E13">
        <f t="shared" si="2"/>
        <v>4.3957331352115592</v>
      </c>
      <c r="F13">
        <f t="shared" si="3"/>
        <v>0.93230424137597945</v>
      </c>
      <c r="G13" t="b">
        <f t="shared" si="4"/>
        <v>1</v>
      </c>
      <c r="H13">
        <f t="shared" si="5"/>
        <v>0.93230424137597945</v>
      </c>
    </row>
    <row r="14" spans="1:10" x14ac:dyDescent="0.35">
      <c r="A14">
        <v>27</v>
      </c>
      <c r="B14">
        <v>177</v>
      </c>
      <c r="C14">
        <f t="shared" si="0"/>
        <v>0.87571005270639823</v>
      </c>
      <c r="D14">
        <f t="shared" si="1"/>
        <v>5.1761497325738288</v>
      </c>
      <c r="E14">
        <f t="shared" si="2"/>
        <v>4.35276567508462</v>
      </c>
      <c r="F14">
        <f t="shared" si="3"/>
        <v>0.6779613061273928</v>
      </c>
      <c r="G14" t="b">
        <f t="shared" si="4"/>
        <v>1</v>
      </c>
      <c r="H14">
        <f t="shared" si="5"/>
        <v>0.6779613061273928</v>
      </c>
    </row>
    <row r="15" spans="1:10" x14ac:dyDescent="0.35">
      <c r="A15">
        <v>29</v>
      </c>
      <c r="B15">
        <v>98</v>
      </c>
      <c r="C15">
        <f t="shared" si="0"/>
        <v>0.97675410960654452</v>
      </c>
      <c r="D15">
        <f t="shared" si="1"/>
        <v>4.5849674786705723</v>
      </c>
      <c r="E15">
        <f t="shared" si="2"/>
        <v>4.3060622712712817</v>
      </c>
      <c r="F15">
        <f t="shared" si="3"/>
        <v>7.7788114714441303E-2</v>
      </c>
      <c r="G15" t="b">
        <f t="shared" si="4"/>
        <v>1</v>
      </c>
      <c r="H15">
        <f t="shared" si="5"/>
        <v>7.7788114714441303E-2</v>
      </c>
    </row>
    <row r="16" spans="1:10" x14ac:dyDescent="0.35">
      <c r="A16">
        <v>31</v>
      </c>
      <c r="B16">
        <v>96</v>
      </c>
      <c r="C16">
        <f t="shared" si="0"/>
        <v>1.0874215644164571</v>
      </c>
      <c r="D16">
        <f t="shared" si="1"/>
        <v>4.5643481914678361</v>
      </c>
      <c r="E16">
        <f t="shared" si="2"/>
        <v>4.2549108528747563</v>
      </c>
      <c r="F16">
        <f t="shared" si="3"/>
        <v>9.575146651556829E-2</v>
      </c>
      <c r="G16" t="b">
        <f t="shared" si="4"/>
        <v>1</v>
      </c>
      <c r="H16">
        <f t="shared" si="5"/>
        <v>9.575146651556829E-2</v>
      </c>
    </row>
    <row r="17" spans="1:8" x14ac:dyDescent="0.35">
      <c r="A17">
        <v>33</v>
      </c>
      <c r="B17">
        <v>90</v>
      </c>
      <c r="C17">
        <f t="shared" si="0"/>
        <v>1.2097402998379703</v>
      </c>
      <c r="D17">
        <f t="shared" si="1"/>
        <v>4.499809670330265</v>
      </c>
      <c r="E17">
        <f t="shared" si="2"/>
        <v>4.1983741156377192</v>
      </c>
      <c r="F17">
        <f t="shared" si="3"/>
        <v>9.0863393632802769E-2</v>
      </c>
      <c r="G17" t="b">
        <f t="shared" si="4"/>
        <v>1</v>
      </c>
      <c r="H17">
        <f t="shared" si="5"/>
        <v>9.0863393632802769E-2</v>
      </c>
    </row>
    <row r="18" spans="1:8" x14ac:dyDescent="0.35">
      <c r="A18">
        <v>35</v>
      </c>
      <c r="B18">
        <v>159</v>
      </c>
      <c r="C18">
        <f t="shared" si="0"/>
        <v>1.3464554982028123</v>
      </c>
      <c r="D18">
        <f t="shared" si="1"/>
        <v>5.0689042022202315</v>
      </c>
      <c r="E18">
        <f t="shared" si="2"/>
        <v>4.1351832134457807</v>
      </c>
      <c r="F18">
        <f t="shared" si="3"/>
        <v>0.87183488487793825</v>
      </c>
      <c r="G18" t="b">
        <f t="shared" si="4"/>
        <v>1</v>
      </c>
      <c r="H18">
        <f t="shared" si="5"/>
        <v>0.87183488487793825</v>
      </c>
    </row>
    <row r="19" spans="1:8" x14ac:dyDescent="0.35">
      <c r="A19">
        <v>37</v>
      </c>
      <c r="B19">
        <v>164</v>
      </c>
      <c r="C19">
        <f t="shared" si="0"/>
        <v>1.501413722048268</v>
      </c>
      <c r="D19">
        <f t="shared" si="1"/>
        <v>5.0998664278241987</v>
      </c>
      <c r="E19">
        <f t="shared" si="2"/>
        <v>4.0635602330897589</v>
      </c>
      <c r="F19">
        <f t="shared" si="3"/>
        <v>1.0739305292449748</v>
      </c>
      <c r="G19" t="b">
        <f t="shared" si="4"/>
        <v>1</v>
      </c>
      <c r="H19">
        <f t="shared" si="5"/>
        <v>1.0739305292449748</v>
      </c>
    </row>
    <row r="20" spans="1:8" x14ac:dyDescent="0.35">
      <c r="A20">
        <v>39</v>
      </c>
      <c r="B20">
        <v>179</v>
      </c>
      <c r="C20">
        <f t="shared" si="0"/>
        <v>1.6802443780108054</v>
      </c>
      <c r="D20">
        <f t="shared" si="1"/>
        <v>5.1873858058407549</v>
      </c>
      <c r="E20">
        <f t="shared" si="2"/>
        <v>3.9809032159840809</v>
      </c>
      <c r="F20">
        <f t="shared" si="3"/>
        <v>1.4556002396272674</v>
      </c>
      <c r="G20" t="b">
        <f t="shared" si="4"/>
        <v>1</v>
      </c>
      <c r="H20">
        <f t="shared" si="5"/>
        <v>1.4556002396272674</v>
      </c>
    </row>
    <row r="21" spans="1:8" x14ac:dyDescent="0.35">
      <c r="A21">
        <v>41</v>
      </c>
      <c r="B21">
        <v>136</v>
      </c>
      <c r="C21">
        <f t="shared" si="0"/>
        <v>1.8916663873279487</v>
      </c>
      <c r="D21">
        <f t="shared" si="1"/>
        <v>4.9126548857360524</v>
      </c>
      <c r="E21">
        <f t="shared" si="2"/>
        <v>3.8831822041889619</v>
      </c>
      <c r="F21">
        <f t="shared" si="3"/>
        <v>1.0598140020517572</v>
      </c>
      <c r="G21" t="b">
        <f t="shared" si="4"/>
        <v>1</v>
      </c>
      <c r="H21">
        <f t="shared" si="5"/>
        <v>1.0598140020517572</v>
      </c>
    </row>
    <row r="22" spans="1:8" x14ac:dyDescent="0.35">
      <c r="A22">
        <v>43</v>
      </c>
      <c r="B22">
        <v>29</v>
      </c>
      <c r="C22">
        <f t="shared" si="0"/>
        <v>2.1502664733921044</v>
      </c>
      <c r="D22">
        <f t="shared" si="1"/>
        <v>3.3672958299864741</v>
      </c>
      <c r="E22">
        <f t="shared" si="2"/>
        <v>3.7636550927869181</v>
      </c>
      <c r="F22">
        <f t="shared" si="3"/>
        <v>0.1571006652077114</v>
      </c>
      <c r="G22" t="b">
        <f t="shared" si="4"/>
        <v>1</v>
      </c>
      <c r="H22">
        <f t="shared" si="5"/>
        <v>0.1571006652077114</v>
      </c>
    </row>
    <row r="23" spans="1:8" x14ac:dyDescent="0.35">
      <c r="A23">
        <v>45</v>
      </c>
      <c r="B23">
        <v>14</v>
      </c>
      <c r="C23">
        <f t="shared" si="0"/>
        <v>2.4833333538799831</v>
      </c>
      <c r="D23">
        <f t="shared" si="1"/>
        <v>2.6390573296152584</v>
      </c>
      <c r="E23">
        <f t="shared" si="2"/>
        <v>3.6097088094182057</v>
      </c>
      <c r="F23">
        <f t="shared" si="3"/>
        <v>0.94216429524365142</v>
      </c>
      <c r="G23" t="b">
        <f t="shared" si="4"/>
        <v>1</v>
      </c>
      <c r="H23">
        <f t="shared" si="5"/>
        <v>0.94216429524365142</v>
      </c>
    </row>
    <row r="24" spans="1:8" x14ac:dyDescent="0.35">
      <c r="A24">
        <v>47</v>
      </c>
      <c r="B24">
        <v>6</v>
      </c>
      <c r="C24">
        <f t="shared" si="0"/>
        <v>2.9519154873456834</v>
      </c>
      <c r="D24">
        <f t="shared" si="1"/>
        <v>1.791759469228055</v>
      </c>
      <c r="E24">
        <f t="shared" si="2"/>
        <v>3.3931262485993088</v>
      </c>
      <c r="F24">
        <f t="shared" si="3"/>
        <v>2.5643755620738617</v>
      </c>
      <c r="G24" t="b">
        <f t="shared" si="4"/>
        <v>1</v>
      </c>
      <c r="H24">
        <f t="shared" si="5"/>
        <v>2.5643755620738617</v>
      </c>
    </row>
    <row r="25" spans="1:8" x14ac:dyDescent="0.35">
      <c r="A25">
        <v>49</v>
      </c>
      <c r="B25">
        <v>1</v>
      </c>
      <c r="C25">
        <f t="shared" si="0"/>
        <v>3.7492766302583549</v>
      </c>
      <c r="D25">
        <f t="shared" si="1"/>
        <v>0</v>
      </c>
      <c r="E25">
        <f t="shared" si="2"/>
        <v>3.024579294083062</v>
      </c>
      <c r="F25">
        <f t="shared" si="3"/>
        <v>9.1480799061959939</v>
      </c>
      <c r="G25" t="b">
        <f t="shared" si="4"/>
        <v>0</v>
      </c>
      <c r="H25">
        <f t="shared" si="5"/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F1" workbookViewId="0">
      <selection activeCell="L6" sqref="L6"/>
    </sheetView>
  </sheetViews>
  <sheetFormatPr defaultRowHeight="14.5" x14ac:dyDescent="0.35"/>
  <cols>
    <col min="1" max="1" width="12.7265625" customWidth="1"/>
    <col min="2" max="2" width="13" customWidth="1"/>
    <col min="3" max="3" width="17.26953125" customWidth="1"/>
    <col min="4" max="4" width="22.1796875" customWidth="1"/>
    <col min="5" max="5" width="20.7265625" customWidth="1"/>
    <col min="6" max="6" width="21.7265625" customWidth="1"/>
    <col min="7" max="7" width="17.26953125" customWidth="1"/>
    <col min="8" max="8" width="25.54296875" customWidth="1"/>
  </cols>
  <sheetData>
    <row r="1" spans="1:10" x14ac:dyDescent="0.35">
      <c r="A1" t="s">
        <v>5</v>
      </c>
      <c r="B1">
        <v>59.8</v>
      </c>
      <c r="D1" t="s">
        <v>8</v>
      </c>
      <c r="E1">
        <v>-0.96220832027252001</v>
      </c>
      <c r="F1" s="2"/>
      <c r="G1" t="s">
        <v>15</v>
      </c>
      <c r="H1">
        <f>-E1</f>
        <v>0.96220832027252001</v>
      </c>
      <c r="J1">
        <f>1-EXP((-H1))</f>
        <v>0.61795173121131897</v>
      </c>
    </row>
    <row r="2" spans="1:10" x14ac:dyDescent="0.35">
      <c r="A2" t="s">
        <v>19</v>
      </c>
      <c r="B2">
        <v>0.79</v>
      </c>
      <c r="D2" t="s">
        <v>9</v>
      </c>
      <c r="E2">
        <v>4.6334059891811403</v>
      </c>
      <c r="G2" t="s">
        <v>18</v>
      </c>
      <c r="H2">
        <v>1.26</v>
      </c>
      <c r="I2">
        <f>1-EXP((-E2))</f>
        <v>0.99027840898448727</v>
      </c>
    </row>
    <row r="3" spans="1:10" x14ac:dyDescent="0.35">
      <c r="A3" t="s">
        <v>6</v>
      </c>
      <c r="B3">
        <v>-0.17</v>
      </c>
      <c r="D3" t="s">
        <v>10</v>
      </c>
      <c r="E3">
        <v>0.3</v>
      </c>
      <c r="G3" t="s">
        <v>16</v>
      </c>
      <c r="H3">
        <f>H1-H2</f>
        <v>-0.29779167972748</v>
      </c>
    </row>
    <row r="4" spans="1:10" x14ac:dyDescent="0.35">
      <c r="A4" t="s">
        <v>7</v>
      </c>
      <c r="B4">
        <v>32.9</v>
      </c>
      <c r="D4" t="s">
        <v>11</v>
      </c>
      <c r="E4">
        <v>3.6</v>
      </c>
      <c r="G4" t="s">
        <v>17</v>
      </c>
      <c r="H4">
        <f>H3/H2</f>
        <v>-0.23634260295831747</v>
      </c>
    </row>
    <row r="5" spans="1:10" x14ac:dyDescent="0.35">
      <c r="D5" t="s">
        <v>14</v>
      </c>
      <c r="E5">
        <f>SUM(H8:H31)</f>
        <v>68.134449064174291</v>
      </c>
      <c r="F5" s="3"/>
      <c r="G5" s="3"/>
      <c r="H5" s="3"/>
    </row>
    <row r="7" spans="1:10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</row>
    <row r="8" spans="1:10" x14ac:dyDescent="0.35">
      <c r="A8">
        <v>13</v>
      </c>
      <c r="B8">
        <v>2</v>
      </c>
      <c r="C8">
        <f>LN(1-MIN(0.999,A8/B$1))/-B$2</f>
        <v>0.31028159244681658</v>
      </c>
      <c r="D8">
        <f>LN(B8)</f>
        <v>0.69314718055994529</v>
      </c>
      <c r="E8">
        <f>$E$1*C8+$E$2</f>
        <v>4.3348504593014061</v>
      </c>
      <c r="F8">
        <f>(E8-D8)^2</f>
        <v>13.262002770396306</v>
      </c>
      <c r="G8" t="b">
        <f>AND(C8&gt;$E$3,C8&lt;$E$4)</f>
        <v>1</v>
      </c>
      <c r="H8">
        <f>F8*G8</f>
        <v>13.262002770396306</v>
      </c>
    </row>
    <row r="9" spans="1:10" x14ac:dyDescent="0.35">
      <c r="A9">
        <v>15</v>
      </c>
      <c r="B9">
        <v>2</v>
      </c>
      <c r="C9">
        <f t="shared" ref="C9:C31" si="0">LN(1-MIN(0.999,A9/B$1))/-B$2</f>
        <v>0.36556648295651473</v>
      </c>
      <c r="D9">
        <f t="shared" ref="D9:D31" si="1">LN(B9)</f>
        <v>0.69314718055994529</v>
      </c>
      <c r="E9">
        <f t="shared" ref="E9:E31" si="2">$E$1*C9+$E$2</f>
        <v>4.2816548776676191</v>
      </c>
      <c r="F9">
        <f t="shared" ref="F9:F31" si="3">(E9-D9)^2</f>
        <v>12.87738749220102</v>
      </c>
      <c r="G9" t="b">
        <f t="shared" ref="G9:G31" si="4">AND(C9&gt;$E$3,C9&lt;$E$4)</f>
        <v>1</v>
      </c>
      <c r="H9">
        <f>F9*G9</f>
        <v>12.87738749220102</v>
      </c>
    </row>
    <row r="10" spans="1:10" x14ac:dyDescent="0.35">
      <c r="A10">
        <v>17</v>
      </c>
      <c r="B10">
        <v>8</v>
      </c>
      <c r="C10">
        <f t="shared" si="0"/>
        <v>0.42337665616308229</v>
      </c>
      <c r="D10">
        <f t="shared" si="1"/>
        <v>2.0794415416798357</v>
      </c>
      <c r="E10">
        <f t="shared" si="2"/>
        <v>4.2260294480118645</v>
      </c>
      <c r="F10">
        <f t="shared" si="3"/>
        <v>4.6078396396109227</v>
      </c>
      <c r="G10" t="b">
        <f t="shared" si="4"/>
        <v>1</v>
      </c>
      <c r="H10">
        <f t="shared" ref="H10:H31" si="5">F10*G10</f>
        <v>4.6078396396109227</v>
      </c>
    </row>
    <row r="11" spans="1:10" x14ac:dyDescent="0.35">
      <c r="A11">
        <v>19</v>
      </c>
      <c r="B11">
        <v>38</v>
      </c>
      <c r="C11">
        <f t="shared" si="0"/>
        <v>0.48395389816008866</v>
      </c>
      <c r="D11">
        <f t="shared" si="1"/>
        <v>3.6375861597263857</v>
      </c>
      <c r="E11">
        <f t="shared" si="2"/>
        <v>4.1677415217431832</v>
      </c>
      <c r="F11">
        <f t="shared" si="3"/>
        <v>0.28106470787516169</v>
      </c>
      <c r="G11" t="b">
        <f t="shared" si="4"/>
        <v>1</v>
      </c>
      <c r="H11">
        <f t="shared" si="5"/>
        <v>0.28106470787516169</v>
      </c>
    </row>
    <row r="12" spans="1:10" x14ac:dyDescent="0.35">
      <c r="A12">
        <v>21</v>
      </c>
      <c r="B12">
        <v>131</v>
      </c>
      <c r="C12">
        <f t="shared" si="0"/>
        <v>0.54757647383209906</v>
      </c>
      <c r="D12">
        <f t="shared" si="1"/>
        <v>4.8751973232011512</v>
      </c>
      <c r="E12">
        <f t="shared" si="2"/>
        <v>4.1065233500744069</v>
      </c>
      <c r="F12">
        <f t="shared" si="3"/>
        <v>0.59085967696245467</v>
      </c>
      <c r="G12" t="b">
        <f t="shared" si="4"/>
        <v>1</v>
      </c>
      <c r="H12">
        <f t="shared" si="5"/>
        <v>0.59085967696245467</v>
      </c>
    </row>
    <row r="13" spans="1:10" x14ac:dyDescent="0.35">
      <c r="A13">
        <v>23</v>
      </c>
      <c r="B13">
        <v>176</v>
      </c>
      <c r="C13">
        <f t="shared" si="0"/>
        <v>0.61456685541987432</v>
      </c>
      <c r="D13">
        <f t="shared" si="1"/>
        <v>5.1704839950381514</v>
      </c>
      <c r="E13">
        <f t="shared" si="2"/>
        <v>4.0420646475324187</v>
      </c>
      <c r="F13">
        <f t="shared" si="3"/>
        <v>1.2733302238252635</v>
      </c>
      <c r="G13" t="b">
        <f t="shared" si="4"/>
        <v>1</v>
      </c>
      <c r="H13">
        <f t="shared" si="5"/>
        <v>1.2733302238252635</v>
      </c>
    </row>
    <row r="14" spans="1:10" x14ac:dyDescent="0.35">
      <c r="A14">
        <v>25</v>
      </c>
      <c r="B14">
        <v>336</v>
      </c>
      <c r="C14">
        <f t="shared" si="0"/>
        <v>0.68530161288121172</v>
      </c>
      <c r="D14">
        <f t="shared" si="1"/>
        <v>5.8171111599632042</v>
      </c>
      <c r="E14">
        <f t="shared" si="2"/>
        <v>3.974003075370661</v>
      </c>
      <c r="F14">
        <f t="shared" si="3"/>
        <v>3.397047411490393</v>
      </c>
      <c r="G14" t="b">
        <f t="shared" si="4"/>
        <v>1</v>
      </c>
      <c r="H14">
        <f t="shared" si="5"/>
        <v>3.397047411490393</v>
      </c>
    </row>
    <row r="15" spans="1:10" x14ac:dyDescent="0.35">
      <c r="A15">
        <v>27</v>
      </c>
      <c r="B15">
        <v>336</v>
      </c>
      <c r="C15">
        <f t="shared" si="0"/>
        <v>0.7602242348942887</v>
      </c>
      <c r="D15">
        <f t="shared" si="1"/>
        <v>5.8171111599632042</v>
      </c>
      <c r="E15">
        <f t="shared" si="2"/>
        <v>3.9019119050930451</v>
      </c>
      <c r="F15">
        <f t="shared" si="3"/>
        <v>3.6679881858552124</v>
      </c>
      <c r="G15" t="b">
        <f t="shared" si="4"/>
        <v>1</v>
      </c>
      <c r="H15">
        <f t="shared" si="5"/>
        <v>3.6679881858552124</v>
      </c>
    </row>
    <row r="16" spans="1:10" x14ac:dyDescent="0.35">
      <c r="A16">
        <v>29</v>
      </c>
      <c r="B16">
        <v>205</v>
      </c>
      <c r="C16">
        <f t="shared" si="0"/>
        <v>0.83986198857855354</v>
      </c>
      <c r="D16">
        <f t="shared" si="1"/>
        <v>5.3230099791384085</v>
      </c>
      <c r="E16">
        <f t="shared" si="2"/>
        <v>3.8252837958902317</v>
      </c>
      <c r="F16">
        <f t="shared" si="3"/>
        <v>2.2431837199871509</v>
      </c>
      <c r="G16" t="b">
        <f t="shared" si="4"/>
        <v>1</v>
      </c>
      <c r="H16">
        <f t="shared" si="5"/>
        <v>2.2431837199871509</v>
      </c>
    </row>
    <row r="17" spans="1:8" x14ac:dyDescent="0.35">
      <c r="A17">
        <v>31</v>
      </c>
      <c r="B17">
        <v>293</v>
      </c>
      <c r="C17">
        <f t="shared" si="0"/>
        <v>0.92484844786669085</v>
      </c>
      <c r="D17">
        <f t="shared" si="1"/>
        <v>5.6801726090170677</v>
      </c>
      <c r="E17">
        <f t="shared" si="2"/>
        <v>3.7435091176526845</v>
      </c>
      <c r="F17">
        <f t="shared" si="3"/>
        <v>3.7506654787836822</v>
      </c>
      <c r="G17" t="b">
        <f t="shared" si="4"/>
        <v>1</v>
      </c>
      <c r="H17">
        <f t="shared" si="5"/>
        <v>3.7506654787836822</v>
      </c>
    </row>
    <row r="18" spans="1:8" x14ac:dyDescent="0.35">
      <c r="A18">
        <v>33</v>
      </c>
      <c r="B18">
        <v>228</v>
      </c>
      <c r="C18">
        <f t="shared" si="0"/>
        <v>1.0159541435946522</v>
      </c>
      <c r="D18">
        <f t="shared" si="1"/>
        <v>5.4293456289544411</v>
      </c>
      <c r="E18">
        <f t="shared" si="2"/>
        <v>3.6558464591990232</v>
      </c>
      <c r="F18">
        <f t="shared" si="3"/>
        <v>3.1452993051231566</v>
      </c>
      <c r="G18" t="b">
        <f t="shared" si="4"/>
        <v>1</v>
      </c>
      <c r="H18">
        <f t="shared" si="5"/>
        <v>3.1452993051231566</v>
      </c>
    </row>
    <row r="19" spans="1:8" x14ac:dyDescent="0.35">
      <c r="A19">
        <v>35</v>
      </c>
      <c r="B19">
        <v>167</v>
      </c>
      <c r="C19">
        <f t="shared" si="0"/>
        <v>1.1141291237793034</v>
      </c>
      <c r="D19">
        <f t="shared" si="1"/>
        <v>5.1179938124167554</v>
      </c>
      <c r="E19">
        <f t="shared" si="2"/>
        <v>3.5613816764227622</v>
      </c>
      <c r="F19">
        <f t="shared" si="3"/>
        <v>2.4230413419237822</v>
      </c>
      <c r="G19" t="b">
        <f t="shared" si="4"/>
        <v>1</v>
      </c>
      <c r="H19">
        <f t="shared" si="5"/>
        <v>2.4230413419237822</v>
      </c>
    </row>
    <row r="20" spans="1:8" x14ac:dyDescent="0.35">
      <c r="A20">
        <v>37</v>
      </c>
      <c r="B20">
        <v>147</v>
      </c>
      <c r="C20">
        <f t="shared" si="0"/>
        <v>1.2205634493622672</v>
      </c>
      <c r="D20">
        <f t="shared" si="1"/>
        <v>4.990432586778736</v>
      </c>
      <c r="E20">
        <f t="shared" si="2"/>
        <v>3.4589696827842404</v>
      </c>
      <c r="F20">
        <f t="shared" si="3"/>
        <v>2.3453786263112537</v>
      </c>
      <c r="G20" t="b">
        <f t="shared" si="4"/>
        <v>1</v>
      </c>
      <c r="H20">
        <f t="shared" si="5"/>
        <v>2.3453786263112537</v>
      </c>
    </row>
    <row r="21" spans="1:8" x14ac:dyDescent="0.35">
      <c r="A21">
        <v>39</v>
      </c>
      <c r="B21">
        <v>120</v>
      </c>
      <c r="C21">
        <f t="shared" si="0"/>
        <v>1.3367755370244476</v>
      </c>
      <c r="D21">
        <f t="shared" si="1"/>
        <v>4.7874917427820458</v>
      </c>
      <c r="E21">
        <f t="shared" si="2"/>
        <v>3.3471494451194506</v>
      </c>
      <c r="F21">
        <f t="shared" si="3"/>
        <v>2.0745859344359641</v>
      </c>
      <c r="G21" t="b">
        <f t="shared" si="4"/>
        <v>1</v>
      </c>
      <c r="H21">
        <f t="shared" si="5"/>
        <v>2.0745859344359641</v>
      </c>
    </row>
    <row r="22" spans="1:8" x14ac:dyDescent="0.35">
      <c r="A22">
        <v>41</v>
      </c>
      <c r="B22">
        <v>65</v>
      </c>
      <c r="C22">
        <f t="shared" si="0"/>
        <v>1.4647453052160539</v>
      </c>
      <c r="D22">
        <f t="shared" si="1"/>
        <v>4.1743872698956368</v>
      </c>
      <c r="E22">
        <f t="shared" si="2"/>
        <v>3.2240158694221415</v>
      </c>
      <c r="F22">
        <f t="shared" si="3"/>
        <v>0.90320579883795282</v>
      </c>
      <c r="G22" t="b">
        <f t="shared" si="4"/>
        <v>1</v>
      </c>
      <c r="H22">
        <f t="shared" si="5"/>
        <v>0.90320579883795282</v>
      </c>
    </row>
    <row r="23" spans="1:8" x14ac:dyDescent="0.35">
      <c r="A23">
        <v>43</v>
      </c>
      <c r="B23">
        <v>13</v>
      </c>
      <c r="C23">
        <f>LN(1-MIN(0.999,A23/B$1))/-B$2</f>
        <v>1.6071224994270543</v>
      </c>
      <c r="D23">
        <f t="shared" si="1"/>
        <v>2.5649493574615367</v>
      </c>
      <c r="E23">
        <f t="shared" si="2"/>
        <v>3.0870193485352604</v>
      </c>
      <c r="F23">
        <f t="shared" si="3"/>
        <v>0.27255707557971787</v>
      </c>
      <c r="G23" t="b">
        <f t="shared" si="4"/>
        <v>1</v>
      </c>
      <c r="H23">
        <f t="shared" si="5"/>
        <v>0.27255707557971787</v>
      </c>
    </row>
    <row r="24" spans="1:8" x14ac:dyDescent="0.35">
      <c r="A24">
        <v>45</v>
      </c>
      <c r="B24">
        <v>6</v>
      </c>
      <c r="C24">
        <f t="shared" si="0"/>
        <v>1.7675676964386289</v>
      </c>
      <c r="D24">
        <f t="shared" si="1"/>
        <v>1.791759469228055</v>
      </c>
      <c r="E24">
        <f t="shared" si="2"/>
        <v>2.9326376450229596</v>
      </c>
      <c r="F24">
        <f t="shared" si="3"/>
        <v>1.3016030120051094</v>
      </c>
      <c r="G24" t="b">
        <f t="shared" si="4"/>
        <v>1</v>
      </c>
      <c r="H24">
        <f t="shared" si="5"/>
        <v>1.3016030120051094</v>
      </c>
    </row>
    <row r="25" spans="1:8" x14ac:dyDescent="0.35">
      <c r="A25">
        <v>47</v>
      </c>
      <c r="B25">
        <v>4</v>
      </c>
      <c r="C25">
        <f t="shared" si="0"/>
        <v>1.9513423924443223</v>
      </c>
      <c r="D25">
        <f t="shared" si="1"/>
        <v>1.3862943611198906</v>
      </c>
      <c r="E25">
        <f t="shared" si="2"/>
        <v>2.7558081034707285</v>
      </c>
      <c r="F25">
        <f t="shared" si="3"/>
        <v>1.8755678904877973</v>
      </c>
      <c r="G25" t="b">
        <f t="shared" si="4"/>
        <v>1</v>
      </c>
      <c r="H25">
        <f t="shared" si="5"/>
        <v>1.8755678904877973</v>
      </c>
    </row>
    <row r="26" spans="1:8" x14ac:dyDescent="0.35">
      <c r="A26">
        <v>49</v>
      </c>
      <c r="B26">
        <v>2</v>
      </c>
      <c r="C26">
        <f t="shared" si="0"/>
        <v>2.1664044643372304</v>
      </c>
      <c r="D26">
        <f t="shared" si="1"/>
        <v>0.69314718055994529</v>
      </c>
      <c r="E26">
        <f t="shared" si="2"/>
        <v>2.5488735885203253</v>
      </c>
      <c r="F26">
        <f t="shared" si="3"/>
        <v>3.4437205012015344</v>
      </c>
      <c r="G26" t="b">
        <f t="shared" si="4"/>
        <v>1</v>
      </c>
      <c r="H26">
        <f t="shared" si="5"/>
        <v>3.4437205012015344</v>
      </c>
    </row>
    <row r="27" spans="1:8" x14ac:dyDescent="0.35">
      <c r="A27">
        <v>51</v>
      </c>
      <c r="B27">
        <v>2</v>
      </c>
      <c r="C27">
        <f t="shared" si="0"/>
        <v>2.4256378980663609</v>
      </c>
      <c r="D27">
        <f t="shared" si="1"/>
        <v>0.69314718055994529</v>
      </c>
      <c r="E27">
        <f t="shared" si="2"/>
        <v>2.2994370216933411</v>
      </c>
      <c r="F27">
        <f t="shared" si="3"/>
        <v>2.5801670537283496</v>
      </c>
      <c r="G27" t="b">
        <f t="shared" si="4"/>
        <v>1</v>
      </c>
      <c r="H27">
        <f t="shared" si="5"/>
        <v>2.5801670537283496</v>
      </c>
    </row>
    <row r="28" spans="1:8" x14ac:dyDescent="0.35">
      <c r="A28">
        <v>53</v>
      </c>
      <c r="B28">
        <v>2</v>
      </c>
      <c r="C28">
        <f t="shared" si="0"/>
        <v>2.7520038592082603</v>
      </c>
      <c r="D28">
        <f t="shared" si="1"/>
        <v>0.69314718055994529</v>
      </c>
      <c r="E28">
        <f t="shared" si="2"/>
        <v>1.9854049784288677</v>
      </c>
      <c r="F28">
        <f t="shared" si="3"/>
        <v>1.6699302161530363</v>
      </c>
      <c r="G28" t="b">
        <f t="shared" si="4"/>
        <v>1</v>
      </c>
      <c r="H28">
        <f t="shared" si="5"/>
        <v>1.6699302161530363</v>
      </c>
    </row>
    <row r="29" spans="1:8" x14ac:dyDescent="0.35">
      <c r="A29">
        <v>55</v>
      </c>
      <c r="B29">
        <v>7</v>
      </c>
      <c r="C29">
        <f t="shared" si="0"/>
        <v>3.1928984089148624</v>
      </c>
      <c r="D29">
        <f t="shared" si="1"/>
        <v>1.9459101490553132</v>
      </c>
      <c r="E29">
        <f t="shared" si="2"/>
        <v>1.5611725743383689</v>
      </c>
      <c r="F29">
        <f t="shared" si="3"/>
        <v>0.14802300139907634</v>
      </c>
      <c r="G29" t="b">
        <f t="shared" si="4"/>
        <v>1</v>
      </c>
      <c r="H29">
        <f t="shared" si="5"/>
        <v>0.14802300139907634</v>
      </c>
    </row>
    <row r="30" spans="1:8" x14ac:dyDescent="0.35">
      <c r="A30">
        <v>57</v>
      </c>
      <c r="B30">
        <v>2</v>
      </c>
      <c r="C30">
        <f t="shared" si="0"/>
        <v>3.8751724604752256</v>
      </c>
      <c r="D30">
        <f t="shared" si="1"/>
        <v>0.69314718055994529</v>
      </c>
      <c r="E30">
        <f t="shared" si="2"/>
        <v>0.90468280522094524</v>
      </c>
      <c r="F30">
        <f t="shared" si="3"/>
        <v>4.4747320500719452E-2</v>
      </c>
      <c r="G30" t="b">
        <f t="shared" si="4"/>
        <v>0</v>
      </c>
      <c r="H30">
        <f t="shared" si="5"/>
        <v>0</v>
      </c>
    </row>
    <row r="31" spans="1:8" x14ac:dyDescent="0.35">
      <c r="A31">
        <v>59</v>
      </c>
      <c r="B31">
        <v>2</v>
      </c>
      <c r="C31">
        <f t="shared" si="0"/>
        <v>5.4609483699630328</v>
      </c>
      <c r="D31">
        <f t="shared" si="1"/>
        <v>0.69314718055994529</v>
      </c>
      <c r="E31">
        <f t="shared" si="2"/>
        <v>-0.62116396897594583</v>
      </c>
      <c r="F31">
        <f t="shared" si="3"/>
        <v>1.7274137977943558</v>
      </c>
      <c r="G31" t="b">
        <f t="shared" si="4"/>
        <v>0</v>
      </c>
      <c r="H31">
        <f t="shared" si="5"/>
        <v>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D1" workbookViewId="0">
      <selection activeCell="K8" sqref="K8"/>
    </sheetView>
  </sheetViews>
  <sheetFormatPr defaultRowHeight="14.5" x14ac:dyDescent="0.35"/>
  <cols>
    <col min="1" max="1" width="12.7265625" customWidth="1"/>
    <col min="2" max="2" width="13" customWidth="1"/>
    <col min="3" max="3" width="17.26953125" customWidth="1"/>
    <col min="4" max="4" width="22.1796875" customWidth="1"/>
    <col min="5" max="5" width="20.7265625" customWidth="1"/>
    <col min="6" max="6" width="21.7265625" customWidth="1"/>
    <col min="7" max="7" width="17.26953125" customWidth="1"/>
    <col min="8" max="8" width="25.54296875" customWidth="1"/>
  </cols>
  <sheetData>
    <row r="1" spans="1:10" x14ac:dyDescent="0.35">
      <c r="A1" t="s">
        <v>5</v>
      </c>
      <c r="B1">
        <v>61.52</v>
      </c>
      <c r="D1" t="s">
        <v>8</v>
      </c>
      <c r="E1">
        <v>-0.98052001533039002</v>
      </c>
      <c r="F1" s="2"/>
      <c r="G1" t="s">
        <v>15</v>
      </c>
      <c r="H1">
        <f>-E1</f>
        <v>0.98052001533039002</v>
      </c>
      <c r="J1">
        <f>1-EXP((-H1))</f>
        <v>0.62488401793741111</v>
      </c>
    </row>
    <row r="2" spans="1:10" x14ac:dyDescent="0.35">
      <c r="A2" t="s">
        <v>19</v>
      </c>
      <c r="B2">
        <v>0.79</v>
      </c>
      <c r="D2" t="s">
        <v>9</v>
      </c>
      <c r="E2">
        <v>4.4877161174840099</v>
      </c>
      <c r="G2" t="s">
        <v>18</v>
      </c>
      <c r="H2">
        <v>1.25</v>
      </c>
      <c r="I2">
        <f>1-EXP((-E2))</f>
        <v>0.9887537002717961</v>
      </c>
    </row>
    <row r="3" spans="1:10" x14ac:dyDescent="0.35">
      <c r="A3" t="s">
        <v>6</v>
      </c>
      <c r="B3">
        <v>-0.17</v>
      </c>
      <c r="D3" t="s">
        <v>10</v>
      </c>
      <c r="E3">
        <v>0.3</v>
      </c>
      <c r="G3" t="s">
        <v>16</v>
      </c>
      <c r="H3">
        <f>H1-H2</f>
        <v>-0.26947998466960998</v>
      </c>
    </row>
    <row r="4" spans="1:10" x14ac:dyDescent="0.35">
      <c r="A4" t="s">
        <v>7</v>
      </c>
      <c r="B4">
        <v>33.799999999999997</v>
      </c>
      <c r="D4" t="s">
        <v>11</v>
      </c>
      <c r="E4">
        <v>3.6</v>
      </c>
      <c r="G4" t="s">
        <v>17</v>
      </c>
      <c r="H4">
        <f>H3/H2</f>
        <v>-0.21558398773568799</v>
      </c>
    </row>
    <row r="5" spans="1:10" x14ac:dyDescent="0.35">
      <c r="D5" t="s">
        <v>14</v>
      </c>
      <c r="E5">
        <f>SUM(H8:H28)</f>
        <v>61.81977580413664</v>
      </c>
      <c r="F5" s="3"/>
      <c r="G5" s="3"/>
      <c r="H5" s="3"/>
    </row>
    <row r="7" spans="1:10" x14ac:dyDescent="0.35">
      <c r="A7" s="1" t="s">
        <v>20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12</v>
      </c>
      <c r="H7" s="1" t="s">
        <v>13</v>
      </c>
    </row>
    <row r="8" spans="1:10" x14ac:dyDescent="0.35">
      <c r="A8">
        <v>13</v>
      </c>
      <c r="B8">
        <v>1</v>
      </c>
      <c r="C8">
        <f>LN(1-MIN(0.999,A8/B$1))/-B$2</f>
        <v>0.3004889128120749</v>
      </c>
      <c r="D8">
        <f>LN(B8)</f>
        <v>0</v>
      </c>
      <c r="E8">
        <f>$E$1*C8+$E$2</f>
        <v>4.1930807240869017</v>
      </c>
      <c r="F8">
        <f>(E8-D8)^2</f>
        <v>17.581925958709135</v>
      </c>
      <c r="G8" t="b">
        <f>AND(C8&gt;$E$3,C8&lt;$E$4)</f>
        <v>1</v>
      </c>
      <c r="H8">
        <f>F8*G8</f>
        <v>17.581925958709135</v>
      </c>
    </row>
    <row r="9" spans="1:10" x14ac:dyDescent="0.35">
      <c r="A9">
        <v>15</v>
      </c>
      <c r="B9">
        <v>19</v>
      </c>
      <c r="C9">
        <f t="shared" ref="C9:C28" si="0">LN(1-MIN(0.999,A9/B$1))/-B$2</f>
        <v>0.35377214879357577</v>
      </c>
      <c r="D9">
        <f t="shared" ref="D9:D28" si="1">LN(B9)</f>
        <v>2.9444389791664403</v>
      </c>
      <c r="E9">
        <f t="shared" ref="E9:E28" si="2">$E$1*C9+$E$2</f>
        <v>4.1408354447254681</v>
      </c>
      <c r="F9">
        <f t="shared" ref="F9:F28" si="3">(E9-D9)^2</f>
        <v>1.431364502802134</v>
      </c>
      <c r="G9" t="b">
        <f t="shared" ref="G9:G28" si="4">AND(C9&gt;$E$3,C9&lt;$E$4)</f>
        <v>1</v>
      </c>
      <c r="H9">
        <f>F9*G9</f>
        <v>1.431364502802134</v>
      </c>
    </row>
    <row r="10" spans="1:10" x14ac:dyDescent="0.35">
      <c r="A10">
        <v>17</v>
      </c>
      <c r="B10">
        <v>75</v>
      </c>
      <c r="C10">
        <f t="shared" si="0"/>
        <v>0.40939721365828419</v>
      </c>
      <c r="D10">
        <f t="shared" si="1"/>
        <v>4.3174881135363101</v>
      </c>
      <c r="E10">
        <f t="shared" si="2"/>
        <v>4.0862939552715698</v>
      </c>
      <c r="F10">
        <f t="shared" si="3"/>
        <v>5.3450738815741798E-2</v>
      </c>
      <c r="G10" t="b">
        <f t="shared" si="4"/>
        <v>1</v>
      </c>
      <c r="H10">
        <f t="shared" ref="H10:H28" si="5">F10*G10</f>
        <v>5.3450738815741798E-2</v>
      </c>
    </row>
    <row r="11" spans="1:10" x14ac:dyDescent="0.35">
      <c r="A11">
        <v>19</v>
      </c>
      <c r="B11">
        <v>87</v>
      </c>
      <c r="C11">
        <f t="shared" si="0"/>
        <v>0.46757945787802707</v>
      </c>
      <c r="D11">
        <f t="shared" si="1"/>
        <v>4.4659081186545837</v>
      </c>
      <c r="E11">
        <f t="shared" si="2"/>
        <v>4.0292451002772713</v>
      </c>
      <c r="F11">
        <f t="shared" si="3"/>
        <v>0.19067459161838504</v>
      </c>
      <c r="G11" t="b">
        <f t="shared" si="4"/>
        <v>1</v>
      </c>
      <c r="H11">
        <f t="shared" si="5"/>
        <v>0.19067459161838504</v>
      </c>
    </row>
    <row r="12" spans="1:10" x14ac:dyDescent="0.35">
      <c r="A12">
        <v>21</v>
      </c>
      <c r="B12">
        <v>181</v>
      </c>
      <c r="C12">
        <f t="shared" si="0"/>
        <v>0.52856537445177965</v>
      </c>
      <c r="D12">
        <f t="shared" si="1"/>
        <v>5.1984970312658261</v>
      </c>
      <c r="E12">
        <f t="shared" si="2"/>
        <v>3.9694471884234375</v>
      </c>
      <c r="F12">
        <f t="shared" si="3"/>
        <v>1.5105635161909001</v>
      </c>
      <c r="G12" t="b">
        <f t="shared" si="4"/>
        <v>1</v>
      </c>
      <c r="H12">
        <f t="shared" si="5"/>
        <v>1.5105635161909001</v>
      </c>
    </row>
    <row r="13" spans="1:10" x14ac:dyDescent="0.35">
      <c r="A13">
        <v>23</v>
      </c>
      <c r="B13">
        <v>217</v>
      </c>
      <c r="C13">
        <f t="shared" si="0"/>
        <v>0.59263890919932116</v>
      </c>
      <c r="D13">
        <f t="shared" si="1"/>
        <v>5.3798973535404597</v>
      </c>
      <c r="E13">
        <f t="shared" si="2"/>
        <v>3.9066218051505057</v>
      </c>
      <c r="F13">
        <f t="shared" si="3"/>
        <v>2.1705408414837195</v>
      </c>
      <c r="G13" t="b">
        <f t="shared" si="4"/>
        <v>1</v>
      </c>
      <c r="H13">
        <f t="shared" si="5"/>
        <v>2.1705408414837195</v>
      </c>
    </row>
    <row r="14" spans="1:10" x14ac:dyDescent="0.35">
      <c r="A14">
        <v>25</v>
      </c>
      <c r="B14">
        <v>327</v>
      </c>
      <c r="C14">
        <f t="shared" si="0"/>
        <v>0.66012945502610232</v>
      </c>
      <c r="D14">
        <f t="shared" si="1"/>
        <v>5.7899601708972535</v>
      </c>
      <c r="E14">
        <f t="shared" si="2"/>
        <v>3.8404459741217742</v>
      </c>
      <c r="F14">
        <f t="shared" si="3"/>
        <v>3.8006056034291418</v>
      </c>
      <c r="G14" t="b">
        <f t="shared" si="4"/>
        <v>1</v>
      </c>
      <c r="H14">
        <f t="shared" si="5"/>
        <v>3.8006056034291418</v>
      </c>
    </row>
    <row r="15" spans="1:10" x14ac:dyDescent="0.35">
      <c r="A15">
        <v>27</v>
      </c>
      <c r="B15">
        <v>321</v>
      </c>
      <c r="C15">
        <f t="shared" si="0"/>
        <v>0.73142209997741947</v>
      </c>
      <c r="D15">
        <f t="shared" si="1"/>
        <v>5.7714411231300158</v>
      </c>
      <c r="E15">
        <f t="shared" si="2"/>
        <v>3.7705421088011644</v>
      </c>
      <c r="F15">
        <f t="shared" si="3"/>
        <v>4.0035968655421694</v>
      </c>
      <c r="G15" t="b">
        <f t="shared" si="4"/>
        <v>1</v>
      </c>
      <c r="H15">
        <f t="shared" si="5"/>
        <v>4.0035968655421694</v>
      </c>
    </row>
    <row r="16" spans="1:10" x14ac:dyDescent="0.35">
      <c r="A16">
        <v>29</v>
      </c>
      <c r="B16">
        <v>231</v>
      </c>
      <c r="C16">
        <f t="shared" si="0"/>
        <v>0.80697093736427683</v>
      </c>
      <c r="D16">
        <f t="shared" si="1"/>
        <v>5.4424177105217932</v>
      </c>
      <c r="E16">
        <f t="shared" si="2"/>
        <v>3.69646496160841</v>
      </c>
      <c r="F16">
        <f t="shared" si="3"/>
        <v>3.0483510014381996</v>
      </c>
      <c r="G16" t="b">
        <f t="shared" si="4"/>
        <v>1</v>
      </c>
      <c r="H16">
        <f t="shared" si="5"/>
        <v>3.0483510014381996</v>
      </c>
    </row>
    <row r="17" spans="1:8" x14ac:dyDescent="0.35">
      <c r="A17">
        <v>31</v>
      </c>
      <c r="B17">
        <v>342</v>
      </c>
      <c r="C17">
        <f t="shared" si="0"/>
        <v>0.88731660605206608</v>
      </c>
      <c r="D17">
        <f t="shared" si="1"/>
        <v>5.8348107370626048</v>
      </c>
      <c r="E17">
        <f t="shared" si="2"/>
        <v>3.6176844253149283</v>
      </c>
      <c r="F17">
        <f t="shared" si="3"/>
        <v>4.9156490822438554</v>
      </c>
      <c r="G17" t="b">
        <f t="shared" si="4"/>
        <v>1</v>
      </c>
      <c r="H17">
        <f t="shared" si="5"/>
        <v>4.9156490822438554</v>
      </c>
    </row>
    <row r="18" spans="1:8" x14ac:dyDescent="0.35">
      <c r="A18">
        <v>33</v>
      </c>
      <c r="B18">
        <v>229</v>
      </c>
      <c r="C18">
        <f t="shared" si="0"/>
        <v>0.97310978436872553</v>
      </c>
      <c r="D18">
        <f t="shared" si="1"/>
        <v>5.43372200355424</v>
      </c>
      <c r="E18">
        <f t="shared" si="2"/>
        <v>3.5335624967966348</v>
      </c>
      <c r="F18">
        <f t="shared" si="3"/>
        <v>3.6106061511213055</v>
      </c>
      <c r="G18" t="b">
        <f t="shared" si="4"/>
        <v>1</v>
      </c>
      <c r="H18">
        <f t="shared" si="5"/>
        <v>3.6106061511213055</v>
      </c>
    </row>
    <row r="19" spans="1:8" x14ac:dyDescent="0.35">
      <c r="A19">
        <v>35</v>
      </c>
      <c r="B19">
        <v>123</v>
      </c>
      <c r="C19">
        <f t="shared" si="0"/>
        <v>1.0651432403540844</v>
      </c>
      <c r="D19">
        <f t="shared" si="1"/>
        <v>4.8121843553724171</v>
      </c>
      <c r="E19">
        <f t="shared" si="2"/>
        <v>3.4433218511229615</v>
      </c>
      <c r="F19">
        <f t="shared" si="3"/>
        <v>1.8737845555400907</v>
      </c>
      <c r="G19" t="b">
        <f t="shared" si="4"/>
        <v>1</v>
      </c>
      <c r="H19">
        <f t="shared" si="5"/>
        <v>1.8737845555400907</v>
      </c>
    </row>
    <row r="20" spans="1:8" x14ac:dyDescent="0.35">
      <c r="A20">
        <v>37</v>
      </c>
      <c r="B20">
        <v>56</v>
      </c>
      <c r="C20">
        <f t="shared" si="0"/>
        <v>1.1643964735814907</v>
      </c>
      <c r="D20">
        <f t="shared" si="1"/>
        <v>4.0253516907351496</v>
      </c>
      <c r="E20">
        <f t="shared" si="2"/>
        <v>3.3460020693572345</v>
      </c>
      <c r="F20">
        <f t="shared" si="3"/>
        <v>0.46151590806631659</v>
      </c>
      <c r="G20" t="b">
        <f t="shared" si="4"/>
        <v>1</v>
      </c>
      <c r="H20">
        <f t="shared" si="5"/>
        <v>0.46151590806631659</v>
      </c>
    </row>
    <row r="21" spans="1:8" x14ac:dyDescent="0.35">
      <c r="A21">
        <v>39</v>
      </c>
      <c r="B21">
        <v>46</v>
      </c>
      <c r="C21">
        <f t="shared" si="0"/>
        <v>1.2720993948429098</v>
      </c>
      <c r="D21">
        <f t="shared" si="1"/>
        <v>3.8286413964890951</v>
      </c>
      <c r="E21">
        <f t="shared" si="2"/>
        <v>3.24039719935086</v>
      </c>
      <c r="F21">
        <f t="shared" si="3"/>
        <v>0.34603123546680675</v>
      </c>
      <c r="G21" t="b">
        <f t="shared" si="4"/>
        <v>1</v>
      </c>
      <c r="H21">
        <f t="shared" si="5"/>
        <v>0.34603123546680675</v>
      </c>
    </row>
    <row r="22" spans="1:8" x14ac:dyDescent="0.35">
      <c r="A22">
        <v>41</v>
      </c>
      <c r="B22">
        <v>24</v>
      </c>
      <c r="C22">
        <f t="shared" si="0"/>
        <v>1.3898257023985057</v>
      </c>
      <c r="D22">
        <f t="shared" si="1"/>
        <v>3.1780538303479458</v>
      </c>
      <c r="E22">
        <f t="shared" si="2"/>
        <v>3.1249641984616572</v>
      </c>
      <c r="F22">
        <f t="shared" si="3"/>
        <v>2.8185090138216277E-3</v>
      </c>
      <c r="G22" t="b">
        <f t="shared" si="4"/>
        <v>1</v>
      </c>
      <c r="H22">
        <f t="shared" si="5"/>
        <v>2.8185090138216277E-3</v>
      </c>
    </row>
    <row r="23" spans="1:8" x14ac:dyDescent="0.35">
      <c r="A23">
        <v>43</v>
      </c>
      <c r="B23">
        <v>18</v>
      </c>
      <c r="C23">
        <f t="shared" si="0"/>
        <v>1.5196342987080442</v>
      </c>
      <c r="D23">
        <f t="shared" si="1"/>
        <v>2.8903717578961645</v>
      </c>
      <c r="E23">
        <f t="shared" si="2"/>
        <v>2.9976842716182119</v>
      </c>
      <c r="F23">
        <f t="shared" si="3"/>
        <v>1.1515975601344616E-2</v>
      </c>
      <c r="G23" t="b">
        <f t="shared" si="4"/>
        <v>1</v>
      </c>
      <c r="H23">
        <f t="shared" si="5"/>
        <v>1.1515975601344616E-2</v>
      </c>
    </row>
    <row r="24" spans="1:8" x14ac:dyDescent="0.35">
      <c r="A24">
        <v>45</v>
      </c>
      <c r="B24">
        <v>2</v>
      </c>
      <c r="C24">
        <f t="shared" si="0"/>
        <v>1.6642918444361472</v>
      </c>
      <c r="D24">
        <f t="shared" si="1"/>
        <v>0.69314718055994529</v>
      </c>
      <c r="E24">
        <f t="shared" si="2"/>
        <v>2.8558446526632357</v>
      </c>
      <c r="F24">
        <f t="shared" si="3"/>
        <v>4.6772603558419625</v>
      </c>
      <c r="G24" t="b">
        <f t="shared" si="4"/>
        <v>1</v>
      </c>
      <c r="H24">
        <f t="shared" si="5"/>
        <v>4.6772603558419625</v>
      </c>
    </row>
    <row r="25" spans="1:8" x14ac:dyDescent="0.35">
      <c r="A25">
        <v>47</v>
      </c>
      <c r="B25">
        <v>1</v>
      </c>
      <c r="C25">
        <f t="shared" si="0"/>
        <v>1.8276396402540991</v>
      </c>
      <c r="D25">
        <f t="shared" si="1"/>
        <v>0</v>
      </c>
      <c r="E25">
        <f t="shared" si="2"/>
        <v>2.6956788694036322</v>
      </c>
      <c r="F25">
        <f t="shared" si="3"/>
        <v>7.2666845669492446</v>
      </c>
      <c r="G25" t="b">
        <f t="shared" si="4"/>
        <v>1</v>
      </c>
      <c r="H25">
        <f t="shared" si="5"/>
        <v>7.2666845669492446</v>
      </c>
    </row>
    <row r="26" spans="1:8" x14ac:dyDescent="0.35">
      <c r="A26">
        <v>49</v>
      </c>
      <c r="B26">
        <v>2</v>
      </c>
      <c r="C26">
        <f t="shared" si="0"/>
        <v>2.0152341259815643</v>
      </c>
      <c r="D26">
        <f t="shared" si="1"/>
        <v>0.69314718055994529</v>
      </c>
      <c r="E26">
        <f t="shared" si="2"/>
        <v>2.5117387213822413</v>
      </c>
      <c r="F26">
        <f t="shared" si="3"/>
        <v>3.3072751923504122</v>
      </c>
      <c r="G26" t="b">
        <f t="shared" si="4"/>
        <v>1</v>
      </c>
      <c r="H26">
        <f t="shared" si="5"/>
        <v>3.3072751923504122</v>
      </c>
    </row>
    <row r="27" spans="1:8" x14ac:dyDescent="0.35">
      <c r="A27">
        <v>57</v>
      </c>
      <c r="B27">
        <v>1</v>
      </c>
      <c r="C27">
        <f t="shared" si="0"/>
        <v>3.3048738371560105</v>
      </c>
      <c r="D27">
        <f t="shared" si="1"/>
        <v>0</v>
      </c>
      <c r="E27">
        <f t="shared" si="2"/>
        <v>1.2472211720107937</v>
      </c>
      <c r="F27">
        <f t="shared" si="3"/>
        <v>1.555560651911978</v>
      </c>
      <c r="G27" t="b">
        <f t="shared" si="4"/>
        <v>1</v>
      </c>
      <c r="H27">
        <f t="shared" si="5"/>
        <v>1.555560651911978</v>
      </c>
    </row>
    <row r="28" spans="1:8" x14ac:dyDescent="0.35">
      <c r="A28">
        <v>61</v>
      </c>
      <c r="B28">
        <v>2</v>
      </c>
      <c r="C28">
        <f t="shared" si="0"/>
        <v>6.0421377121570252</v>
      </c>
      <c r="D28">
        <f t="shared" si="1"/>
        <v>0.69314718055994529</v>
      </c>
      <c r="E28">
        <f t="shared" si="2"/>
        <v>-1.4367208446685238</v>
      </c>
      <c r="F28">
        <f t="shared" si="3"/>
        <v>4.5363378048906187</v>
      </c>
      <c r="G28" t="b">
        <f t="shared" si="4"/>
        <v>0</v>
      </c>
      <c r="H28">
        <f t="shared" si="5"/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Auxis_thazard_2014_allgears</vt:lpstr>
      <vt:lpstr>Auxis_thazard_2015_allgears</vt:lpstr>
      <vt:lpstr>Auxis_thazard_2016_allgears</vt:lpstr>
      <vt:lpstr>Auxis_thazard_2017_allgears</vt:lpstr>
      <vt:lpstr>Auxis_thazard_2018_allgears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Calicdan</dc:creator>
  <cp:lastModifiedBy>Maureen Laroco</cp:lastModifiedBy>
  <dcterms:created xsi:type="dcterms:W3CDTF">2021-12-16T07:21:38Z</dcterms:created>
  <dcterms:modified xsi:type="dcterms:W3CDTF">2022-04-01T07:56:06Z</dcterms:modified>
</cp:coreProperties>
</file>