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C:\Users\Steve-Local\Downloads\Chemical-Engineering-Thermodynamics-master\Chemical-Engineering-Thermodynamics-master\"/>
    </mc:Choice>
  </mc:AlternateContent>
  <xr:revisionPtr revIDLastSave="0" documentId="8_{F4492D7D-BA88-41BA-AE9C-CC9A2FD67C19}" xr6:coauthVersionLast="33" xr6:coauthVersionMax="33" xr10:uidLastSave="{00000000-0000-0000-0000-000000000000}"/>
  <bookViews>
    <workbookView xWindow="0" yWindow="0" windowWidth="28800" windowHeight="12375" xr2:uid="{D1BBB260-C4E4-4178-BC4A-ECDCA32CE06E}"/>
  </bookViews>
  <sheets>
    <sheet name="PR1978_Functions" sheetId="1" r:id="rId1"/>
  </sheets>
  <definedNames>
    <definedName name="solver_adj" localSheetId="0" hidden="1">PR1978_Functions!$K$14</definedName>
    <definedName name="solver_cvg" localSheetId="0" hidden="1">0.0001</definedName>
    <definedName name="solver_drv" localSheetId="0" hidden="1">1</definedName>
    <definedName name="solver_eng" localSheetId="0" hidden="1">1</definedName>
    <definedName name="solver_est" localSheetId="0" hidden="1">1</definedName>
    <definedName name="solver_itr" localSheetId="0" hidden="1">2147483647</definedName>
    <definedName name="solver_mip" localSheetId="0" hidden="1">2147483647</definedName>
    <definedName name="solver_mni" localSheetId="0" hidden="1">30</definedName>
    <definedName name="solver_mrt" localSheetId="0" hidden="1">0.075</definedName>
    <definedName name="solver_msl" localSheetId="0" hidden="1">2</definedName>
    <definedName name="solver_neg" localSheetId="0" hidden="1">1</definedName>
    <definedName name="solver_nod" localSheetId="0" hidden="1">2147483647</definedName>
    <definedName name="solver_num" localSheetId="0" hidden="1">0</definedName>
    <definedName name="solver_nwt" localSheetId="0" hidden="1">1</definedName>
    <definedName name="solver_opt" localSheetId="0" hidden="1">PR1978_Functions!$J$14</definedName>
    <definedName name="solver_pre" localSheetId="0" hidden="1">0.000001</definedName>
    <definedName name="solver_rbv" localSheetId="0" hidden="1">1</definedName>
    <definedName name="solver_rlx" localSheetId="0" hidden="1">2</definedName>
    <definedName name="solver_rsd" localSheetId="0" hidden="1">0</definedName>
    <definedName name="solver_scl" localSheetId="0" hidden="1">1</definedName>
    <definedName name="solver_sho" localSheetId="0" hidden="1">2</definedName>
    <definedName name="solver_ssz" localSheetId="0" hidden="1">100</definedName>
    <definedName name="solver_tim" localSheetId="0" hidden="1">2147483647</definedName>
    <definedName name="solver_tol" localSheetId="0" hidden="1">0.01</definedName>
    <definedName name="solver_typ" localSheetId="0" hidden="1">3</definedName>
    <definedName name="solver_val" localSheetId="0" hidden="1">1</definedName>
    <definedName name="solver_ver" localSheetId="0" hidden="1">3</definedName>
  </definedNames>
  <calcPr calcId="179017" calcCompleted="0" calcOnSave="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711" i="1" l="1"/>
  <c r="L710" i="1"/>
  <c r="L710" i="1" a="1"/>
  <c r="O694" i="1"/>
  <c r="N694" i="1"/>
  <c r="O693" i="1"/>
  <c r="N693" i="1"/>
  <c r="O691" i="1"/>
  <c r="N691" i="1"/>
  <c r="O687" i="1"/>
  <c r="N687" i="1"/>
  <c r="N669" i="1"/>
  <c r="N668" i="1"/>
  <c r="N667" i="1"/>
  <c r="N667" i="1" a="1"/>
  <c r="N665" i="1"/>
  <c r="N661" i="1"/>
  <c r="M648" i="1"/>
  <c r="N633" i="1"/>
  <c r="N631" i="1"/>
  <c r="N627" i="1"/>
  <c r="O609" i="1"/>
  <c r="N609" i="1"/>
  <c r="O607" i="1"/>
  <c r="N607" i="1"/>
  <c r="O603" i="1"/>
  <c r="N603" i="1"/>
  <c r="O595" i="1"/>
  <c r="O594" i="1"/>
  <c r="O593" i="1"/>
  <c r="O593" i="1" a="1"/>
  <c r="O590" i="1"/>
  <c r="O589" i="1"/>
  <c r="O588" i="1"/>
  <c r="O588" i="1" a="1"/>
  <c r="R584" i="1"/>
  <c r="R583" i="1"/>
  <c r="R582" i="1"/>
  <c r="O585" i="1"/>
  <c r="O584" i="1"/>
  <c r="O583" i="1"/>
  <c r="O582" i="1"/>
  <c r="O581" i="1"/>
  <c r="O581" i="1" a="1"/>
  <c r="O579" i="1"/>
  <c r="O575" i="1"/>
  <c r="N561" i="1"/>
  <c r="O557" i="1"/>
  <c r="N559" i="1"/>
  <c r="N558" i="1"/>
  <c r="N557" i="1"/>
  <c r="N557" i="1" a="1"/>
  <c r="O552" i="1"/>
  <c r="N552" i="1"/>
  <c r="O548" i="1"/>
  <c r="N548" i="1"/>
  <c r="O513" i="1"/>
  <c r="N510" i="1"/>
  <c r="N509" i="1"/>
  <c r="N508" i="1"/>
  <c r="K499" i="1"/>
  <c r="K488" i="1"/>
  <c r="K476" i="1"/>
  <c r="K465" i="1"/>
  <c r="K451" i="1"/>
  <c r="N436" i="1"/>
  <c r="N433" i="1"/>
  <c r="N429" i="1"/>
  <c r="O417" i="1"/>
  <c r="N417" i="1"/>
  <c r="O416" i="1"/>
  <c r="N416" i="1"/>
  <c r="N416" i="1" a="1"/>
  <c r="N406" i="1"/>
  <c r="N405" i="1"/>
  <c r="N405" i="1" a="1"/>
  <c r="N396" i="1"/>
  <c r="N395" i="1"/>
  <c r="N395" i="1" a="1"/>
  <c r="Q386" i="1"/>
  <c r="P386" i="1"/>
  <c r="O386" i="1"/>
  <c r="N386" i="1"/>
  <c r="Q385" i="1"/>
  <c r="P385" i="1"/>
  <c r="O385" i="1"/>
  <c r="N385" i="1"/>
  <c r="N385" i="1" a="1"/>
  <c r="O363" i="1"/>
  <c r="N363" i="1"/>
  <c r="O362" i="1"/>
  <c r="N362" i="1"/>
  <c r="O361" i="1"/>
  <c r="N361" i="1"/>
  <c r="O360" i="1"/>
  <c r="N360" i="1"/>
  <c r="N360" i="1" a="1"/>
  <c r="N340" i="1"/>
  <c r="N339" i="1"/>
  <c r="N338" i="1"/>
  <c r="N337" i="1"/>
  <c r="N336" i="1"/>
  <c r="N336" i="1" a="1"/>
  <c r="N334" i="1"/>
  <c r="N330" i="1"/>
  <c r="N299" i="1"/>
  <c r="N298" i="1"/>
  <c r="N297" i="1"/>
  <c r="N293" i="1"/>
  <c r="N279" i="1"/>
  <c r="N278" i="1"/>
  <c r="N277" i="1"/>
  <c r="N273" i="1"/>
  <c r="N265" i="1"/>
  <c r="N264" i="1"/>
  <c r="N263" i="1"/>
  <c r="N261" i="1"/>
  <c r="N260" i="1"/>
  <c r="N259" i="1"/>
  <c r="N258" i="1"/>
  <c r="N258" i="1" a="1"/>
  <c r="N256" i="1"/>
  <c r="L216" i="1"/>
  <c r="Q227" i="1"/>
  <c r="P227" i="1"/>
  <c r="Q226" i="1"/>
  <c r="P226" i="1"/>
  <c r="Q225" i="1"/>
  <c r="P225" i="1"/>
  <c r="Q224" i="1"/>
  <c r="P224" i="1"/>
  <c r="Q223" i="1"/>
  <c r="P223" i="1"/>
  <c r="Q222" i="1"/>
  <c r="P222" i="1"/>
  <c r="Q221" i="1"/>
  <c r="P221" i="1"/>
  <c r="Q220" i="1"/>
  <c r="P220" i="1"/>
  <c r="Q219" i="1"/>
  <c r="P219" i="1"/>
  <c r="Q218" i="1"/>
  <c r="P218" i="1"/>
  <c r="Q217" i="1"/>
  <c r="P217" i="1"/>
  <c r="Q216" i="1"/>
  <c r="P216" i="1"/>
  <c r="Q215" i="1"/>
  <c r="P215" i="1"/>
  <c r="P215" i="1" a="1"/>
  <c r="N227" i="1"/>
  <c r="N226" i="1"/>
  <c r="N225" i="1"/>
  <c r="N224" i="1"/>
  <c r="N223" i="1"/>
  <c r="N222" i="1"/>
  <c r="N221" i="1"/>
  <c r="N220" i="1"/>
  <c r="N219" i="1"/>
  <c r="N218" i="1"/>
  <c r="N217" i="1"/>
  <c r="N216" i="1"/>
  <c r="N215" i="1"/>
  <c r="N215" i="1" a="1"/>
  <c r="L212" i="1"/>
  <c r="BY193" i="1"/>
  <c r="BX193" i="1"/>
  <c r="BW193" i="1"/>
  <c r="BV193" i="1"/>
  <c r="BU193" i="1"/>
  <c r="BT193" i="1"/>
  <c r="BS193" i="1"/>
  <c r="BR193" i="1"/>
  <c r="BQ193" i="1"/>
  <c r="BP193" i="1"/>
  <c r="BO193" i="1"/>
  <c r="BN193" i="1"/>
  <c r="BM193" i="1"/>
  <c r="BL193" i="1"/>
  <c r="BK193" i="1"/>
  <c r="BJ193" i="1"/>
  <c r="BI193" i="1"/>
  <c r="BH193" i="1"/>
  <c r="BG193" i="1"/>
  <c r="BF193" i="1"/>
  <c r="BE193" i="1"/>
  <c r="BD193" i="1"/>
  <c r="BC193" i="1"/>
  <c r="BB193" i="1"/>
  <c r="BA193" i="1"/>
  <c r="AZ193" i="1"/>
  <c r="AY193" i="1"/>
  <c r="AX193" i="1"/>
  <c r="AW193" i="1"/>
  <c r="AV193" i="1"/>
  <c r="AU193" i="1"/>
  <c r="AT193" i="1"/>
  <c r="AS193" i="1"/>
  <c r="AR193" i="1"/>
  <c r="AQ193" i="1"/>
  <c r="AP193" i="1"/>
  <c r="AO193" i="1"/>
  <c r="AN193" i="1"/>
  <c r="AM193" i="1"/>
  <c r="AL193" i="1"/>
  <c r="AK193" i="1"/>
  <c r="AJ193" i="1"/>
  <c r="AI193" i="1"/>
  <c r="AH193" i="1"/>
  <c r="AG193" i="1"/>
  <c r="AF193" i="1"/>
  <c r="AE193" i="1"/>
  <c r="AD193" i="1"/>
  <c r="AC193" i="1"/>
  <c r="AB193" i="1"/>
  <c r="AA193" i="1"/>
  <c r="Z193" i="1"/>
  <c r="Y193" i="1"/>
  <c r="X193" i="1"/>
  <c r="W193" i="1"/>
  <c r="V193" i="1"/>
  <c r="U193" i="1"/>
  <c r="T193" i="1"/>
  <c r="S193" i="1"/>
  <c r="R193" i="1"/>
  <c r="Q193" i="1"/>
  <c r="P193" i="1"/>
  <c r="O193" i="1"/>
  <c r="N193" i="1"/>
  <c r="M193" i="1"/>
  <c r="L193" i="1"/>
  <c r="J193" i="1"/>
  <c r="I193" i="1"/>
  <c r="H193" i="1"/>
  <c r="G193" i="1"/>
  <c r="F193" i="1"/>
  <c r="E193" i="1"/>
  <c r="BY192" i="1"/>
  <c r="BX192" i="1"/>
  <c r="BW192" i="1"/>
  <c r="BV192" i="1"/>
  <c r="BU192" i="1"/>
  <c r="BT192" i="1"/>
  <c r="BS192" i="1"/>
  <c r="BR192" i="1"/>
  <c r="BQ192" i="1"/>
  <c r="BP192" i="1"/>
  <c r="BO192" i="1"/>
  <c r="BN192" i="1"/>
  <c r="BM192" i="1"/>
  <c r="BL192" i="1"/>
  <c r="BK192" i="1"/>
  <c r="BJ192" i="1"/>
  <c r="BI192" i="1"/>
  <c r="BH192" i="1"/>
  <c r="BG192" i="1"/>
  <c r="BF192" i="1"/>
  <c r="BE192" i="1"/>
  <c r="BD192" i="1"/>
  <c r="BC192" i="1"/>
  <c r="BB192" i="1"/>
  <c r="BA192" i="1"/>
  <c r="AZ192" i="1"/>
  <c r="AY192" i="1"/>
  <c r="AX192" i="1"/>
  <c r="AW192" i="1"/>
  <c r="AV192" i="1"/>
  <c r="AU192" i="1"/>
  <c r="AT192" i="1"/>
  <c r="AS192" i="1"/>
  <c r="AR192" i="1"/>
  <c r="AQ192" i="1"/>
  <c r="AP192" i="1"/>
  <c r="AO192" i="1"/>
  <c r="AN192" i="1"/>
  <c r="AM192" i="1"/>
  <c r="AL192" i="1"/>
  <c r="AK192" i="1"/>
  <c r="AJ192" i="1"/>
  <c r="AI192" i="1"/>
  <c r="AH192" i="1"/>
  <c r="AG192" i="1"/>
  <c r="AF192" i="1"/>
  <c r="AE192" i="1"/>
  <c r="AD192" i="1"/>
  <c r="AC192" i="1"/>
  <c r="AB192" i="1"/>
  <c r="AA192" i="1"/>
  <c r="Z192" i="1"/>
  <c r="Y192" i="1"/>
  <c r="X192" i="1"/>
  <c r="W192" i="1"/>
  <c r="V192" i="1"/>
  <c r="U192" i="1"/>
  <c r="T192" i="1"/>
  <c r="S192" i="1"/>
  <c r="R192" i="1"/>
  <c r="Q192" i="1"/>
  <c r="P192" i="1"/>
  <c r="O192" i="1"/>
  <c r="N192" i="1"/>
  <c r="M192" i="1"/>
  <c r="L192" i="1"/>
  <c r="J192" i="1"/>
  <c r="I192" i="1"/>
  <c r="H192" i="1"/>
  <c r="G192" i="1"/>
  <c r="F192" i="1"/>
  <c r="E192" i="1"/>
  <c r="BY189" i="1"/>
  <c r="BX189" i="1"/>
  <c r="BW189" i="1"/>
  <c r="BV189" i="1"/>
  <c r="BU189" i="1"/>
  <c r="BT189" i="1"/>
  <c r="BS189" i="1"/>
  <c r="BR189" i="1"/>
  <c r="BQ189" i="1"/>
  <c r="BP189" i="1"/>
  <c r="BO189" i="1"/>
  <c r="BN189" i="1"/>
  <c r="BM189" i="1"/>
  <c r="BL189" i="1"/>
  <c r="BK189" i="1"/>
  <c r="BJ189" i="1"/>
  <c r="BI189" i="1"/>
  <c r="BH189" i="1"/>
  <c r="BG189" i="1"/>
  <c r="BF189" i="1"/>
  <c r="BE189" i="1"/>
  <c r="BD189" i="1"/>
  <c r="BC189" i="1"/>
  <c r="BB189" i="1"/>
  <c r="BA189" i="1"/>
  <c r="AZ189" i="1"/>
  <c r="AY189" i="1"/>
  <c r="AX189" i="1"/>
  <c r="AW189" i="1"/>
  <c r="AV189" i="1"/>
  <c r="AU189" i="1"/>
  <c r="AT189" i="1"/>
  <c r="AS189" i="1"/>
  <c r="AR189" i="1"/>
  <c r="AQ189" i="1"/>
  <c r="AP189" i="1"/>
  <c r="AO189" i="1"/>
  <c r="AN189" i="1"/>
  <c r="AM189" i="1"/>
  <c r="AL189" i="1"/>
  <c r="AK189" i="1"/>
  <c r="AJ189" i="1"/>
  <c r="AI189" i="1"/>
  <c r="AH189" i="1"/>
  <c r="AG189" i="1"/>
  <c r="AF189" i="1"/>
  <c r="AE189" i="1"/>
  <c r="AD189" i="1"/>
  <c r="AC189" i="1"/>
  <c r="AB189" i="1"/>
  <c r="AA189" i="1"/>
  <c r="Z189" i="1"/>
  <c r="Y189" i="1"/>
  <c r="X189" i="1"/>
  <c r="W189" i="1"/>
  <c r="V189" i="1"/>
  <c r="U189" i="1"/>
  <c r="T189" i="1"/>
  <c r="S189" i="1"/>
  <c r="R189" i="1"/>
  <c r="Q189" i="1"/>
  <c r="P189" i="1"/>
  <c r="O189" i="1"/>
  <c r="N189" i="1"/>
  <c r="M189" i="1"/>
  <c r="L189" i="1"/>
  <c r="K189" i="1"/>
  <c r="J189" i="1"/>
  <c r="I189" i="1"/>
  <c r="H189" i="1"/>
  <c r="G189" i="1"/>
  <c r="F189" i="1"/>
  <c r="E189" i="1"/>
  <c r="D189" i="1"/>
  <c r="BY188" i="1"/>
  <c r="BX188" i="1"/>
  <c r="BW188" i="1"/>
  <c r="BV188" i="1"/>
  <c r="BU188" i="1"/>
  <c r="BT188" i="1"/>
  <c r="BS188" i="1"/>
  <c r="BR188" i="1"/>
  <c r="BQ188" i="1"/>
  <c r="BP188" i="1"/>
  <c r="BO188" i="1"/>
  <c r="BN188" i="1"/>
  <c r="BM188" i="1"/>
  <c r="BL188" i="1"/>
  <c r="BK188" i="1"/>
  <c r="BJ188" i="1"/>
  <c r="BI188" i="1"/>
  <c r="BH188" i="1"/>
  <c r="BG188" i="1"/>
  <c r="BF188" i="1"/>
  <c r="BE188" i="1"/>
  <c r="BD188" i="1"/>
  <c r="BC188" i="1"/>
  <c r="BB188" i="1"/>
  <c r="BA188" i="1"/>
  <c r="AZ188" i="1"/>
  <c r="AY188" i="1"/>
  <c r="AX188" i="1"/>
  <c r="AW188" i="1"/>
  <c r="AV188" i="1"/>
  <c r="AU188" i="1"/>
  <c r="AT188" i="1"/>
  <c r="AS188" i="1"/>
  <c r="AR188" i="1"/>
  <c r="AQ188" i="1"/>
  <c r="AP188" i="1"/>
  <c r="AO188" i="1"/>
  <c r="AN188" i="1"/>
  <c r="AM188" i="1"/>
  <c r="AL188" i="1"/>
  <c r="AK188" i="1"/>
  <c r="AJ188" i="1"/>
  <c r="AI188" i="1"/>
  <c r="AH188" i="1"/>
  <c r="AG188" i="1"/>
  <c r="AF188" i="1"/>
  <c r="AE188" i="1"/>
  <c r="AD188" i="1"/>
  <c r="AC188" i="1"/>
  <c r="AB188" i="1"/>
  <c r="AA188" i="1"/>
  <c r="Z188" i="1"/>
  <c r="Y188" i="1"/>
  <c r="X188" i="1"/>
  <c r="W188" i="1"/>
  <c r="V188" i="1"/>
  <c r="U188" i="1"/>
  <c r="T188" i="1"/>
  <c r="S188" i="1"/>
  <c r="R188" i="1"/>
  <c r="Q188" i="1"/>
  <c r="P188" i="1"/>
  <c r="O188" i="1"/>
  <c r="N188" i="1"/>
  <c r="M188" i="1"/>
  <c r="L188" i="1"/>
  <c r="K188" i="1"/>
  <c r="J188" i="1"/>
  <c r="I188" i="1"/>
  <c r="H188" i="1"/>
  <c r="G188" i="1"/>
  <c r="F188" i="1"/>
  <c r="E188" i="1"/>
  <c r="D188" i="1"/>
  <c r="BY187" i="1"/>
  <c r="BX187" i="1"/>
  <c r="BW187" i="1"/>
  <c r="BV187" i="1"/>
  <c r="BU187" i="1"/>
  <c r="BT187" i="1"/>
  <c r="BS187" i="1"/>
  <c r="BR187" i="1"/>
  <c r="BQ187" i="1"/>
  <c r="BP187" i="1"/>
  <c r="BO187" i="1"/>
  <c r="BN187" i="1"/>
  <c r="BM187" i="1"/>
  <c r="BL187" i="1"/>
  <c r="BK187" i="1"/>
  <c r="BJ187" i="1"/>
  <c r="BI187" i="1"/>
  <c r="BH187" i="1"/>
  <c r="BG187" i="1"/>
  <c r="BF187" i="1"/>
  <c r="BE187" i="1"/>
  <c r="BD187" i="1"/>
  <c r="BC187" i="1"/>
  <c r="BB187" i="1"/>
  <c r="BA187" i="1"/>
  <c r="AZ187" i="1"/>
  <c r="AY187" i="1"/>
  <c r="AX187" i="1"/>
  <c r="AW187" i="1"/>
  <c r="AV187" i="1"/>
  <c r="AU187" i="1"/>
  <c r="AT187" i="1"/>
  <c r="AS187" i="1"/>
  <c r="AR187" i="1"/>
  <c r="AQ187" i="1"/>
  <c r="AP187" i="1"/>
  <c r="AO187" i="1"/>
  <c r="AN187" i="1"/>
  <c r="AM187" i="1"/>
  <c r="AL187" i="1"/>
  <c r="AK187" i="1"/>
  <c r="AJ187" i="1"/>
  <c r="AI187" i="1"/>
  <c r="AH187" i="1"/>
  <c r="AG187" i="1"/>
  <c r="AF187" i="1"/>
  <c r="AE187" i="1"/>
  <c r="AD187" i="1"/>
  <c r="AC187" i="1"/>
  <c r="AB187" i="1"/>
  <c r="AA187" i="1"/>
  <c r="Z187" i="1"/>
  <c r="Y187" i="1"/>
  <c r="X187" i="1"/>
  <c r="W187" i="1"/>
  <c r="V187" i="1"/>
  <c r="U187" i="1"/>
  <c r="T187" i="1"/>
  <c r="S187" i="1"/>
  <c r="R187" i="1"/>
  <c r="Q187" i="1"/>
  <c r="P187" i="1"/>
  <c r="O187" i="1"/>
  <c r="N187" i="1"/>
  <c r="M187" i="1"/>
  <c r="L187" i="1"/>
  <c r="K187" i="1"/>
  <c r="J187" i="1"/>
  <c r="I187" i="1"/>
  <c r="H187" i="1"/>
  <c r="G187" i="1"/>
  <c r="F187" i="1"/>
  <c r="E187" i="1"/>
  <c r="D187" i="1"/>
  <c r="BY185" i="1"/>
  <c r="BX185" i="1"/>
  <c r="BW185" i="1"/>
  <c r="BV185" i="1"/>
  <c r="BU185" i="1"/>
  <c r="BT185" i="1"/>
  <c r="BS185" i="1"/>
  <c r="BR185" i="1"/>
  <c r="BQ185" i="1"/>
  <c r="BP185" i="1"/>
  <c r="BO185" i="1"/>
  <c r="BN185" i="1"/>
  <c r="BM185" i="1"/>
  <c r="BL185" i="1"/>
  <c r="BK185" i="1"/>
  <c r="BJ185" i="1"/>
  <c r="BI185" i="1"/>
  <c r="BH185" i="1"/>
  <c r="BG185" i="1"/>
  <c r="BF185" i="1"/>
  <c r="BE185" i="1"/>
  <c r="BD185" i="1"/>
  <c r="BC185" i="1"/>
  <c r="BB185" i="1"/>
  <c r="BA185" i="1"/>
  <c r="AZ185" i="1"/>
  <c r="AY185" i="1"/>
  <c r="AX185" i="1"/>
  <c r="AW185" i="1"/>
  <c r="AV185" i="1"/>
  <c r="AU185" i="1"/>
  <c r="AT185" i="1"/>
  <c r="AS185" i="1"/>
  <c r="AR185" i="1"/>
  <c r="AQ185" i="1"/>
  <c r="AP185" i="1"/>
  <c r="AO185" i="1"/>
  <c r="AN185" i="1"/>
  <c r="AM185" i="1"/>
  <c r="AL185" i="1"/>
  <c r="AK185" i="1"/>
  <c r="AJ185" i="1"/>
  <c r="AI185" i="1"/>
  <c r="AH185" i="1"/>
  <c r="AG185" i="1"/>
  <c r="AF185" i="1"/>
  <c r="AE185" i="1"/>
  <c r="AD185" i="1"/>
  <c r="AC185" i="1"/>
  <c r="AB185" i="1"/>
  <c r="AA185" i="1"/>
  <c r="Z185" i="1"/>
  <c r="Y185" i="1"/>
  <c r="X185" i="1"/>
  <c r="W185" i="1"/>
  <c r="V185" i="1"/>
  <c r="U185" i="1"/>
  <c r="T185" i="1"/>
  <c r="S185" i="1"/>
  <c r="R185" i="1"/>
  <c r="Q185" i="1"/>
  <c r="P185" i="1"/>
  <c r="O185" i="1"/>
  <c r="N185" i="1"/>
  <c r="M185" i="1"/>
  <c r="L185" i="1"/>
  <c r="K185" i="1"/>
  <c r="J185" i="1"/>
  <c r="I185" i="1"/>
  <c r="H185" i="1"/>
  <c r="G185" i="1"/>
  <c r="F185" i="1"/>
  <c r="E185" i="1"/>
  <c r="BY184" i="1"/>
  <c r="BX184" i="1"/>
  <c r="BW184" i="1"/>
  <c r="BV184" i="1"/>
  <c r="BU184" i="1"/>
  <c r="BT184" i="1"/>
  <c r="BS184" i="1"/>
  <c r="BR184" i="1"/>
  <c r="BQ184" i="1"/>
  <c r="BP184" i="1"/>
  <c r="BO184" i="1"/>
  <c r="BN184" i="1"/>
  <c r="BM184" i="1"/>
  <c r="BL184" i="1"/>
  <c r="BK184" i="1"/>
  <c r="BJ184" i="1"/>
  <c r="BI184" i="1"/>
  <c r="BH184" i="1"/>
  <c r="BG184" i="1"/>
  <c r="BF184" i="1"/>
  <c r="BE184" i="1"/>
  <c r="BD184" i="1"/>
  <c r="BC184" i="1"/>
  <c r="BB184" i="1"/>
  <c r="BA184" i="1"/>
  <c r="AZ184" i="1"/>
  <c r="AY184" i="1"/>
  <c r="AX184" i="1"/>
  <c r="AW184" i="1"/>
  <c r="AV184" i="1"/>
  <c r="AU184" i="1"/>
  <c r="AT184" i="1"/>
  <c r="AS184" i="1"/>
  <c r="AR184" i="1"/>
  <c r="AQ184" i="1"/>
  <c r="AP184" i="1"/>
  <c r="AO184" i="1"/>
  <c r="AN184" i="1"/>
  <c r="AM184" i="1"/>
  <c r="AL184" i="1"/>
  <c r="AK184" i="1"/>
  <c r="AJ184" i="1"/>
  <c r="AI184" i="1"/>
  <c r="AH184" i="1"/>
  <c r="AG184" i="1"/>
  <c r="AF184" i="1"/>
  <c r="AE184" i="1"/>
  <c r="AD184" i="1"/>
  <c r="AC184" i="1"/>
  <c r="AB184" i="1"/>
  <c r="AA184" i="1"/>
  <c r="Z184" i="1"/>
  <c r="Y184" i="1"/>
  <c r="X184" i="1"/>
  <c r="W184" i="1"/>
  <c r="V184" i="1"/>
  <c r="U184" i="1"/>
  <c r="T184" i="1"/>
  <c r="S184" i="1"/>
  <c r="R184" i="1"/>
  <c r="Q184" i="1"/>
  <c r="P184" i="1"/>
  <c r="O184" i="1"/>
  <c r="N184" i="1"/>
  <c r="M184" i="1"/>
  <c r="L184" i="1"/>
  <c r="K184" i="1"/>
  <c r="J184" i="1"/>
  <c r="I184" i="1"/>
  <c r="H184" i="1"/>
  <c r="G184" i="1"/>
  <c r="F184" i="1"/>
  <c r="E184" i="1"/>
  <c r="BY183" i="1"/>
  <c r="BX183" i="1"/>
  <c r="BW183" i="1"/>
  <c r="BV183" i="1"/>
  <c r="BU183" i="1"/>
  <c r="BT183" i="1"/>
  <c r="BS183" i="1"/>
  <c r="BR183" i="1"/>
  <c r="BQ183" i="1"/>
  <c r="BP183" i="1"/>
  <c r="BO183" i="1"/>
  <c r="BN183" i="1"/>
  <c r="BM183" i="1"/>
  <c r="BL183" i="1"/>
  <c r="BK183" i="1"/>
  <c r="BJ183" i="1"/>
  <c r="BI183" i="1"/>
  <c r="BH183" i="1"/>
  <c r="BG183" i="1"/>
  <c r="BF183" i="1"/>
  <c r="BE183" i="1"/>
  <c r="BD183" i="1"/>
  <c r="BC183" i="1"/>
  <c r="BB183" i="1"/>
  <c r="BA183" i="1"/>
  <c r="AZ183" i="1"/>
  <c r="AY183" i="1"/>
  <c r="AX183" i="1"/>
  <c r="AW183" i="1"/>
  <c r="AV183" i="1"/>
  <c r="AU183" i="1"/>
  <c r="AT183" i="1"/>
  <c r="AS183" i="1"/>
  <c r="AR183" i="1"/>
  <c r="AQ183" i="1"/>
  <c r="AP183" i="1"/>
  <c r="AO183" i="1"/>
  <c r="AN183" i="1"/>
  <c r="AM183" i="1"/>
  <c r="AL183" i="1"/>
  <c r="AK183" i="1"/>
  <c r="AJ183" i="1"/>
  <c r="AI183" i="1"/>
  <c r="AH183" i="1"/>
  <c r="AG183" i="1"/>
  <c r="AF183" i="1"/>
  <c r="AE183" i="1"/>
  <c r="AD183" i="1"/>
  <c r="AC183" i="1"/>
  <c r="AB183" i="1"/>
  <c r="AA183" i="1"/>
  <c r="Z183" i="1"/>
  <c r="Y183" i="1"/>
  <c r="X183" i="1"/>
  <c r="W183" i="1"/>
  <c r="V183" i="1"/>
  <c r="U183" i="1"/>
  <c r="T183" i="1"/>
  <c r="S183" i="1"/>
  <c r="R183" i="1"/>
  <c r="Q183" i="1"/>
  <c r="P183" i="1"/>
  <c r="O183" i="1"/>
  <c r="N183" i="1"/>
  <c r="M183" i="1"/>
  <c r="L183" i="1"/>
  <c r="K183" i="1"/>
  <c r="J183" i="1"/>
  <c r="I183" i="1"/>
  <c r="H183" i="1"/>
  <c r="G183" i="1"/>
  <c r="F183" i="1"/>
  <c r="E183" i="1"/>
  <c r="BY182" i="1"/>
  <c r="BX182" i="1"/>
  <c r="BW182" i="1"/>
  <c r="BV182" i="1"/>
  <c r="BU182" i="1"/>
  <c r="BT182" i="1"/>
  <c r="BS182" i="1"/>
  <c r="BR182" i="1"/>
  <c r="BQ182" i="1"/>
  <c r="BP182" i="1"/>
  <c r="BO182" i="1"/>
  <c r="BN182" i="1"/>
  <c r="BM182" i="1"/>
  <c r="BL182" i="1"/>
  <c r="BK182" i="1"/>
  <c r="BJ182" i="1"/>
  <c r="BI182" i="1"/>
  <c r="BH182" i="1"/>
  <c r="BG182" i="1"/>
  <c r="BF182" i="1"/>
  <c r="BE182" i="1"/>
  <c r="BD182" i="1"/>
  <c r="BC182" i="1"/>
  <c r="BB182" i="1"/>
  <c r="BA182" i="1"/>
  <c r="AZ182" i="1"/>
  <c r="AY182" i="1"/>
  <c r="AX182" i="1"/>
  <c r="AW182" i="1"/>
  <c r="AV182" i="1"/>
  <c r="AU182" i="1"/>
  <c r="AT182" i="1"/>
  <c r="AS182" i="1"/>
  <c r="AR182" i="1"/>
  <c r="AQ182" i="1"/>
  <c r="AP182" i="1"/>
  <c r="AO182" i="1"/>
  <c r="AN182" i="1"/>
  <c r="AM182" i="1"/>
  <c r="AL182" i="1"/>
  <c r="AK182" i="1"/>
  <c r="AJ182" i="1"/>
  <c r="AI182" i="1"/>
  <c r="AH182" i="1"/>
  <c r="AG182" i="1"/>
  <c r="AF182" i="1"/>
  <c r="AE182" i="1"/>
  <c r="AD182" i="1"/>
  <c r="AC182" i="1"/>
  <c r="AB182" i="1"/>
  <c r="AA182" i="1"/>
  <c r="Z182" i="1"/>
  <c r="Y182" i="1"/>
  <c r="X182" i="1"/>
  <c r="W182" i="1"/>
  <c r="V182" i="1"/>
  <c r="U182" i="1"/>
  <c r="T182" i="1"/>
  <c r="S182" i="1"/>
  <c r="R182" i="1"/>
  <c r="Q182" i="1"/>
  <c r="P182" i="1"/>
  <c r="O182" i="1"/>
  <c r="N182" i="1"/>
  <c r="M182" i="1"/>
  <c r="L182" i="1"/>
  <c r="K182" i="1"/>
  <c r="J182" i="1"/>
  <c r="I182" i="1"/>
  <c r="H182" i="1"/>
  <c r="G182" i="1"/>
  <c r="F182" i="1"/>
  <c r="E182" i="1"/>
  <c r="BY181" i="1"/>
  <c r="BX181" i="1"/>
  <c r="BW181" i="1"/>
  <c r="BV181" i="1"/>
  <c r="BU181" i="1"/>
  <c r="BT181" i="1"/>
  <c r="BS181" i="1"/>
  <c r="BR181" i="1"/>
  <c r="BQ181" i="1"/>
  <c r="BP181" i="1"/>
  <c r="BO181" i="1"/>
  <c r="BN181" i="1"/>
  <c r="BM181" i="1"/>
  <c r="BL181" i="1"/>
  <c r="BK181" i="1"/>
  <c r="BJ181" i="1"/>
  <c r="BI181" i="1"/>
  <c r="BH181" i="1"/>
  <c r="BG181" i="1"/>
  <c r="BF181" i="1"/>
  <c r="BE181" i="1"/>
  <c r="BD181" i="1"/>
  <c r="BC181" i="1"/>
  <c r="BB181" i="1"/>
  <c r="BA181" i="1"/>
  <c r="AZ181" i="1"/>
  <c r="AY181" i="1"/>
  <c r="AX181" i="1"/>
  <c r="AW181" i="1"/>
  <c r="AV181" i="1"/>
  <c r="AU181" i="1"/>
  <c r="AT181" i="1"/>
  <c r="AS181" i="1"/>
  <c r="AR181" i="1"/>
  <c r="AQ181" i="1"/>
  <c r="AP181" i="1"/>
  <c r="AO181" i="1"/>
  <c r="AN181" i="1"/>
  <c r="AM181" i="1"/>
  <c r="AL181" i="1"/>
  <c r="AK181" i="1"/>
  <c r="AJ181" i="1"/>
  <c r="AI181" i="1"/>
  <c r="AH181" i="1"/>
  <c r="AG181" i="1"/>
  <c r="AF181" i="1"/>
  <c r="AE181" i="1"/>
  <c r="AD181" i="1"/>
  <c r="AC181" i="1"/>
  <c r="AB181" i="1"/>
  <c r="AA181" i="1"/>
  <c r="Z181" i="1"/>
  <c r="Y181" i="1"/>
  <c r="X181" i="1"/>
  <c r="W181" i="1"/>
  <c r="V181" i="1"/>
  <c r="U181" i="1"/>
  <c r="T181" i="1"/>
  <c r="S181" i="1"/>
  <c r="R181" i="1"/>
  <c r="Q181" i="1"/>
  <c r="P181" i="1"/>
  <c r="O181" i="1"/>
  <c r="N181" i="1"/>
  <c r="M181" i="1"/>
  <c r="L181" i="1"/>
  <c r="K181" i="1"/>
  <c r="J181" i="1"/>
  <c r="I181" i="1"/>
  <c r="H181" i="1"/>
  <c r="G181" i="1"/>
  <c r="F181" i="1"/>
  <c r="E181" i="1"/>
  <c r="BY180" i="1"/>
  <c r="BX180" i="1"/>
  <c r="BW180" i="1"/>
  <c r="BV180" i="1"/>
  <c r="BU180" i="1"/>
  <c r="BT180" i="1"/>
  <c r="BS180" i="1"/>
  <c r="BR180" i="1"/>
  <c r="BQ180" i="1"/>
  <c r="BP180" i="1"/>
  <c r="BO180" i="1"/>
  <c r="BN180" i="1"/>
  <c r="BM180" i="1"/>
  <c r="BL180" i="1"/>
  <c r="BK180" i="1"/>
  <c r="BJ180" i="1"/>
  <c r="BI180" i="1"/>
  <c r="BH180" i="1"/>
  <c r="BG180" i="1"/>
  <c r="BF180" i="1"/>
  <c r="BE180" i="1"/>
  <c r="BD180" i="1"/>
  <c r="BC180" i="1"/>
  <c r="BB180" i="1"/>
  <c r="BA180" i="1"/>
  <c r="AZ180" i="1"/>
  <c r="AY180" i="1"/>
  <c r="AX180" i="1"/>
  <c r="AW180" i="1"/>
  <c r="AV180" i="1"/>
  <c r="AU180" i="1"/>
  <c r="AT180" i="1"/>
  <c r="AS180" i="1"/>
  <c r="AR180" i="1"/>
  <c r="AQ180" i="1"/>
  <c r="AP180" i="1"/>
  <c r="AO180" i="1"/>
  <c r="AN180" i="1"/>
  <c r="AM180" i="1"/>
  <c r="AL180" i="1"/>
  <c r="AK180" i="1"/>
  <c r="AJ180" i="1"/>
  <c r="AI180" i="1"/>
  <c r="AH180" i="1"/>
  <c r="AG180" i="1"/>
  <c r="AF180" i="1"/>
  <c r="AE180" i="1"/>
  <c r="AD180" i="1"/>
  <c r="AC180" i="1"/>
  <c r="AB180" i="1"/>
  <c r="AA180" i="1"/>
  <c r="Z180" i="1"/>
  <c r="Y180" i="1"/>
  <c r="X180" i="1"/>
  <c r="W180" i="1"/>
  <c r="V180" i="1"/>
  <c r="U180" i="1"/>
  <c r="T180" i="1"/>
  <c r="S180" i="1"/>
  <c r="R180" i="1"/>
  <c r="Q180" i="1"/>
  <c r="P180" i="1"/>
  <c r="O180" i="1"/>
  <c r="N180" i="1"/>
  <c r="M180" i="1"/>
  <c r="L180" i="1"/>
  <c r="K180" i="1"/>
  <c r="J180" i="1"/>
  <c r="I180" i="1"/>
  <c r="H180" i="1"/>
  <c r="G180" i="1"/>
  <c r="F180" i="1"/>
  <c r="E180" i="1"/>
  <c r="E180" i="1" a="1"/>
  <c r="BY179" i="1"/>
  <c r="BX179" i="1"/>
  <c r="BW179" i="1"/>
  <c r="BV179" i="1"/>
  <c r="BU179" i="1"/>
  <c r="BT179" i="1"/>
  <c r="BS179" i="1"/>
  <c r="BR179" i="1"/>
  <c r="BQ179" i="1"/>
  <c r="BP179" i="1"/>
  <c r="BO179" i="1"/>
  <c r="BN179" i="1"/>
  <c r="BM179" i="1"/>
  <c r="BL179" i="1"/>
  <c r="BK179" i="1"/>
  <c r="BJ179" i="1"/>
  <c r="BI179" i="1"/>
  <c r="BH179" i="1"/>
  <c r="BG179" i="1"/>
  <c r="BF179" i="1"/>
  <c r="BE179" i="1"/>
  <c r="BD179" i="1"/>
  <c r="BC179" i="1"/>
  <c r="BB179" i="1"/>
  <c r="BA179" i="1"/>
  <c r="AZ179" i="1"/>
  <c r="AY179" i="1"/>
  <c r="AX179" i="1"/>
  <c r="AW179" i="1"/>
  <c r="AV179" i="1"/>
  <c r="AU179" i="1"/>
  <c r="AT179" i="1"/>
  <c r="AS179" i="1"/>
  <c r="AR179" i="1"/>
  <c r="AQ179" i="1"/>
  <c r="AP179" i="1"/>
  <c r="AO179" i="1"/>
  <c r="AN179" i="1"/>
  <c r="AM179" i="1"/>
  <c r="AL179" i="1"/>
  <c r="AK179" i="1"/>
  <c r="AJ179" i="1"/>
  <c r="AI179" i="1"/>
  <c r="AH179" i="1"/>
  <c r="AG179" i="1"/>
  <c r="AF179" i="1"/>
  <c r="AE179" i="1"/>
  <c r="AD179" i="1"/>
  <c r="AC179" i="1"/>
  <c r="AB179" i="1"/>
  <c r="AA179" i="1"/>
  <c r="Z179" i="1"/>
  <c r="Y179" i="1"/>
  <c r="X179" i="1"/>
  <c r="W179" i="1"/>
  <c r="V179" i="1"/>
  <c r="U179" i="1"/>
  <c r="T179" i="1"/>
  <c r="S179" i="1"/>
  <c r="R179" i="1"/>
  <c r="Q179" i="1"/>
  <c r="P179" i="1"/>
  <c r="O179" i="1"/>
  <c r="N179" i="1"/>
  <c r="M179" i="1"/>
  <c r="L179" i="1"/>
  <c r="K179" i="1"/>
  <c r="J179" i="1"/>
  <c r="I179" i="1"/>
  <c r="H179" i="1"/>
  <c r="G179" i="1"/>
  <c r="F179" i="1"/>
  <c r="N144" i="1"/>
  <c r="N141" i="1"/>
  <c r="N140" i="1"/>
  <c r="N139" i="1"/>
  <c r="N138" i="1"/>
  <c r="N137" i="1"/>
  <c r="N137" i="1" a="1"/>
  <c r="N135" i="1"/>
  <c r="AJ110" i="1"/>
  <c r="AJ109" i="1"/>
  <c r="AJ108" i="1"/>
  <c r="AJ107" i="1"/>
  <c r="AJ106" i="1"/>
  <c r="AJ105" i="1"/>
  <c r="AJ104" i="1"/>
  <c r="AJ103" i="1"/>
  <c r="AJ102" i="1"/>
  <c r="AJ101" i="1"/>
  <c r="AJ100" i="1"/>
  <c r="AJ99" i="1"/>
  <c r="AJ98" i="1"/>
  <c r="AJ97" i="1"/>
  <c r="AJ96" i="1"/>
  <c r="AJ95" i="1"/>
  <c r="AJ94" i="1"/>
  <c r="AJ93" i="1"/>
  <c r="AJ92" i="1"/>
  <c r="AJ91" i="1"/>
  <c r="AJ90" i="1"/>
  <c r="AJ89" i="1"/>
  <c r="AJ88" i="1"/>
  <c r="AJ87" i="1"/>
  <c r="AJ86" i="1"/>
  <c r="AJ85" i="1"/>
  <c r="AJ84" i="1"/>
  <c r="AJ83" i="1"/>
  <c r="AJ82" i="1"/>
  <c r="AJ81" i="1"/>
  <c r="AJ80" i="1"/>
  <c r="AJ80" i="1" a="1"/>
  <c r="C110" i="1"/>
  <c r="C109" i="1"/>
  <c r="C108" i="1"/>
  <c r="C107" i="1"/>
  <c r="C106" i="1"/>
  <c r="C105" i="1"/>
  <c r="C104" i="1"/>
  <c r="C103" i="1"/>
  <c r="C102" i="1"/>
  <c r="C101" i="1"/>
  <c r="C100" i="1"/>
  <c r="C99" i="1"/>
  <c r="C98" i="1"/>
  <c r="C97" i="1"/>
  <c r="C96" i="1"/>
  <c r="C95" i="1"/>
  <c r="C94" i="1"/>
  <c r="C93" i="1"/>
  <c r="C92" i="1"/>
  <c r="C91" i="1"/>
  <c r="C90" i="1"/>
  <c r="C89" i="1"/>
  <c r="C88" i="1"/>
  <c r="C87" i="1"/>
  <c r="C86" i="1"/>
  <c r="C85" i="1"/>
  <c r="C84" i="1"/>
  <c r="C83" i="1"/>
  <c r="C82" i="1"/>
  <c r="C81" i="1"/>
  <c r="C80" i="1"/>
  <c r="C80" i="1" a="1"/>
  <c r="AJ73" i="1"/>
  <c r="AI73" i="1"/>
  <c r="AH73" i="1"/>
  <c r="AG73" i="1"/>
  <c r="AF73" i="1"/>
  <c r="AE73" i="1"/>
  <c r="AD73" i="1"/>
  <c r="AC73" i="1"/>
  <c r="AB73" i="1"/>
  <c r="AA73" i="1"/>
  <c r="Z73" i="1"/>
  <c r="Y73" i="1"/>
  <c r="X73" i="1"/>
  <c r="W73" i="1"/>
  <c r="V73" i="1"/>
  <c r="U73" i="1"/>
  <c r="T73" i="1"/>
  <c r="S73" i="1"/>
  <c r="R73" i="1"/>
  <c r="Q73" i="1"/>
  <c r="P73" i="1"/>
  <c r="O73" i="1"/>
  <c r="N73" i="1"/>
  <c r="M73" i="1"/>
  <c r="L73" i="1"/>
  <c r="K73" i="1"/>
  <c r="J73" i="1"/>
  <c r="I73" i="1"/>
  <c r="H73" i="1"/>
  <c r="G73" i="1"/>
  <c r="F73" i="1"/>
  <c r="E73" i="1"/>
  <c r="AJ72" i="1"/>
  <c r="AI72" i="1"/>
  <c r="AH72" i="1"/>
  <c r="AG72" i="1"/>
  <c r="AF72" i="1"/>
  <c r="AE72" i="1"/>
  <c r="AD72" i="1"/>
  <c r="AC72" i="1"/>
  <c r="AB72" i="1"/>
  <c r="AA72" i="1"/>
  <c r="Z72" i="1"/>
  <c r="Y72" i="1"/>
  <c r="X72" i="1"/>
  <c r="W72" i="1"/>
  <c r="V72" i="1"/>
  <c r="U72" i="1"/>
  <c r="T72" i="1"/>
  <c r="S72" i="1"/>
  <c r="R72" i="1"/>
  <c r="Q72" i="1"/>
  <c r="P72" i="1"/>
  <c r="O72" i="1"/>
  <c r="N72" i="1"/>
  <c r="M72" i="1"/>
  <c r="L72" i="1"/>
  <c r="K72" i="1"/>
  <c r="J72" i="1"/>
  <c r="I72" i="1"/>
  <c r="H72" i="1"/>
  <c r="G72" i="1"/>
  <c r="F72" i="1"/>
  <c r="E72" i="1"/>
  <c r="AJ68" i="1"/>
  <c r="AI68" i="1"/>
  <c r="AH68" i="1"/>
  <c r="AG68" i="1"/>
  <c r="AF68" i="1"/>
  <c r="AE68" i="1"/>
  <c r="AD68" i="1"/>
  <c r="AC68" i="1"/>
  <c r="AB68" i="1"/>
  <c r="AA68" i="1"/>
  <c r="Z68" i="1"/>
  <c r="Y68" i="1"/>
  <c r="X68" i="1"/>
  <c r="W68" i="1"/>
  <c r="V68" i="1"/>
  <c r="U68" i="1"/>
  <c r="T68" i="1"/>
  <c r="S68" i="1"/>
  <c r="R68" i="1"/>
  <c r="Q68" i="1"/>
  <c r="P68" i="1"/>
  <c r="O68" i="1"/>
  <c r="N68" i="1"/>
  <c r="M68" i="1"/>
  <c r="L68" i="1"/>
  <c r="K68" i="1"/>
  <c r="J68" i="1"/>
  <c r="I68" i="1"/>
  <c r="H68" i="1"/>
  <c r="G68" i="1"/>
  <c r="F68" i="1"/>
  <c r="E68" i="1"/>
  <c r="AJ67" i="1"/>
  <c r="AI67" i="1"/>
  <c r="AH67" i="1"/>
  <c r="AG67" i="1"/>
  <c r="AF67" i="1"/>
  <c r="AE67" i="1"/>
  <c r="AD67" i="1"/>
  <c r="AC67" i="1"/>
  <c r="AB67" i="1"/>
  <c r="AA67" i="1"/>
  <c r="Z67" i="1"/>
  <c r="Y67" i="1"/>
  <c r="X67" i="1"/>
  <c r="W67" i="1"/>
  <c r="V67" i="1"/>
  <c r="U67" i="1"/>
  <c r="T67" i="1"/>
  <c r="S67" i="1"/>
  <c r="R67" i="1"/>
  <c r="Q67" i="1"/>
  <c r="P67" i="1"/>
  <c r="O67" i="1"/>
  <c r="N67" i="1"/>
  <c r="M67" i="1"/>
  <c r="L67" i="1"/>
  <c r="K67" i="1"/>
  <c r="J67" i="1"/>
  <c r="I67" i="1"/>
  <c r="H67" i="1"/>
  <c r="G67" i="1"/>
  <c r="F67" i="1"/>
  <c r="E67" i="1"/>
  <c r="AJ44" i="1"/>
  <c r="AJ43" i="1"/>
  <c r="AI44" i="1"/>
  <c r="AH44" i="1"/>
  <c r="AG44" i="1"/>
  <c r="AF44" i="1"/>
  <c r="AE44" i="1"/>
  <c r="AD44" i="1"/>
  <c r="AC44" i="1"/>
  <c r="AB44" i="1"/>
  <c r="AA44" i="1"/>
  <c r="Z44" i="1"/>
  <c r="Y44" i="1"/>
  <c r="X44" i="1"/>
  <c r="W44" i="1"/>
  <c r="V44" i="1"/>
  <c r="U44" i="1"/>
  <c r="T44" i="1"/>
  <c r="S44" i="1"/>
  <c r="R44" i="1"/>
  <c r="Q44" i="1"/>
  <c r="P44" i="1"/>
  <c r="O44" i="1"/>
  <c r="N44" i="1"/>
  <c r="M44" i="1"/>
  <c r="L44" i="1"/>
  <c r="K44" i="1"/>
  <c r="J44" i="1"/>
  <c r="I44" i="1"/>
  <c r="H44" i="1"/>
  <c r="G44" i="1"/>
  <c r="F44" i="1"/>
  <c r="E44" i="1"/>
  <c r="AI43" i="1"/>
  <c r="AH43" i="1"/>
  <c r="AG43" i="1"/>
  <c r="AF43" i="1"/>
  <c r="AE43" i="1"/>
  <c r="AD43" i="1"/>
  <c r="AC43" i="1"/>
  <c r="AB43" i="1"/>
  <c r="AA43" i="1"/>
  <c r="Z43" i="1"/>
  <c r="Y43" i="1"/>
  <c r="X43" i="1"/>
  <c r="W43" i="1"/>
  <c r="V43" i="1"/>
  <c r="U43" i="1"/>
  <c r="T43" i="1"/>
  <c r="S43" i="1"/>
  <c r="R43" i="1"/>
  <c r="Q43" i="1"/>
  <c r="P43" i="1"/>
  <c r="O43" i="1"/>
  <c r="N43" i="1"/>
  <c r="M43" i="1"/>
  <c r="L43" i="1"/>
  <c r="K43" i="1"/>
  <c r="J43" i="1"/>
  <c r="I43" i="1"/>
  <c r="H43" i="1"/>
  <c r="G43" i="1"/>
  <c r="F43" i="1"/>
  <c r="E43" i="1"/>
  <c r="AI42" i="1"/>
  <c r="AH42" i="1"/>
  <c r="AG42" i="1"/>
  <c r="AF42" i="1"/>
  <c r="AE42" i="1"/>
  <c r="AD42" i="1"/>
  <c r="AC42" i="1"/>
  <c r="AB42" i="1"/>
  <c r="AA42" i="1"/>
  <c r="Z42" i="1"/>
  <c r="Y42" i="1"/>
  <c r="X42" i="1"/>
  <c r="W42" i="1"/>
  <c r="V42" i="1"/>
  <c r="U42" i="1"/>
  <c r="T42" i="1"/>
  <c r="S42" i="1"/>
  <c r="R42" i="1"/>
  <c r="Q42" i="1"/>
  <c r="P42" i="1"/>
  <c r="O42" i="1"/>
  <c r="N42" i="1"/>
  <c r="M42" i="1"/>
  <c r="L42" i="1"/>
  <c r="K42" i="1"/>
  <c r="J42" i="1"/>
  <c r="I42" i="1"/>
  <c r="H42" i="1"/>
  <c r="G42" i="1"/>
  <c r="F42" i="1"/>
  <c r="E42" i="1"/>
  <c r="E42" i="1" a="1"/>
  <c r="P36" i="1"/>
  <c r="T34" i="1"/>
  <c r="S34" i="1"/>
  <c r="R34" i="1"/>
  <c r="L33" i="1"/>
  <c r="K33" i="1"/>
  <c r="J33" i="1"/>
  <c r="I33" i="1"/>
  <c r="H33" i="1"/>
  <c r="G33" i="1"/>
  <c r="F33" i="1"/>
  <c r="E33" i="1"/>
  <c r="M32" i="1"/>
  <c r="K32" i="1"/>
  <c r="J32" i="1"/>
  <c r="I32" i="1"/>
  <c r="H32" i="1"/>
  <c r="G32" i="1"/>
  <c r="F32" i="1"/>
  <c r="E32" i="1"/>
  <c r="M31" i="1"/>
  <c r="L31" i="1"/>
  <c r="L31" i="1" a="1"/>
  <c r="J31" i="1"/>
  <c r="I31" i="1"/>
  <c r="H31" i="1"/>
  <c r="G31" i="1"/>
  <c r="F31" i="1"/>
  <c r="E31" i="1"/>
  <c r="R30" i="1"/>
  <c r="M30" i="1"/>
  <c r="L30" i="1"/>
  <c r="K30" i="1"/>
  <c r="K30" i="1" a="1"/>
  <c r="I30" i="1"/>
  <c r="H30" i="1"/>
  <c r="G30" i="1"/>
  <c r="F30" i="1"/>
  <c r="E30" i="1"/>
  <c r="R29" i="1"/>
  <c r="Q29" i="1"/>
  <c r="Q29" i="1" a="1"/>
  <c r="M29" i="1"/>
  <c r="L29" i="1"/>
  <c r="K29" i="1"/>
  <c r="J29" i="1"/>
  <c r="J29" i="1" a="1"/>
  <c r="H29" i="1"/>
  <c r="G29" i="1"/>
  <c r="F29" i="1"/>
  <c r="E29" i="1"/>
  <c r="M28" i="1"/>
  <c r="L28" i="1"/>
  <c r="K28" i="1"/>
  <c r="J28" i="1"/>
  <c r="I28" i="1"/>
  <c r="I28" i="1" a="1"/>
  <c r="G28" i="1"/>
  <c r="F28" i="1"/>
  <c r="E28" i="1"/>
  <c r="M27" i="1"/>
  <c r="L27" i="1"/>
  <c r="K27" i="1"/>
  <c r="J27" i="1"/>
  <c r="I27" i="1"/>
  <c r="H27" i="1"/>
  <c r="H27" i="1" a="1"/>
  <c r="F27" i="1"/>
  <c r="E27" i="1"/>
  <c r="M26" i="1"/>
  <c r="L26" i="1"/>
  <c r="K26" i="1"/>
  <c r="J26" i="1"/>
  <c r="I26" i="1"/>
  <c r="H26" i="1"/>
  <c r="G26" i="1"/>
  <c r="G26" i="1" a="1"/>
  <c r="E26" i="1"/>
  <c r="R25" i="1"/>
  <c r="M25" i="1"/>
  <c r="L25" i="1"/>
  <c r="K25" i="1"/>
  <c r="J25" i="1"/>
  <c r="I25" i="1"/>
  <c r="H25" i="1"/>
  <c r="G25" i="1"/>
  <c r="F25" i="1"/>
  <c r="F25" i="1" a="1"/>
  <c r="R24" i="1"/>
  <c r="Q24" i="1"/>
  <c r="Q24" i="1" a="1"/>
  <c r="M24" i="1"/>
  <c r="L24" i="1"/>
  <c r="K24" i="1"/>
  <c r="J24" i="1"/>
  <c r="I24" i="1"/>
  <c r="H24" i="1"/>
  <c r="G24" i="1"/>
  <c r="F24" i="1"/>
  <c r="E24" i="1"/>
  <c r="E24" i="1" a="1"/>
  <c r="M23" i="1"/>
  <c r="L23" i="1"/>
  <c r="K23" i="1"/>
  <c r="J23" i="1"/>
  <c r="I23" i="1"/>
  <c r="H23" i="1"/>
  <c r="G23" i="1"/>
  <c r="F23" i="1"/>
  <c r="E23" i="1"/>
  <c r="D23" i="1"/>
  <c r="D23" i="1" a="1"/>
  <c r="J1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Steve-Local</author>
  </authors>
  <commentList>
    <comment ref="O513" authorId="0" shapeId="0" xr:uid="{6D6D3CAA-9728-4C7C-9006-9285E0F66735}">
      <text>
        <r>
          <rPr>
            <b/>
            <sz val="9"/>
            <color indexed="81"/>
            <rFont val="Tahoma"/>
            <family val="2"/>
          </rPr>
          <t>LiquidWaterViscM2BySec Error: The supplied temperature is outside the valid range. Tmin = 1 C and Tmax = 80 C.</t>
        </r>
      </text>
    </comment>
  </commentList>
</comments>
</file>

<file path=xl/sharedStrings.xml><?xml version="1.0" encoding="utf-8"?>
<sst xmlns="http://schemas.openxmlformats.org/spreadsheetml/2006/main" count="1111" uniqueCount="530">
  <si>
    <t>Help</t>
  </si>
  <si>
    <t>To get a list of parameters for each function:</t>
  </si>
  <si>
    <t>1 - Type the function name into a cell until the opening bracket: =FunctionName(</t>
  </si>
  <si>
    <t>2 - The press Ctrl + Shift + A then the parameters will be listed</t>
  </si>
  <si>
    <t>AntoinVP:  Vapor pressure at a specified temperature</t>
  </si>
  <si>
    <t>Syntax: AntoineT(Species as string, temperature in degrees centigrade, Optional errMsgs as Boolean)</t>
  </si>
  <si>
    <t>Parameters:</t>
  </si>
  <si>
    <t>Species as string found in '(SPECIES)' column of Pdata worksheet</t>
  </si>
  <si>
    <t>Example:</t>
  </si>
  <si>
    <t>P (bara)</t>
  </si>
  <si>
    <t>T (C)</t>
  </si>
  <si>
    <t>Species Name</t>
  </si>
  <si>
    <t>Temperature in degrees centigrade</t>
  </si>
  <si>
    <t>C2H6(g)</t>
  </si>
  <si>
    <t>Optional: errMsgs: Boolean, True =&gt; turns on error messages, False =&gt; turns off error messages</t>
  </si>
  <si>
    <t>Note : This function does utilize datasets.</t>
  </si>
  <si>
    <t>Binary Interaction Coefficients Format: Applies to both kij0 and kijT</t>
  </si>
  <si>
    <t>Rule 1</t>
  </si>
  <si>
    <t>kij0 = kji0 / kijt = kjiT</t>
  </si>
  <si>
    <t>Rule 2</t>
  </si>
  <si>
    <t>if i = j then kij0 = 0 and kijT = 0</t>
  </si>
  <si>
    <t>Species 1</t>
  </si>
  <si>
    <t>kij0</t>
  </si>
  <si>
    <t>Species 2</t>
  </si>
  <si>
    <t>Species 3</t>
  </si>
  <si>
    <t>C7H16(g)</t>
  </si>
  <si>
    <t>Species 4</t>
  </si>
  <si>
    <t>Species 5</t>
  </si>
  <si>
    <t>Species 6</t>
  </si>
  <si>
    <t>kijT</t>
  </si>
  <si>
    <t>Species 7</t>
  </si>
  <si>
    <t>Species 8</t>
  </si>
  <si>
    <t>Species 9</t>
  </si>
  <si>
    <t>Species 10</t>
  </si>
  <si>
    <t>kij0 &amp; kijT</t>
  </si>
  <si>
    <t>no binaries</t>
  </si>
  <si>
    <t>Bubble T (C)</t>
  </si>
  <si>
    <t>Note: These arrays are optionally referenced by other functions.</t>
  </si>
  <si>
    <t>Total Moles</t>
  </si>
  <si>
    <t>2a</t>
  </si>
  <si>
    <t>CreateDecomposition: Creates fractions decomposition</t>
  </si>
  <si>
    <t>Extended - Predictive PR78 - Temperature Dependent Binary Interaction Parameters</t>
  </si>
  <si>
    <t>Species decomposition</t>
  </si>
  <si>
    <t>Fractional</t>
  </si>
  <si>
    <t>Decomposition</t>
  </si>
  <si>
    <t>Syntax:</t>
  </si>
  <si>
    <t>CreateDecomposition(cell range reference, optional errMsgs as Boolean)</t>
  </si>
  <si>
    <t>cell range reference:</t>
  </si>
  <si>
    <t>This top cell is used to pass options into the UDF functions. Can be left blank. =&gt;</t>
  </si>
  <si>
    <t>turn messages on</t>
  </si>
  <si>
    <t>Vapor Component 1</t>
  </si>
  <si>
    <t>Cell(1, 1) 1 Option =&gt;</t>
  </si>
  <si>
    <t>Vapor Component 2</t>
  </si>
  <si>
    <t>.</t>
  </si>
  <si>
    <t>Type of function: array</t>
  </si>
  <si>
    <t>Vapor Component n</t>
  </si>
  <si>
    <t>Manually created decompositions found below:</t>
  </si>
  <si>
    <t>CH3</t>
  </si>
  <si>
    <t>CH2</t>
  </si>
  <si>
    <t>CH</t>
  </si>
  <si>
    <t>C</t>
  </si>
  <si>
    <t>CH4</t>
  </si>
  <si>
    <t>C2H6</t>
  </si>
  <si>
    <t>CHaro</t>
  </si>
  <si>
    <t>Caro</t>
  </si>
  <si>
    <t>C, aro-fused rings</t>
  </si>
  <si>
    <t>CH2, cyclic</t>
  </si>
  <si>
    <t>CH/C, cyclic</t>
  </si>
  <si>
    <t>CO2</t>
  </si>
  <si>
    <t>N2</t>
  </si>
  <si>
    <t>H2S</t>
  </si>
  <si>
    <t>SH</t>
  </si>
  <si>
    <t>H2O</t>
  </si>
  <si>
    <t>C2H4</t>
  </si>
  <si>
    <t>CH2/CH, alkenic</t>
  </si>
  <si>
    <t>C, alkenic</t>
  </si>
  <si>
    <t>CH/C, cycloalkenic</t>
  </si>
  <si>
    <t>H2</t>
  </si>
  <si>
    <t>CO</t>
  </si>
  <si>
    <t>He</t>
  </si>
  <si>
    <t>Ar</t>
  </si>
  <si>
    <t>SO2</t>
  </si>
  <si>
    <t>O2</t>
  </si>
  <si>
    <t>NO</t>
  </si>
  <si>
    <t>COS</t>
  </si>
  <si>
    <t>NH3</t>
  </si>
  <si>
    <t>NO2/N2O4</t>
  </si>
  <si>
    <t>N2O</t>
  </si>
  <si>
    <t>(GROUP 1)</t>
  </si>
  <si>
    <t>(GROUP 2)</t>
  </si>
  <si>
    <t>(GROUP 3)</t>
  </si>
  <si>
    <t>(GROUP 4)</t>
  </si>
  <si>
    <t>(GROUP 5)</t>
  </si>
  <si>
    <t>(GROUP 6)</t>
  </si>
  <si>
    <t>(GROUP 7)</t>
  </si>
  <si>
    <t>(GROUP 8)</t>
  </si>
  <si>
    <t>(GROUP 9)</t>
  </si>
  <si>
    <t>(GROUP 10)</t>
  </si>
  <si>
    <t>(GROUP 11)</t>
  </si>
  <si>
    <t>(GROUP 12)</t>
  </si>
  <si>
    <t>(GROUP 13)</t>
  </si>
  <si>
    <t>(GROUP 14)</t>
  </si>
  <si>
    <t>(GROUP 15)</t>
  </si>
  <si>
    <t>(GROUP 16)</t>
  </si>
  <si>
    <t>(GROUP 17)</t>
  </si>
  <si>
    <t>(GROUP 18)</t>
  </si>
  <si>
    <t>(GROUP 19)</t>
  </si>
  <si>
    <t>(GROUP 20)</t>
  </si>
  <si>
    <t>(GROUP 21)</t>
  </si>
  <si>
    <t>(GROUP 22)</t>
  </si>
  <si>
    <t>(GROUP 23)</t>
  </si>
  <si>
    <t>(GROUP 24)</t>
  </si>
  <si>
    <t>(GROUP 25)</t>
  </si>
  <si>
    <t>(GROUP 26)</t>
  </si>
  <si>
    <t>(GROUP 27)</t>
  </si>
  <si>
    <t>(GROUP 28)</t>
  </si>
  <si>
    <t>(GROUP 29)</t>
  </si>
  <si>
    <t>(GROUP 30)</t>
  </si>
  <si>
    <t>(GROUP 31)</t>
  </si>
  <si>
    <t>Sum</t>
  </si>
  <si>
    <t>The group interaction parameters for the E-PPR78 EOS below are hard coded into the createPredictivekijTArray() VBA function.</t>
  </si>
  <si>
    <t>Group Interaction Parameter A</t>
  </si>
  <si>
    <t>Group Interaction Parameter B</t>
  </si>
  <si>
    <t>BubbleT:  Returns bubble point at a specified pressure and composition</t>
  </si>
  <si>
    <t>Syntax: BubbleT(named range or cell range reference of Dataset, pressure, moles,  binaries used, optional kij0,optional kijT, decomposition, optional guess bubble point temperature, optional errMsgs as Boolean)</t>
  </si>
  <si>
    <t>named range or cell range reference: Must refer to the range of cells created by the CreateDataset function or made manually</t>
  </si>
  <si>
    <t>pressure:   cell reference or number representing the pressure in bara</t>
  </si>
  <si>
    <t>moles: cell reference of a range equal to the number of vapor species in named range or cell reference</t>
  </si>
  <si>
    <t>binaries used: true or false</t>
  </si>
  <si>
    <t>kij0: Optional, cell range reference or named range of size number of vapor species by number of vapor species representing the kij0 binaries</t>
  </si>
  <si>
    <t>kijT: Optional, cell range reference or named range of size number of vapor species by number of vapor species representing the kijT binaries</t>
  </si>
  <si>
    <t>Fractional Decomposition: Optional, Cell range equal to the number of species +1 in rows and 31 groups in columns, Decomposition of species into the 31 E-PPR78 Groups</t>
  </si>
  <si>
    <t>Optional, guessed bubble point temperature in degrees Celsius</t>
  </si>
  <si>
    <t>Return Values:</t>
  </si>
  <si>
    <t>Returns bubble point in degrees Celsius and optionally the initial bubble point estimate used in the calculation and optionally the vapor composition</t>
  </si>
  <si>
    <t>Bubble Temperature</t>
  </si>
  <si>
    <t>Optional (always returned)</t>
  </si>
  <si>
    <t>Initially estimated or guessed bubble temperature</t>
  </si>
  <si>
    <t>Optional bubble vapor composition</t>
  </si>
  <si>
    <t>y(1)</t>
  </si>
  <si>
    <t xml:space="preserve"> (always returned)</t>
  </si>
  <si>
    <t>y(2)</t>
  </si>
  <si>
    <t>Initialization Temperature (C)</t>
  </si>
  <si>
    <t>y(n)</t>
  </si>
  <si>
    <t>&lt;= Vapor Composition</t>
  </si>
  <si>
    <t>Type of function: PR1978, optionally array</t>
  </si>
  <si>
    <t>Reference 5:  International Journal of Mechanical Engineering Education-2013-Kandula-188-202-PR-ConvergenceTecniques</t>
  </si>
  <si>
    <t>without binaries</t>
  </si>
  <si>
    <t>CreateDataset:  Creates dataset of species data</t>
  </si>
  <si>
    <t>CreateDataset(cell range reference, optional errMsgs as Boolean)</t>
  </si>
  <si>
    <t>Required - These species must be vapor species</t>
  </si>
  <si>
    <t xml:space="preserve">The top most cell is processed as a string. </t>
  </si>
  <si>
    <t>Cell(1, 1) 3 Options =&gt;</t>
  </si>
  <si>
    <t>If "Twu Alpha" is found in this string then the alphai_Array(i) is calculated with the Twu alpha method.</t>
  </si>
  <si>
    <t>Twu Alpha</t>
  </si>
  <si>
    <t>If "Error Messages On" is found in this cell then error messages for all UDF's associated with this dataset will be turned on. This over-rides the individual UDF errMsgs parameters.</t>
  </si>
  <si>
    <t>Predictive</t>
  </si>
  <si>
    <t>This cell can be left blank. The phase designation 'vapor' is not necessary in this cell. All species located above the 'liquid' keyword (if present) must be vapor.</t>
  </si>
  <si>
    <t>The test for the above strings is insensitive to capital letters.</t>
  </si>
  <si>
    <t>"error messages on, two alpha" == " ERROR MESSEGES ON,TWU ALPHA" == "tWu aLPhA, ERroR meSSagEs oN"</t>
  </si>
  <si>
    <t>More options can be added in the future this way.</t>
  </si>
  <si>
    <t>This cell must have the word 'Liquid' in it if there are any =&gt;</t>
  </si>
  <si>
    <t>Liquid</t>
  </si>
  <si>
    <t>Optional - These are needed for enthalpy and entropy calculations for liquid phase</t>
  </si>
  <si>
    <t>liquid phase species and if liquid phase enthalpy or entropy are desired.  =&gt;</t>
  </si>
  <si>
    <t>Liquid Component 1</t>
  </si>
  <si>
    <t xml:space="preserve"> All PR1978 calculations only use the data found in the vapor species. =&gt;</t>
  </si>
  <si>
    <t>Liquid Component 2</t>
  </si>
  <si>
    <t xml:space="preserve">&lt;= This optional liquid species section must have the same number of rows as the vapor species section. </t>
  </si>
  <si>
    <t>If not all species have liquid Cp data available then these cells must be left blank.</t>
  </si>
  <si>
    <t xml:space="preserve">&lt;= These are only needed for heat capacity data for liquid species i.e. they are only needed to calculate phase change enthalpy and </t>
  </si>
  <si>
    <t>entropy as well as liquid phase enthalpy and entropy.</t>
  </si>
  <si>
    <t>Liquid Component n</t>
  </si>
  <si>
    <t xml:space="preserve">Vapor Dataset: Species data in a range of cells 1 + the number of species rows high by 73 columns wide. </t>
  </si>
  <si>
    <t xml:space="preserve">Vapor &amp; Liquid Dataset: Species data in a range of cells 2 + 2 times the number of species rows high by 73 columns wide. </t>
  </si>
  <si>
    <t>Notes:</t>
  </si>
  <si>
    <t>This function accesses the Pdata worksheet and creates a predefined array of values utilized by functions that require a dataset.</t>
  </si>
  <si>
    <t>Once the dataset is created the dataset values can/should/must be 'flatten' by copying and pasting values in place.</t>
  </si>
  <si>
    <t>Flattening the dataset greatly improves performance by preventing the dataset from getting recalculated. These values do not need to change unless new/modified data in entered into the Pdata worksheet for species found in the dataset.</t>
  </si>
  <si>
    <t>If changes are made to the Pdata worksheet that effect any of the species in the dataset then the dataset must be recreated and can be flatten again.</t>
  </si>
  <si>
    <t xml:space="preserve">Vapor &amp; Liquid Species =&gt; </t>
  </si>
  <si>
    <t>error messages on</t>
  </si>
  <si>
    <t>C2H6(l)</t>
  </si>
  <si>
    <t>C7H16(l)</t>
  </si>
  <si>
    <t xml:space="preserve">Vapor Species Only =&gt; </t>
  </si>
  <si>
    <t>Dataset made manually =&gt;</t>
  </si>
  <si>
    <t>(MW)</t>
  </si>
  <si>
    <t>(TC, K)</t>
  </si>
  <si>
    <t>(PC, bara)</t>
  </si>
  <si>
    <t>(OMEGA)</t>
  </si>
  <si>
    <t>(ZC)</t>
  </si>
  <si>
    <t>k(i)</t>
  </si>
  <si>
    <t>b(i)</t>
  </si>
  <si>
    <t>(TB, K)</t>
  </si>
  <si>
    <t>(Hvap, kJ/kg-mole)</t>
  </si>
  <si>
    <t>(Hf298, kJ/g-mole)</t>
  </si>
  <si>
    <t>(S298, J/g-mole/K)</t>
  </si>
  <si>
    <t>(Gf298, kJ/g-mole)</t>
  </si>
  <si>
    <t>(CPData)</t>
  </si>
  <si>
    <t>(NIST-TMN1)</t>
  </si>
  <si>
    <t>(NIST-TMX1)</t>
  </si>
  <si>
    <t>(NIST-A1)</t>
  </si>
  <si>
    <t>(NIST-B1)</t>
  </si>
  <si>
    <t>(NIST-C1)</t>
  </si>
  <si>
    <t>(NIST-D1)</t>
  </si>
  <si>
    <t>(NIST-E1)</t>
  </si>
  <si>
    <t>(NIST-F1)</t>
  </si>
  <si>
    <t>(NIST-G1)</t>
  </si>
  <si>
    <t>(NIST-H1)</t>
  </si>
  <si>
    <t>(NIST-TMN2)</t>
  </si>
  <si>
    <t>(NIST-TMX2)</t>
  </si>
  <si>
    <t>(NIST-A2)</t>
  </si>
  <si>
    <t>(NIST-B2)</t>
  </si>
  <si>
    <t>(NIST-C2)</t>
  </si>
  <si>
    <t>(NIST-D2)</t>
  </si>
  <si>
    <t>(NIST-E2)</t>
  </si>
  <si>
    <t>(NIST-F2)</t>
  </si>
  <si>
    <t>(NIST-G2)</t>
  </si>
  <si>
    <t>(NIST-H2)</t>
  </si>
  <si>
    <t>(NIST-TMN3)</t>
  </si>
  <si>
    <t>(NIST-TMX3)</t>
  </si>
  <si>
    <t>(NIST-A3)</t>
  </si>
  <si>
    <t>(NIST-B3)</t>
  </si>
  <si>
    <t>(NIST-C3)</t>
  </si>
  <si>
    <t>(NIST-D3)</t>
  </si>
  <si>
    <t>(NIST-E3)</t>
  </si>
  <si>
    <t>(NIST-F3)</t>
  </si>
  <si>
    <t>(NIST-G3)</t>
  </si>
  <si>
    <t>(NIST-H3)</t>
  </si>
  <si>
    <t>(NIST-TMN4)</t>
  </si>
  <si>
    <t>(NIST-TMX4)</t>
  </si>
  <si>
    <t>(NIST-A4)</t>
  </si>
  <si>
    <t>(NIST-B4)</t>
  </si>
  <si>
    <t>(NIST-C4)</t>
  </si>
  <si>
    <t>(NIST-D4)</t>
  </si>
  <si>
    <t>(NIST-E4)</t>
  </si>
  <si>
    <t>(NIST-F4)</t>
  </si>
  <si>
    <t>(NIST-G4)</t>
  </si>
  <si>
    <t>(NIST-H4)</t>
  </si>
  <si>
    <t>(NIST-TMN5)</t>
  </si>
  <si>
    <t>(NIST-TMX5)</t>
  </si>
  <si>
    <t>(NIST-A5)</t>
  </si>
  <si>
    <t>(NIST-B5)</t>
  </si>
  <si>
    <t>(NIST-C5)</t>
  </si>
  <si>
    <t>(NIST-D5)</t>
  </si>
  <si>
    <t>(NIST-E5)</t>
  </si>
  <si>
    <t>(NIST-F5)</t>
  </si>
  <si>
    <t>(NIST-G5)</t>
  </si>
  <si>
    <t>(NIST-H5)</t>
  </si>
  <si>
    <t>(NIST-TMN6)</t>
  </si>
  <si>
    <t>(NIST-TMX6)</t>
  </si>
  <si>
    <t>(NIST-A6)</t>
  </si>
  <si>
    <t>(NIST-B6)</t>
  </si>
  <si>
    <t>(NIST-C6)</t>
  </si>
  <si>
    <t>(NIST-D6)</t>
  </si>
  <si>
    <t>(NIST-E6)</t>
  </si>
  <si>
    <t>(NIST-F6)</t>
  </si>
  <si>
    <t>(NIST-G6)</t>
  </si>
  <si>
    <t>(NIST-H6)</t>
  </si>
  <si>
    <t>with vlookup function =&gt;</t>
  </si>
  <si>
    <t>Derivatives:  Returns the derivatives and other data of the PR1978 EOS for a vapor</t>
  </si>
  <si>
    <t>Syntax: Derivatives(named range or cell range reference  of Dataset, temperature, pressure, moles,  binaries used, optional kij0,optional kijT, optional returnUnits as Boolean, optional errMsgs as Boolean)</t>
  </si>
  <si>
    <t>temperature: cell reference or number representing the temperature in degrees Celsius</t>
  </si>
  <si>
    <t>Optional: returnUnits: Boolean, True =&gt; return two dimensional array with values and labels with units, False =&gt; returns values only</t>
  </si>
  <si>
    <t>Returns derivatives, sum_b, sum_a, A, B, z and volume</t>
  </si>
  <si>
    <t xml:space="preserve">This column returned </t>
  </si>
  <si>
    <t>Values</t>
  </si>
  <si>
    <t>if returnUnits = True</t>
  </si>
  <si>
    <t>Return Units Off</t>
  </si>
  <si>
    <t>Return Units On</t>
  </si>
  <si>
    <t xml:space="preserve">        dadT at constant V</t>
  </si>
  <si>
    <t>dadT at constant V (m^6 bar/mol^2-K)</t>
  </si>
  <si>
    <t xml:space="preserve">        dPdv constant T</t>
  </si>
  <si>
    <t>dPdv at constant T (bar/(m3/mol))</t>
  </si>
  <si>
    <t xml:space="preserve">        dPdT constant V</t>
  </si>
  <si>
    <t>dPdT at constant V (bar/K)</t>
  </si>
  <si>
    <t xml:space="preserve">        dadT constant P</t>
  </si>
  <si>
    <t>dadT at constant P (m3/mol-K)</t>
  </si>
  <si>
    <t xml:space="preserve">        dBdT constant P</t>
  </si>
  <si>
    <t>dBdT at constant P (1/K)</t>
  </si>
  <si>
    <t xml:space="preserve">        dZdT constant P</t>
  </si>
  <si>
    <t>dZdT at constant P (1/K)</t>
  </si>
  <si>
    <t xml:space="preserve">        dVdT constant P</t>
  </si>
  <si>
    <t>dVdT at constant P (m3/mol-K)</t>
  </si>
  <si>
    <t xml:space="preserve">        sum_b</t>
  </si>
  <si>
    <t>sum_b (m^3/mol)</t>
  </si>
  <si>
    <t xml:space="preserve">        sum_a</t>
  </si>
  <si>
    <t>sum_a (m^6 bara/mol^2)</t>
  </si>
  <si>
    <t xml:space="preserve">        A</t>
  </si>
  <si>
    <t>A</t>
  </si>
  <si>
    <t xml:space="preserve">        B</t>
  </si>
  <si>
    <t>B</t>
  </si>
  <si>
    <t xml:space="preserve">        z</t>
  </si>
  <si>
    <t>Z</t>
  </si>
  <si>
    <t xml:space="preserve">        molar volume</t>
  </si>
  <si>
    <t>v (m3/mol)</t>
  </si>
  <si>
    <t>Type of function: PR1978, array</t>
  </si>
  <si>
    <t>Reference 11</t>
  </si>
  <si>
    <t xml:space="preserve">Thermodynamic Properties Involving Derivatives
Using the Peng-Robinson Equation of State
</t>
  </si>
  <si>
    <t>DewT:  Returns dew point at a specified pressure and composition</t>
  </si>
  <si>
    <t>Syntax: DewT(named range or cell range reference of Dataset, pressure, moles,  binaries used, optional kij0,optional kijT, optional guess dew point temperature, optional errMsgs as Boolean)</t>
  </si>
  <si>
    <t>kij0: cell range reference or named range of size number of vapor species by number of vapor species representing the kij0 binaries</t>
  </si>
  <si>
    <t>kijT: cell range reference or named range of size number of vapor species by number of vapor species representing the kijT binaries</t>
  </si>
  <si>
    <t>guess: Optional,  guessed dew point temperature in degrees Celsius</t>
  </si>
  <si>
    <t>Optional: CallFromFlash: Boolean, this allows the FlashTP function to call the BubbleT function to confirm if the specified flash temperature is above the dew point. Not used by UDF function. This allows for the option to avoid the application.transpose function.</t>
  </si>
  <si>
    <t>Returns dew point in degrees Celsius and optionally the initial dew point estimate used in the calculation and optionally the liquid composition</t>
  </si>
  <si>
    <t>Dew Temperature</t>
  </si>
  <si>
    <t>Initially estimated or guessed dew temperature</t>
  </si>
  <si>
    <t>Optional dew liquid composition</t>
  </si>
  <si>
    <t>x(1)</t>
  </si>
  <si>
    <t>x(2)</t>
  </si>
  <si>
    <t>Dew T (C)</t>
  </si>
  <si>
    <t>x(n)</t>
  </si>
  <si>
    <t>&lt;= Without returning optional data, using vapor/liquid dataset</t>
  </si>
  <si>
    <t>&lt;= Using vapor dataset</t>
  </si>
  <si>
    <t>&lt;= Using vapor portion of vapor-liquid dataset</t>
  </si>
  <si>
    <t>Enthalpy:  Returns enthalpy reference to ideal gas @ 25 C and 1 bara given temperature, pressure, composition and phase</t>
  </si>
  <si>
    <t>Syntax: Enthalpy(named range or cell range reference of Dataset, temperature, pressure, moles, phase, binaries used, optional kij0,optional kijT, optional errMsgs as Boolean)</t>
  </si>
  <si>
    <t>&lt;= above dew t to be sure of a single phase</t>
  </si>
  <si>
    <t>phase: string or cell reference representing the phase - either "Vapor" or "Liquid"</t>
  </si>
  <si>
    <t>Total (kg-moles/hr)</t>
  </si>
  <si>
    <t>Enthalpy (kJ/kg-mole)</t>
  </si>
  <si>
    <t>Enthalpy (kJ/hr)</t>
  </si>
  <si>
    <t>Returns molar enthalpy in kJ/kg-moles = j/gmol</t>
  </si>
  <si>
    <t>Non-zero values of pressure of 1 or less will calculate as ideal gas</t>
  </si>
  <si>
    <t>Type of function:  PR1978</t>
  </si>
  <si>
    <t>Entropy:  Returns entropy reference to ideal gas @ 25 C and 1 bara given temperature, pressure, composition and phase</t>
  </si>
  <si>
    <t>Syntax: Entropy(named range or cell range reference of Dataset, temperature, pressure, moles, phase, binaries used, optional kij0,optional kijT, optional errMsgs as Boolean)</t>
  </si>
  <si>
    <t>Entropy (kJ/kg-mole/K)</t>
  </si>
  <si>
    <t>Entropy (J/g-mole/K)</t>
  </si>
  <si>
    <t>CalcAsIdealGas: Boolean, True =&gt; calculate without departure function, false =&gt; calculate with departure function</t>
  </si>
  <si>
    <t>Returns molar entropy in kJ/kg-moles/K = j/mol/K</t>
  </si>
  <si>
    <t>Note:</t>
  </si>
  <si>
    <t>Error Handling</t>
  </si>
  <si>
    <t xml:space="preserve">These functions typically return zero or -273.15 on error. If error messages are turned on then the error messages can be found in the comment of first output cell. </t>
  </si>
  <si>
    <t xml:space="preserve">If the output of the function is a range then the comment can be found in the upper most cell for single column ranges or upper left most cell for 2 dimensional outputs. </t>
  </si>
  <si>
    <t xml:space="preserve">Errors can be turned on individually with the last parameter (errMsgs: Boolean) of any function set equal to 1 or True. Errors for all function associated with a dataset can be turned </t>
  </si>
  <si>
    <t>on by adding 'error messages on', to cell(1, 1) of the dataset. See the function references for CreateDataset for more information on the global dataset level error messaging option.</t>
  </si>
  <si>
    <t>FlashTP:  Flash to vapor and liquid given temperature, pressure and composition</t>
  </si>
  <si>
    <t>Syntax: FlashTP(named range or cell range reference of Dataset, temperature, pressure, moles, binaries used, optional kij0,optional kijT, optional errMsgs as Boolean)</t>
  </si>
  <si>
    <t>temperature: cell reference or number representing the flash temperature in degrees Celsius</t>
  </si>
  <si>
    <t>pressure:   cell reference or number representing the flash pressure in bara</t>
  </si>
  <si>
    <t>moles: cell reference of a range equal to the number of vapor species representing the feed moles or mole fraction of the species for the flash</t>
  </si>
  <si>
    <t>Returns a range of cells equal to 1 column by 2 times number of vapor species + 1 rows, see example below:</t>
  </si>
  <si>
    <t>&lt;= Middle of dew and bubble temps to ensure two phases</t>
  </si>
  <si>
    <t>Vapor Fraction</t>
  </si>
  <si>
    <t>Vapor Composition</t>
  </si>
  <si>
    <t>y(i)</t>
  </si>
  <si>
    <t>The vapor and liquid compositions have been switched from the July 2017 workbook version.</t>
  </si>
  <si>
    <t>-</t>
  </si>
  <si>
    <t>Liquid Composition</t>
  </si>
  <si>
    <t>x(i)</t>
  </si>
  <si>
    <t>C7H16</t>
  </si>
  <si>
    <t>Type of function: array, PR1978, array</t>
  </si>
  <si>
    <t>Reference 3: Lecture 5: Isothermal Flash Calculations - Neil Carrasco - http://documentslide.com/documents/lecture-5-isothermal-flash-calculations.html</t>
  </si>
  <si>
    <t>Get_CP_TempRange: Returns the minimum and maximum temperatures for the heat capacity data for each specie in the dataset</t>
  </si>
  <si>
    <t>Syntax: Get_Cp_TempRange(named range or cell range reference of Dataset, Optional errMsgs as Boolean)</t>
  </si>
  <si>
    <t xml:space="preserve">Returns minimum and maximum temperature for species Cp data in a range of cells </t>
  </si>
  <si>
    <t>Returned range is 2 columns (Tmin, Tmax in degrees Celsius) and the number of rows equal to the number of species (including liquid species)</t>
  </si>
  <si>
    <t>T Min (C)</t>
  </si>
  <si>
    <t>T Max (C)</t>
  </si>
  <si>
    <t>Vapor Species</t>
  </si>
  <si>
    <t>MinT(1)</t>
  </si>
  <si>
    <t>MaxT(1)</t>
  </si>
  <si>
    <t>Species n</t>
  </si>
  <si>
    <t>MinT(n)</t>
  </si>
  <si>
    <t>MaxT(n)</t>
  </si>
  <si>
    <t>Liquid Species (if present)</t>
  </si>
  <si>
    <t>Function Type: array</t>
  </si>
  <si>
    <t>GetCriticalConstants:  Returns molecular weight of the species in the supplied dataset</t>
  </si>
  <si>
    <t>Syntax: GetCriticalConstants(named range or cell range reference of Dataset, optional errMsgs as Boolean)</t>
  </si>
  <si>
    <t>Returns critical constants of species in a range of cells in 4 columns (critical temperature (K), critical pressure (bara), acentric factor, critical compressibility) with the number of rows equal to the number of vapor species</t>
  </si>
  <si>
    <t>(K)</t>
  </si>
  <si>
    <t>(bara)</t>
  </si>
  <si>
    <t>Vapor Species 1</t>
  </si>
  <si>
    <t>TC(1)</t>
  </si>
  <si>
    <t>PC(1)</t>
  </si>
  <si>
    <t>omega(1)</t>
  </si>
  <si>
    <t>ZC(1)</t>
  </si>
  <si>
    <t>TC (K)</t>
  </si>
  <si>
    <t>PC (bara)</t>
  </si>
  <si>
    <t>omega</t>
  </si>
  <si>
    <t>ZC</t>
  </si>
  <si>
    <t>Vapor Species n</t>
  </si>
  <si>
    <t>TC(n)</t>
  </si>
  <si>
    <t>PC(n)</t>
  </si>
  <si>
    <t>omega(n)</t>
  </si>
  <si>
    <t>ZC(n)</t>
  </si>
  <si>
    <t>Type of function:  PR1978, array</t>
  </si>
  <si>
    <t>Get_MW: Returns molecular weights of species in the supplied dataset</t>
  </si>
  <si>
    <t>Syntax: get_MW(named range or cell range reference of Dataset, Optional errMsgs as Boolean)</t>
  </si>
  <si>
    <t>MW</t>
  </si>
  <si>
    <t>Hf:  Returns molar heat of formation of species in the supplied dataset</t>
  </si>
  <si>
    <t>Syntax: Hf(named range or cell range reference of Dataset, optional errMsgs as Boolean)</t>
  </si>
  <si>
    <t>Hf @ 298 K &amp; 1 bara</t>
  </si>
  <si>
    <t>Returns molar heat of formation @ 25 C and 1 bara of species in a range of cells in 1 columns (Hf = kJ/mol) with the number of rows equal to the number of vapor species</t>
  </si>
  <si>
    <t>Use this once then flatten and use sumproduct() otherwise recalculation will slow down</t>
  </si>
  <si>
    <t>Hvap1Bara:  Returns molar normal heat of vaporization and normal boiling points of species in the supplied dataset</t>
  </si>
  <si>
    <t>Syntax: Hvap1Bara(named range or cell range reference of Dataset, optional errMsgs as Boolean)</t>
  </si>
  <si>
    <t>Hvap (kj/kg-mole</t>
  </si>
  <si>
    <t>TB (C)</t>
  </si>
  <si>
    <t>Returns normal boiling point heat of vaporization of species in a range of cells in 1 columns (Hvap1Bara = kJ/kg-mole) with the number of rows equal to the number of vapor species</t>
  </si>
  <si>
    <t>JT_Coeff Joule Returns the Joule-Thompson coefficient given temperature, pressure and composition</t>
  </si>
  <si>
    <t>Syntax: JT_Coeff(named range or cell range reference of Dataset, temperature, pressure, moles, phase, binaries used, optional kij0,optional kijT, optional errMsgs as Boolean)</t>
  </si>
  <si>
    <t>JT Coefficient (K/bar)</t>
  </si>
  <si>
    <t>Returns Joule-Thompson coefficient in K/bar</t>
  </si>
  <si>
    <t>Reference 11: Thermodynamic Properties Involving Derivatives
Using the Peng-Robinson Equation of State</t>
  </si>
  <si>
    <t>LeeKeslerVP:  Vapor pressure using Lee Kesler method</t>
  </si>
  <si>
    <t>Syntax: LeeKeslerVP(Species as string, temperature in degrees centigrade, Optional errMsgs as Boolean)</t>
  </si>
  <si>
    <t>Species</t>
  </si>
  <si>
    <t>Vapor Pressure (bara)</t>
  </si>
  <si>
    <t>&lt;= Solver was used here to find the normal boiling point temperature</t>
  </si>
  <si>
    <t>Return value:</t>
  </si>
  <si>
    <t>Lee-Kesler vapor pressure of species at supplied temperature (bara)</t>
  </si>
  <si>
    <t>LeeKeslerZ:  Compressibility using Lee Kesler method</t>
  </si>
  <si>
    <t>Syntax: LeeKeslerZ(Species as string, temperature in degrees centigrade, pressure in bara, Optional errMsgs as Boolean)</t>
  </si>
  <si>
    <t>Pressure in bara</t>
  </si>
  <si>
    <t>Lee-Kesler compressibility</t>
  </si>
  <si>
    <t>LiquidWaterDensity: Returns the density of water at the supplied temperature (valid from 1 C to 80 C)</t>
  </si>
  <si>
    <t>Syntax: LiquidWaterDensity(temperature in degrees C, Optional errMsgs as Boolean)</t>
  </si>
  <si>
    <t>Density (grams/cc)</t>
  </si>
  <si>
    <t>temperature in degrees C</t>
  </si>
  <si>
    <t>Density in grams/cc</t>
  </si>
  <si>
    <t>LiquidWaterViscCP: Returns the viscosity of water at the supplied temperature (valid from 1 C to 80 C)</t>
  </si>
  <si>
    <t>Syntax: LiquidWaterViscCP(temperature in degrees C, Optional errMsgs as Boolean)</t>
  </si>
  <si>
    <t>Viscosity (cp)</t>
  </si>
  <si>
    <t>Viscosity in cp</t>
  </si>
  <si>
    <t>LiquidWaterViscM2BySec: Returns the viscosity of water at the supplied temperature (valid from 1 C to 80 C)</t>
  </si>
  <si>
    <t>Syntax: LiquidWaterViscM2BySec(temperature in degrees C, Optional errMsgs as Boolean)</t>
  </si>
  <si>
    <t>Viscosity (m2/sec)</t>
  </si>
  <si>
    <t>Viscosity in m^2/sec</t>
  </si>
  <si>
    <t>MessageCount: Provides the number of comments on the worksheet</t>
  </si>
  <si>
    <t>MessageCount(cmmType)</t>
  </si>
  <si>
    <t>Total Errors</t>
  </si>
  <si>
    <t>cmmType: Optional, String, "Warnings" gives warning count, "Errors" gives error count, "" or no parameter gives total warnings and errors</t>
  </si>
  <si>
    <t>Warnings</t>
  </si>
  <si>
    <t>Return Value:</t>
  </si>
  <si>
    <t>Errors</t>
  </si>
  <si>
    <t>Integer representing the number of errors and warning on the worksheet</t>
  </si>
  <si>
    <t>If manually created comments in the worksheet contain the words 'error' or 'warning' then these comments will be included in the result</t>
  </si>
  <si>
    <t>&lt;= Create an error by specifying a temperature outside range (1 to 80 C)</t>
  </si>
  <si>
    <t>This function often requires manual recalculation to accurately report message counts especially after F9 or Ctrl + Alt + F9 is pressed due to sequential order of calculations</t>
  </si>
  <si>
    <t>&lt;= Error message found in cell comment</t>
  </si>
  <si>
    <t>Manual recalculation means,for example,  select cell =&gt; F2 =&gt; return</t>
  </si>
  <si>
    <t>This function does utilize datasets.</t>
  </si>
  <si>
    <t>Pdata Worksheet Structure</t>
  </si>
  <si>
    <t>Pure component data is located in the Pdata worksheet.</t>
  </si>
  <si>
    <t>Five VBA functions utilize the vlookup command. The vlook up command is used to find pure component data in the Pdata worksheet. Using the vlookup is programmically very slow so its use is restricted to sledom used functions.</t>
  </si>
  <si>
    <t>The two key Peng Robinson functions which utilize vlookup are CreateDataset and CreateDecomposition.</t>
  </si>
  <si>
    <t>Once these functions create their respective output cells then the Peng-Robinson functions only refer to these cell ranges. This avoids costly use of the vlookup function.</t>
  </si>
  <si>
    <t>Cell A1 must contain the text string 'pdata'. Any combination of capital and non-capitalized letters will work.</t>
  </si>
  <si>
    <t>The named range Pdata_PropertyNames is found on the Pdata worksheet and is defined as A4:DZ4. This named range is used by CreateDataset and CreateDecomposition and a few other functions.</t>
  </si>
  <si>
    <t>The grey shaded cells found in the Pdata_PropertyNames named range are the column headers required for the vlookup functions.</t>
  </si>
  <si>
    <t>The named range Pdata_Properties is found on the Pdata worksheet and is defined as A4:DZ1000.</t>
  </si>
  <si>
    <t>The named range PData_LK1NonPolar_Z0  is found on the Pdata worksheet and is defined as A1017:P1057. This named range is used in LeeKeslerZ.</t>
  </si>
  <si>
    <t>The named range PData_LK1NonPolar_Z1  is found on the Pdata worksheet and is defined as A1060:P1100. This named range is used in LeeKeslerZ.</t>
  </si>
  <si>
    <t>The cell ranges listed above may change if new rows or columns are added to the Pdata worksheet. This is acceptable as long as the named ranges still reference the appropiate cell ranges.</t>
  </si>
  <si>
    <t>If a newly entered species is not referenced by the Pdata_Properties named range then the named range must be edited to include this newly added row/species.</t>
  </si>
  <si>
    <t>This same concept is true for adding new columns.</t>
  </si>
  <si>
    <t>The functions in the list below use vlookup and would not work if their required column headers were changed or if the named ranges were inappropiately changed or deleted:</t>
  </si>
  <si>
    <t>AntoineVP</t>
  </si>
  <si>
    <t>LeeKeslerZ</t>
  </si>
  <si>
    <t>LeeKeslerVP</t>
  </si>
  <si>
    <t>CreateDecomposition</t>
  </si>
  <si>
    <t>CreateDataset</t>
  </si>
  <si>
    <t>phaseCp  Returns constant pressure heat capacity given temperature, pressure, composition and phase</t>
  </si>
  <si>
    <t>Syntax: phaseCp(named range or cell range reference of Dataset, temperature, pressure, moles, phase, binaries used, optional kij0,optional kijT, optional errMsgs as Boolean)</t>
  </si>
  <si>
    <t>Vapor</t>
  </si>
  <si>
    <t>Cp (J/mole/K)</t>
  </si>
  <si>
    <t>&lt;= Cp</t>
  </si>
  <si>
    <t>Optional Data: Ideal Gas Cp =&gt;</t>
  </si>
  <si>
    <t>Returns molar heat capacity in kJ/mol/K</t>
  </si>
  <si>
    <t>Optional Data: Residual Cp =&gt;</t>
  </si>
  <si>
    <t>Cp of of gas or liquid</t>
  </si>
  <si>
    <t>&lt;= Cp, for Vapor: Cp ideal gas + Cp residual</t>
  </si>
  <si>
    <t>Cp of ideal gas</t>
  </si>
  <si>
    <t>&lt;= optional, if phase is vapor</t>
  </si>
  <si>
    <t>Cp residual</t>
  </si>
  <si>
    <t>&lt;= optional, if phase is vapor, Equal to zero if P &lt;= 1 bara</t>
  </si>
  <si>
    <t>Type of function:  PR1978, optionally array</t>
  </si>
  <si>
    <t>PhasePhi:  Returns the fugacity coefficients of a given phase at a specified temperature, pressure and composition</t>
  </si>
  <si>
    <t>Syntax: PhasePhi(named range or cell range reference of Dataset, temperature, pressure, moles, phase, binaries used, optional kij0,optional kijT, optional errMsgs as Boolean)</t>
  </si>
  <si>
    <t>sum(vapPhi(i)*y(i))</t>
  </si>
  <si>
    <t>sum(liqPhi(i)*x(i))</t>
  </si>
  <si>
    <t>Equilibrium =&gt;</t>
  </si>
  <si>
    <t>Returns a range of cells equal to 1 column by  number of vapor species representing the fugacity coefficients of the species, see example below:</t>
  </si>
  <si>
    <t>Fugacity Coefficients</t>
  </si>
  <si>
    <t>Component 1</t>
  </si>
  <si>
    <t>Component 2</t>
  </si>
  <si>
    <t>Compressibility</t>
  </si>
  <si>
    <t>&lt;= Optional</t>
  </si>
  <si>
    <t>Component n</t>
  </si>
  <si>
    <t>Optional always returned compressibility Z</t>
  </si>
  <si>
    <t>Phase Z</t>
  </si>
  <si>
    <t>PhaseZ:  Returns compressibility Z of a given phase at a specified temperature, pressure and composition</t>
  </si>
  <si>
    <t>Syntax: PhaseZ(named range or cell range reference  of Dataset, temperature, pressure, moles, phase, binaries used, optional kij0,optional kijT, optional errMsgs as Boolean)</t>
  </si>
  <si>
    <t>Returns compressibility Z</t>
  </si>
  <si>
    <t>Type of function: PR1978</t>
  </si>
  <si>
    <t>Reference:  http://www.chem.mtu.edu/~tbco/cm3450/Compressibility_from_Redlich_Kwong.pdf</t>
  </si>
  <si>
    <t xml:space="preserve">      mcroot routine for finding roots of cubic equations</t>
  </si>
  <si>
    <t>SpeedOfSound returns the speed of sound of a vapor given temperature, pressure and composition</t>
  </si>
  <si>
    <t>Syntax: SpeedOfSound(named range or cell range reference of Dataset, temperature, pressure, moles, phase, binaries used, optional kij0,optional kijT, optional errMsgs as Boolean)</t>
  </si>
  <si>
    <t>Speed of Sound (m/sec)</t>
  </si>
  <si>
    <t>Returns speed of sound in m/s</t>
  </si>
  <si>
    <t>ValidateWorkbook</t>
  </si>
  <si>
    <t>Syntax: ValidateWorkbook()</t>
  </si>
  <si>
    <t>True =&gt; The workbook contains a Pdata worksheet with 'Pdata' in cell A1 with the required named ranges</t>
  </si>
  <si>
    <t>or False</t>
  </si>
  <si>
    <t>vaporCv  Returns constant volume heat capacity of a vapor given temperature, pressure and composition</t>
  </si>
  <si>
    <t>Syntax: vaporCv(named range or cell range reference of Dataset, temperature, pressure, moles, binaries used, optional kij0,optional kijT, optional errMsgs as Boolean)</t>
  </si>
  <si>
    <t>Cv (J/mole/K)</t>
  </si>
  <si>
    <t>&lt;= Cp of ideal gas</t>
  </si>
  <si>
    <t>&lt;= Residual Cp</t>
  </si>
  <si>
    <t>Cv of of vapor</t>
  </si>
  <si>
    <t>&lt;=  Cv = Cv ideal gas + Cp residual</t>
  </si>
  <si>
    <t>Cv of ideal gas</t>
  </si>
  <si>
    <t>Cv residual</t>
  </si>
  <si>
    <t>Volume:  Returns molar volume of a given phase at a specified temperature, pressure and composition</t>
  </si>
  <si>
    <t>Syntax: Volume(named range or cell range reference  of Dataset, temperature, pressure, moles, phase, binaries used, optional kij0,optional kijT, optional errMsgs as Boolean)</t>
  </si>
  <si>
    <t>molar volume (m3/g-mole)</t>
  </si>
  <si>
    <t>molar volume (liters/g-mole)</t>
  </si>
  <si>
    <t>Returns molar volume (m3/g-mole)</t>
  </si>
  <si>
    <t>WilsonK:  Returns  relatives volatility (yi/xi) for components in Dataset given temperature and pressure</t>
  </si>
  <si>
    <t>Syntax: WilsonK(named range or cell range reference of Dataset, temperature, optional errMsgs as Boolean)</t>
  </si>
  <si>
    <t>&lt;= k(1)</t>
  </si>
  <si>
    <t>&lt;= k(2)</t>
  </si>
  <si>
    <t>ki's</t>
  </si>
  <si>
    <t xml:space="preserve">Vapor Species </t>
  </si>
  <si>
    <t>k(1)</t>
  </si>
  <si>
    <t>k(n)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</si>
</sst>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
    <numFmt numFmtId="165" formatCode="#,##0.0000"/>
    <numFmt numFmtId="166" formatCode="00000"/>
    <numFmt numFmtId="167" formatCode="0.000000"/>
    <numFmt numFmtId="168" formatCode="#,##0.0000000"/>
  </numFmts>
  <fonts count="4" x14ac:knownFonts="1">
    <font>
      <sz val="11"/>
      <color theme="1"/>
      <name val="Calibri"/>
      <family val="2"/>
      <scheme val="minor"/>
    </font>
    <font>
      <b/>
      <sz val="11"/>
      <color theme="1"/>
      <name val="Calibri"/>
      <family val="2"/>
      <scheme val="minor"/>
    </font>
    <font>
      <sz val="11"/>
      <color rgb="FF000000"/>
      <name val="Calibri"/>
      <family val="2"/>
      <scheme val="minor"/>
    </font>
    <font>
      <b/>
      <sz val="9"/>
      <color indexed="81"/>
      <name val="Tahoma"/>
      <family val="2"/>
    </font>
  </fonts>
  <fills count="6">
    <fill>
      <patternFill patternType="none"/>
    </fill>
    <fill>
      <patternFill patternType="gray125"/>
    </fill>
    <fill>
      <patternFill patternType="solid">
        <fgColor theme="2" tint="-0.249977111117893"/>
        <bgColor indexed="64"/>
      </patternFill>
    </fill>
    <fill>
      <patternFill patternType="solid">
        <fgColor theme="0" tint="-0.249977111117893"/>
        <bgColor indexed="64"/>
      </patternFill>
    </fill>
    <fill>
      <patternFill patternType="solid">
        <fgColor rgb="FF00B050"/>
        <bgColor indexed="64"/>
      </patternFill>
    </fill>
    <fill>
      <patternFill patternType="solid">
        <fgColor theme="0" tint="-0.14999847407452621"/>
        <bgColor indexed="64"/>
      </patternFill>
    </fill>
  </fills>
  <borders count="16">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25">
    <xf numFmtId="0" fontId="0" fillId="0" borderId="0" xfId="0"/>
    <xf numFmtId="0" fontId="0" fillId="0" borderId="0" xfId="0" applyAlignment="1">
      <alignment horizontal="center"/>
    </xf>
    <xf numFmtId="0" fontId="0" fillId="2" borderId="0" xfId="0" applyFill="1"/>
    <xf numFmtId="0" fontId="0" fillId="0" borderId="0" xfId="0" applyFill="1" applyAlignment="1">
      <alignment horizontal="center"/>
    </xf>
    <xf numFmtId="0" fontId="0" fillId="0" borderId="0" xfId="0" applyFill="1"/>
    <xf numFmtId="0" fontId="0" fillId="0" borderId="1" xfId="0" applyBorder="1" applyAlignment="1">
      <alignment horizontal="center"/>
    </xf>
    <xf numFmtId="4" fontId="0" fillId="0" borderId="0" xfId="0" applyNumberFormat="1" applyAlignment="1">
      <alignment horizontal="center"/>
    </xf>
    <xf numFmtId="0" fontId="0" fillId="0" borderId="0" xfId="0" applyAlignment="1">
      <alignment wrapText="1"/>
    </xf>
    <xf numFmtId="0" fontId="0" fillId="0" borderId="0" xfId="0" applyBorder="1"/>
    <xf numFmtId="0" fontId="0" fillId="0" borderId="0" xfId="0" applyAlignment="1">
      <alignment horizontal="right"/>
    </xf>
    <xf numFmtId="0" fontId="0" fillId="3" borderId="2" xfId="0" applyFill="1" applyBorder="1"/>
    <xf numFmtId="0" fontId="0" fillId="0" borderId="3" xfId="0" applyBorder="1"/>
    <xf numFmtId="0" fontId="0" fillId="0" borderId="4" xfId="0" applyBorder="1"/>
    <xf numFmtId="0" fontId="0" fillId="0" borderId="5" xfId="0" applyBorder="1"/>
    <xf numFmtId="0" fontId="0" fillId="3" borderId="0" xfId="0" applyFill="1" applyBorder="1"/>
    <xf numFmtId="0" fontId="0" fillId="0" borderId="6" xfId="0" applyBorder="1"/>
    <xf numFmtId="0" fontId="0" fillId="0" borderId="7" xfId="0" applyBorder="1"/>
    <xf numFmtId="0" fontId="0" fillId="3" borderId="8" xfId="0" applyFill="1" applyBorder="1"/>
    <xf numFmtId="0" fontId="0" fillId="0" borderId="1" xfId="0" applyBorder="1"/>
    <xf numFmtId="0" fontId="0" fillId="0" borderId="1" xfId="0" applyBorder="1" applyAlignment="1">
      <alignment horizontal="right"/>
    </xf>
    <xf numFmtId="0" fontId="0" fillId="0" borderId="0" xfId="0" applyFill="1" applyBorder="1"/>
    <xf numFmtId="4" fontId="0" fillId="0" borderId="9" xfId="0" applyNumberFormat="1" applyBorder="1" applyAlignment="1">
      <alignment horizontal="center"/>
    </xf>
    <xf numFmtId="0" fontId="0" fillId="0" borderId="0" xfId="0" applyAlignment="1">
      <alignment horizontal="left"/>
    </xf>
    <xf numFmtId="0" fontId="0" fillId="0" borderId="0" xfId="0" applyBorder="1" applyAlignment="1">
      <alignment horizontal="center"/>
    </xf>
    <xf numFmtId="0" fontId="0" fillId="0" borderId="0" xfId="0" applyBorder="1" applyAlignment="1">
      <alignment horizontal="left"/>
    </xf>
    <xf numFmtId="4" fontId="0" fillId="0" borderId="0" xfId="0" applyNumberFormat="1" applyBorder="1" applyAlignment="1">
      <alignment horizontal="center"/>
    </xf>
    <xf numFmtId="11" fontId="0" fillId="0" borderId="0" xfId="0" applyNumberFormat="1" applyBorder="1" applyAlignment="1">
      <alignment horizontal="center"/>
    </xf>
    <xf numFmtId="4" fontId="0" fillId="0" borderId="3" xfId="0" applyNumberFormat="1" applyBorder="1" applyAlignment="1">
      <alignment horizontal="center"/>
    </xf>
    <xf numFmtId="11" fontId="0" fillId="0" borderId="3" xfId="0" applyNumberFormat="1" applyBorder="1" applyAlignment="1">
      <alignment horizontal="center"/>
    </xf>
    <xf numFmtId="4" fontId="0" fillId="0" borderId="4" xfId="0" applyNumberFormat="1" applyBorder="1" applyAlignment="1">
      <alignment horizontal="center"/>
    </xf>
    <xf numFmtId="164" fontId="0" fillId="0" borderId="1" xfId="0" applyNumberFormat="1" applyBorder="1" applyAlignment="1">
      <alignment horizontal="center"/>
    </xf>
    <xf numFmtId="4" fontId="0" fillId="0" borderId="1" xfId="0" applyNumberFormat="1" applyBorder="1" applyAlignment="1">
      <alignment horizontal="center"/>
    </xf>
    <xf numFmtId="11" fontId="0" fillId="0" borderId="1" xfId="0" applyNumberFormat="1" applyBorder="1" applyAlignment="1">
      <alignment horizontal="center"/>
    </xf>
    <xf numFmtId="4" fontId="0" fillId="0" borderId="8" xfId="0" applyNumberFormat="1" applyBorder="1" applyAlignment="1">
      <alignment horizontal="center"/>
    </xf>
    <xf numFmtId="0" fontId="0" fillId="0" borderId="2" xfId="0" applyBorder="1"/>
    <xf numFmtId="0" fontId="0" fillId="4" borderId="10" xfId="0" applyFill="1" applyBorder="1"/>
    <xf numFmtId="0" fontId="0" fillId="0" borderId="11" xfId="0" applyBorder="1"/>
    <xf numFmtId="0" fontId="0" fillId="0" borderId="12" xfId="0" applyBorder="1"/>
    <xf numFmtId="0" fontId="0" fillId="0" borderId="1" xfId="0" applyBorder="1" applyAlignment="1">
      <alignment horizontal="left"/>
    </xf>
    <xf numFmtId="4" fontId="0" fillId="0" borderId="1" xfId="0" applyNumberFormat="1" applyFill="1" applyBorder="1" applyAlignment="1">
      <alignment horizontal="center"/>
    </xf>
    <xf numFmtId="164" fontId="0" fillId="0" borderId="0" xfId="0" applyNumberFormat="1"/>
    <xf numFmtId="0" fontId="0" fillId="5" borderId="9" xfId="0" applyFill="1" applyBorder="1"/>
    <xf numFmtId="0" fontId="0" fillId="0" borderId="3"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Border="1" applyAlignment="1">
      <alignment horizontal="center"/>
    </xf>
    <xf numFmtId="0" fontId="0" fillId="0" borderId="6" xfId="0" applyBorder="1" applyAlignment="1">
      <alignment horizontal="center"/>
    </xf>
    <xf numFmtId="0" fontId="0" fillId="0" borderId="0" xfId="0" applyBorder="1" applyAlignment="1">
      <alignment horizontal="right"/>
    </xf>
    <xf numFmtId="165" fontId="0" fillId="0" borderId="10" xfId="0" applyNumberFormat="1" applyBorder="1" applyAlignment="1">
      <alignment horizontal="center"/>
    </xf>
    <xf numFmtId="165" fontId="0" fillId="0" borderId="12" xfId="0" applyNumberFormat="1" applyBorder="1" applyAlignment="1">
      <alignment horizontal="center"/>
    </xf>
    <xf numFmtId="0" fontId="0" fillId="0" borderId="7" xfId="0" applyBorder="1" applyAlignment="1">
      <alignment horizontal="center"/>
    </xf>
    <xf numFmtId="0" fontId="0" fillId="0" borderId="1" xfId="0" applyBorder="1" applyAlignment="1">
      <alignment horizontal="center"/>
    </xf>
    <xf numFmtId="0" fontId="0" fillId="0" borderId="8" xfId="0" applyBorder="1" applyAlignment="1">
      <alignment horizontal="center"/>
    </xf>
    <xf numFmtId="165" fontId="0" fillId="0" borderId="0" xfId="0" applyNumberFormat="1" applyAlignment="1">
      <alignment horizontal="center"/>
    </xf>
    <xf numFmtId="0" fontId="1" fillId="0" borderId="2"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0" fillId="4" borderId="5" xfId="0" applyFill="1" applyBorder="1"/>
    <xf numFmtId="0" fontId="0" fillId="0" borderId="13" xfId="0" applyBorder="1"/>
    <xf numFmtId="4" fontId="0" fillId="0" borderId="14" xfId="0" applyNumberFormat="1" applyBorder="1" applyAlignment="1">
      <alignment horizontal="center"/>
    </xf>
    <xf numFmtId="4" fontId="0" fillId="0" borderId="15" xfId="0" applyNumberFormat="1" applyBorder="1" applyAlignment="1">
      <alignment horizontal="center"/>
    </xf>
    <xf numFmtId="4" fontId="0" fillId="0" borderId="6" xfId="0" applyNumberFormat="1" applyBorder="1" applyAlignment="1">
      <alignment horizontal="center"/>
    </xf>
    <xf numFmtId="0" fontId="0" fillId="0" borderId="10" xfId="0" applyBorder="1" applyAlignment="1">
      <alignment horizontal="center"/>
    </xf>
    <xf numFmtId="0" fontId="0" fillId="0" borderId="12" xfId="0" applyBorder="1" applyAlignment="1">
      <alignment horizontal="center"/>
    </xf>
    <xf numFmtId="0" fontId="0" fillId="0" borderId="9" xfId="0" applyBorder="1" applyAlignment="1">
      <alignment horizontal="center"/>
    </xf>
    <xf numFmtId="0" fontId="0" fillId="0" borderId="13" xfId="0" applyBorder="1" applyAlignment="1">
      <alignment horizontal="centerContinuous"/>
    </xf>
    <xf numFmtId="0" fontId="0" fillId="0" borderId="15" xfId="0" applyBorder="1" applyAlignment="1">
      <alignment horizontal="centerContinuous"/>
    </xf>
    <xf numFmtId="166" fontId="0" fillId="0" borderId="10" xfId="0" applyNumberFormat="1" applyBorder="1" applyAlignment="1"/>
    <xf numFmtId="166" fontId="0" fillId="0" borderId="4" xfId="0" applyNumberFormat="1" applyBorder="1" applyAlignment="1"/>
    <xf numFmtId="11" fontId="0" fillId="0" borderId="10" xfId="0" applyNumberFormat="1" applyBorder="1"/>
    <xf numFmtId="11" fontId="0" fillId="0" borderId="11" xfId="0" applyNumberFormat="1" applyBorder="1"/>
    <xf numFmtId="165" fontId="0" fillId="0" borderId="11" xfId="0" applyNumberFormat="1" applyBorder="1"/>
    <xf numFmtId="167" fontId="0" fillId="0" borderId="12" xfId="0" applyNumberFormat="1" applyBorder="1"/>
    <xf numFmtId="0" fontId="0" fillId="0" borderId="2" xfId="0" applyBorder="1" applyAlignment="1">
      <alignment horizontal="left"/>
    </xf>
    <xf numFmtId="0" fontId="0" fillId="0" borderId="5" xfId="0" applyBorder="1" applyAlignment="1">
      <alignment horizontal="left"/>
    </xf>
    <xf numFmtId="0" fontId="0" fillId="0" borderId="7" xfId="0" applyBorder="1" applyAlignment="1">
      <alignment horizontal="left"/>
    </xf>
    <xf numFmtId="0" fontId="0" fillId="0" borderId="4" xfId="0" applyBorder="1" applyAlignment="1">
      <alignment horizontal="left"/>
    </xf>
    <xf numFmtId="166" fontId="0" fillId="0" borderId="11" xfId="0" applyNumberFormat="1" applyBorder="1" applyAlignment="1"/>
    <xf numFmtId="166" fontId="0" fillId="0" borderId="6" xfId="0" applyNumberFormat="1" applyBorder="1" applyAlignment="1"/>
    <xf numFmtId="0" fontId="0" fillId="0" borderId="6" xfId="0" applyBorder="1" applyAlignment="1">
      <alignment horizontal="left"/>
    </xf>
    <xf numFmtId="166" fontId="0" fillId="0" borderId="12" xfId="0" applyNumberFormat="1" applyBorder="1" applyAlignment="1"/>
    <xf numFmtId="166" fontId="0" fillId="0" borderId="8" xfId="0" applyNumberFormat="1" applyBorder="1" applyAlignment="1"/>
    <xf numFmtId="0" fontId="0" fillId="0" borderId="8" xfId="0" applyBorder="1" applyAlignment="1">
      <alignment horizontal="left"/>
    </xf>
    <xf numFmtId="0" fontId="0" fillId="0" borderId="0" xfId="0" applyAlignment="1"/>
    <xf numFmtId="0" fontId="0" fillId="0" borderId="2" xfId="0" applyBorder="1" applyAlignment="1">
      <alignment horizontal="centerContinuous"/>
    </xf>
    <xf numFmtId="0" fontId="0" fillId="0" borderId="3" xfId="0" applyBorder="1" applyAlignment="1">
      <alignment horizontal="centerContinuous"/>
    </xf>
    <xf numFmtId="0" fontId="0" fillId="0" borderId="4" xfId="0" applyBorder="1" applyAlignment="1">
      <alignment horizontal="centerContinuous"/>
    </xf>
    <xf numFmtId="0" fontId="0" fillId="0" borderId="5" xfId="0" applyBorder="1" applyAlignment="1">
      <alignment horizontal="centerContinuous"/>
    </xf>
    <xf numFmtId="0" fontId="0" fillId="0" borderId="0" xfId="0" applyBorder="1" applyAlignment="1">
      <alignment horizontal="centerContinuous"/>
    </xf>
    <xf numFmtId="0" fontId="0" fillId="0" borderId="6" xfId="0" applyBorder="1" applyAlignment="1">
      <alignment horizontal="centerContinuous"/>
    </xf>
    <xf numFmtId="4" fontId="0" fillId="0" borderId="10" xfId="0" applyNumberFormat="1" applyBorder="1" applyAlignment="1">
      <alignment horizontal="center"/>
    </xf>
    <xf numFmtId="0" fontId="0" fillId="0" borderId="7" xfId="0" applyBorder="1" applyAlignment="1">
      <alignment horizontal="centerContinuous"/>
    </xf>
    <xf numFmtId="0" fontId="0" fillId="0" borderId="1" xfId="0" applyBorder="1" applyAlignment="1">
      <alignment horizontal="centerContinuous"/>
    </xf>
    <xf numFmtId="0" fontId="0" fillId="0" borderId="8" xfId="0" applyBorder="1" applyAlignment="1">
      <alignment horizontal="centerContinuous"/>
    </xf>
    <xf numFmtId="4" fontId="0" fillId="0" borderId="9" xfId="0" applyNumberFormat="1" applyFill="1" applyBorder="1" applyAlignment="1">
      <alignment horizontal="center"/>
    </xf>
    <xf numFmtId="3" fontId="0" fillId="0" borderId="0" xfId="0" applyNumberFormat="1" applyAlignment="1">
      <alignment horizontal="center"/>
    </xf>
    <xf numFmtId="0" fontId="2" fillId="0" borderId="0" xfId="0" applyFont="1" applyAlignment="1">
      <alignment horizontal="left" vertical="center"/>
    </xf>
    <xf numFmtId="0" fontId="0" fillId="0" borderId="11" xfId="0" applyBorder="1" applyAlignment="1">
      <alignment horizontal="center"/>
    </xf>
    <xf numFmtId="164" fontId="0" fillId="0" borderId="9" xfId="0" applyNumberFormat="1" applyBorder="1" applyAlignment="1">
      <alignment horizontal="center"/>
    </xf>
    <xf numFmtId="0" fontId="0" fillId="0" borderId="0" xfId="0" applyFill="1" applyBorder="1" applyAlignment="1">
      <alignment horizontal="right"/>
    </xf>
    <xf numFmtId="4" fontId="0" fillId="0" borderId="12" xfId="0" applyNumberFormat="1" applyBorder="1" applyAlignment="1">
      <alignment horizontal="center"/>
    </xf>
    <xf numFmtId="0" fontId="0" fillId="0" borderId="4" xfId="0" applyBorder="1" applyAlignment="1">
      <alignment horizontal="center"/>
    </xf>
    <xf numFmtId="0" fontId="0" fillId="0" borderId="6" xfId="0" applyBorder="1" applyAlignment="1">
      <alignment horizontal="center"/>
    </xf>
    <xf numFmtId="0" fontId="0" fillId="0" borderId="8" xfId="0" applyBorder="1" applyAlignment="1">
      <alignment horizontal="center"/>
    </xf>
    <xf numFmtId="0" fontId="0" fillId="0" borderId="2" xfId="0" applyBorder="1" applyAlignment="1">
      <alignment horizontal="center"/>
    </xf>
    <xf numFmtId="0" fontId="0" fillId="0" borderId="5" xfId="0" applyBorder="1" applyAlignment="1">
      <alignment horizontal="center"/>
    </xf>
    <xf numFmtId="164" fontId="0" fillId="0" borderId="10" xfId="0" applyNumberFormat="1" applyBorder="1" applyAlignment="1">
      <alignment horizontal="center"/>
    </xf>
    <xf numFmtId="164" fontId="0" fillId="0" borderId="12" xfId="0" applyNumberFormat="1" applyBorder="1" applyAlignment="1">
      <alignment horizontal="center"/>
    </xf>
    <xf numFmtId="0" fontId="0" fillId="0" borderId="7" xfId="0" applyBorder="1" applyAlignment="1">
      <alignment horizontal="center"/>
    </xf>
    <xf numFmtId="165" fontId="0" fillId="0" borderId="0" xfId="0" applyNumberFormat="1"/>
    <xf numFmtId="4" fontId="0" fillId="0" borderId="0" xfId="0" applyNumberFormat="1"/>
    <xf numFmtId="0" fontId="0" fillId="0" borderId="9" xfId="0" applyBorder="1"/>
    <xf numFmtId="0" fontId="0" fillId="0" borderId="2" xfId="0" applyBorder="1" applyAlignment="1">
      <alignment horizontal="right"/>
    </xf>
    <xf numFmtId="0" fontId="0" fillId="0" borderId="7" xfId="0" applyBorder="1" applyAlignment="1">
      <alignment horizontal="right"/>
    </xf>
    <xf numFmtId="165" fontId="0" fillId="0" borderId="0" xfId="0" applyNumberFormat="1" applyBorder="1" applyAlignment="1">
      <alignment horizontal="center"/>
    </xf>
    <xf numFmtId="168" fontId="0" fillId="0" borderId="0" xfId="0" applyNumberFormat="1" applyAlignment="1">
      <alignment horizontal="center"/>
    </xf>
    <xf numFmtId="164" fontId="0" fillId="0" borderId="0" xfId="0" quotePrefix="1" applyNumberFormat="1"/>
  </cellXfs>
  <cellStyles count="1">
    <cellStyle name="Normal" xfId="0" builtinId="0"/>
  </cellStyles>
  <dxfs count="2">
    <dxf>
      <fill>
        <patternFill>
          <bgColor theme="0" tint="-0.24994659260841701"/>
        </patternFill>
      </fill>
      <border>
        <left style="thin">
          <color auto="1"/>
        </left>
        <right style="thin">
          <color auto="1"/>
        </right>
        <top style="thin">
          <color auto="1"/>
        </top>
        <bottom style="thin">
          <color auto="1"/>
        </bottom>
        <vertical/>
        <horizontal/>
      </border>
    </dxf>
    <dxf>
      <fill>
        <patternFill>
          <bgColor theme="0" tint="-0.24994659260841701"/>
        </patternFill>
      </fill>
      <border>
        <left style="thin">
          <color auto="1"/>
        </left>
        <right style="thin">
          <color auto="1"/>
        </right>
        <top style="thin">
          <color auto="1"/>
        </top>
        <bottom style="thin">
          <color auto="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FD787-9EB7-4389-9CF6-26F5333FC018}">
  <sheetPr codeName="Sheet16"/>
  <dimension ref="A2:BY732"/>
  <sheetViews>
    <sheetView tabSelected="1" topLeftCell="A218" zoomScale="70" zoomScaleNormal="70" workbookViewId="0">
      <selection activeCell="E245" sqref="E245"/>
    </sheetView>
  </sheetViews>
  <sheetFormatPr defaultColWidth="18" defaultRowHeight="15" x14ac:dyDescent="0.25"/>
  <cols>
    <col min="1" max="1" width="3.85546875" style="1" bestFit="1" customWidth="1"/>
    <col min="7" max="7" width="23.140625" customWidth="1"/>
    <col min="8" max="8" width="37.85546875" customWidth="1"/>
    <col min="9" max="9" width="20.28515625" bestFit="1" customWidth="1"/>
    <col min="15" max="15" width="37.85546875" customWidth="1"/>
  </cols>
  <sheetData>
    <row r="2" spans="1:20" x14ac:dyDescent="0.25">
      <c r="A2" s="1">
        <v>0</v>
      </c>
      <c r="B2" s="2"/>
      <c r="C2" s="2" t="s">
        <v>0</v>
      </c>
      <c r="D2" s="2"/>
      <c r="E2" s="2"/>
      <c r="F2" s="2"/>
      <c r="G2" s="2"/>
      <c r="H2" s="2"/>
      <c r="I2" s="2"/>
      <c r="J2" s="2"/>
      <c r="K2" s="2"/>
      <c r="L2" s="2"/>
      <c r="M2" s="2"/>
      <c r="N2" s="2"/>
      <c r="O2" s="2"/>
      <c r="P2" s="2"/>
      <c r="Q2" s="2"/>
      <c r="R2" s="2"/>
    </row>
    <row r="3" spans="1:20" s="4" customFormat="1" x14ac:dyDescent="0.25">
      <c r="A3" s="3"/>
    </row>
    <row r="4" spans="1:20" x14ac:dyDescent="0.25">
      <c r="C4" t="s">
        <v>1</v>
      </c>
    </row>
    <row r="5" spans="1:20" x14ac:dyDescent="0.25">
      <c r="C5" t="s">
        <v>2</v>
      </c>
    </row>
    <row r="6" spans="1:20" x14ac:dyDescent="0.25">
      <c r="C6" t="s">
        <v>3</v>
      </c>
    </row>
    <row r="8" spans="1:20" x14ac:dyDescent="0.25">
      <c r="A8" s="1">
        <v>1</v>
      </c>
      <c r="B8" s="2"/>
      <c r="C8" s="2" t="s">
        <v>4</v>
      </c>
      <c r="D8" s="2"/>
      <c r="E8" s="2"/>
      <c r="F8" s="2"/>
      <c r="G8" s="2"/>
      <c r="H8" s="2"/>
      <c r="I8" s="2"/>
      <c r="J8" s="2"/>
      <c r="K8" s="2"/>
      <c r="L8" s="2"/>
      <c r="M8" s="2"/>
      <c r="N8" s="2"/>
      <c r="O8" s="2"/>
      <c r="P8" s="2"/>
      <c r="Q8" s="2"/>
      <c r="R8" s="2"/>
    </row>
    <row r="10" spans="1:20" x14ac:dyDescent="0.25">
      <c r="C10" t="s">
        <v>5</v>
      </c>
    </row>
    <row r="12" spans="1:20" x14ac:dyDescent="0.25">
      <c r="C12" t="s">
        <v>6</v>
      </c>
    </row>
    <row r="13" spans="1:20" x14ac:dyDescent="0.25">
      <c r="D13" t="s">
        <v>7</v>
      </c>
      <c r="I13" t="s">
        <v>8</v>
      </c>
      <c r="J13" s="5" t="s">
        <v>9</v>
      </c>
      <c r="K13" s="5" t="s">
        <v>10</v>
      </c>
      <c r="L13" s="5" t="s">
        <v>11</v>
      </c>
    </row>
    <row r="14" spans="1:20" x14ac:dyDescent="0.25">
      <c r="D14" t="s">
        <v>12</v>
      </c>
      <c r="J14" s="6">
        <f ca="1">AntoineVP(L14,K14,1)</f>
        <v>0.92764448680896239</v>
      </c>
      <c r="K14" s="1">
        <v>-90</v>
      </c>
      <c r="L14" s="1" t="s">
        <v>13</v>
      </c>
    </row>
    <row r="15" spans="1:20" x14ac:dyDescent="0.25">
      <c r="D15" t="s">
        <v>14</v>
      </c>
      <c r="T15" s="7"/>
    </row>
    <row r="16" spans="1:20" x14ac:dyDescent="0.25">
      <c r="C16" t="s">
        <v>15</v>
      </c>
      <c r="T16" s="7"/>
    </row>
    <row r="17" spans="1:20" x14ac:dyDescent="0.25">
      <c r="T17" s="7"/>
    </row>
    <row r="18" spans="1:20" x14ac:dyDescent="0.25">
      <c r="T18" s="7"/>
    </row>
    <row r="19" spans="1:20" x14ac:dyDescent="0.25">
      <c r="T19" s="7"/>
    </row>
    <row r="20" spans="1:20" x14ac:dyDescent="0.25">
      <c r="A20" s="1">
        <v>2</v>
      </c>
      <c r="B20" s="2"/>
      <c r="C20" s="2" t="s">
        <v>16</v>
      </c>
      <c r="D20" s="2"/>
      <c r="E20" s="2"/>
      <c r="F20" s="2"/>
      <c r="G20" s="2"/>
      <c r="H20" s="2"/>
      <c r="I20" s="2"/>
      <c r="J20" s="2"/>
      <c r="K20" s="2"/>
      <c r="L20" s="2"/>
      <c r="M20" s="2"/>
      <c r="N20" s="2"/>
      <c r="O20" s="2"/>
      <c r="P20" s="2"/>
      <c r="Q20" s="2"/>
      <c r="R20" s="2"/>
    </row>
    <row r="21" spans="1:20" x14ac:dyDescent="0.25">
      <c r="C21" t="s">
        <v>17</v>
      </c>
      <c r="D21" s="8" t="s">
        <v>18</v>
      </c>
    </row>
    <row r="22" spans="1:20" x14ac:dyDescent="0.25">
      <c r="C22" t="s">
        <v>19</v>
      </c>
      <c r="D22" t="s">
        <v>20</v>
      </c>
    </row>
    <row r="23" spans="1:20" x14ac:dyDescent="0.25">
      <c r="D23" s="1" t="str">
        <f t="array" aca="1" ref="D23:M23" ca="1">TRANSPOSE(C24:C33)</f>
        <v>Species 1</v>
      </c>
      <c r="E23" s="1" t="str">
        <f ca="1"/>
        <v>Species 2</v>
      </c>
      <c r="F23" s="1" t="str">
        <f ca="1"/>
        <v>Species 3</v>
      </c>
      <c r="G23" s="1" t="str">
        <f ca="1"/>
        <v>Species 4</v>
      </c>
      <c r="H23" s="1" t="str">
        <f ca="1"/>
        <v>Species 5</v>
      </c>
      <c r="I23" s="1" t="str">
        <f ca="1"/>
        <v>Species 6</v>
      </c>
      <c r="J23" s="1" t="str">
        <f ca="1"/>
        <v>Species 7</v>
      </c>
      <c r="K23" s="1" t="str">
        <f ca="1"/>
        <v>Species 8</v>
      </c>
      <c r="L23" s="1" t="str">
        <f ca="1"/>
        <v>Species 9</v>
      </c>
      <c r="M23" s="1" t="str">
        <f ca="1"/>
        <v>Species 10</v>
      </c>
    </row>
    <row r="24" spans="1:20" x14ac:dyDescent="0.25">
      <c r="C24" s="9" t="s">
        <v>21</v>
      </c>
      <c r="D24" s="10">
        <v>0</v>
      </c>
      <c r="E24" s="11">
        <f t="array" aca="1" ref="E24:M24" ca="1">TRANSPOSE(D25:D33)</f>
        <v>21</v>
      </c>
      <c r="F24" s="11">
        <f ca="1"/>
        <v>31</v>
      </c>
      <c r="G24" s="11">
        <f ca="1"/>
        <v>41</v>
      </c>
      <c r="H24" s="11">
        <f ca="1"/>
        <v>51</v>
      </c>
      <c r="I24" s="11">
        <f ca="1"/>
        <v>61</v>
      </c>
      <c r="J24" s="11">
        <f ca="1"/>
        <v>71</v>
      </c>
      <c r="K24" s="11">
        <f ca="1"/>
        <v>81</v>
      </c>
      <c r="L24" s="11">
        <f ca="1"/>
        <v>91</v>
      </c>
      <c r="M24" s="12">
        <f ca="1"/>
        <v>101</v>
      </c>
      <c r="O24" t="s">
        <v>8</v>
      </c>
      <c r="P24" s="9" t="s">
        <v>22</v>
      </c>
      <c r="Q24" s="1" t="str">
        <f t="array" aca="1" ref="Q24:R24" ca="1">TRANSPOSE(P25:P26)</f>
        <v>C2H6(g)</v>
      </c>
      <c r="R24" s="1" t="str">
        <f ca="1"/>
        <v>C7H16(g)</v>
      </c>
    </row>
    <row r="25" spans="1:20" x14ac:dyDescent="0.25">
      <c r="C25" s="9" t="s">
        <v>23</v>
      </c>
      <c r="D25" s="13">
        <v>21</v>
      </c>
      <c r="E25" s="14">
        <v>0</v>
      </c>
      <c r="F25" s="8">
        <f t="array" aca="1" ref="F25:M25" ca="1">TRANSPOSE(E26:E33)</f>
        <v>32</v>
      </c>
      <c r="G25" s="8">
        <f ca="1"/>
        <v>42</v>
      </c>
      <c r="H25" s="8">
        <f ca="1"/>
        <v>52</v>
      </c>
      <c r="I25" s="8">
        <f ca="1"/>
        <v>62</v>
      </c>
      <c r="J25" s="8">
        <f ca="1"/>
        <v>72</v>
      </c>
      <c r="K25" s="8">
        <f ca="1"/>
        <v>82</v>
      </c>
      <c r="L25" s="8">
        <f ca="1"/>
        <v>92</v>
      </c>
      <c r="M25" s="15">
        <f ca="1"/>
        <v>102</v>
      </c>
      <c r="P25" s="9" t="s">
        <v>13</v>
      </c>
      <c r="Q25" s="10">
        <v>0</v>
      </c>
      <c r="R25" s="12">
        <f ca="1">Q26</f>
        <v>1E-3</v>
      </c>
    </row>
    <row r="26" spans="1:20" x14ac:dyDescent="0.25">
      <c r="C26" s="9" t="s">
        <v>24</v>
      </c>
      <c r="D26" s="13">
        <v>31</v>
      </c>
      <c r="E26" s="8">
        <f ca="1">D26+1</f>
        <v>32</v>
      </c>
      <c r="F26" s="14">
        <v>0</v>
      </c>
      <c r="G26" s="8">
        <f t="array" aca="1" ref="G26:M26" ca="1">TRANSPOSE(F27:F33)</f>
        <v>43</v>
      </c>
      <c r="H26" s="8">
        <f ca="1"/>
        <v>53</v>
      </c>
      <c r="I26" s="8">
        <f ca="1"/>
        <v>63</v>
      </c>
      <c r="J26" s="8">
        <f ca="1"/>
        <v>73</v>
      </c>
      <c r="K26" s="8">
        <f ca="1"/>
        <v>83</v>
      </c>
      <c r="L26" s="8">
        <f ca="1"/>
        <v>93</v>
      </c>
      <c r="M26" s="15">
        <f ca="1"/>
        <v>103</v>
      </c>
      <c r="P26" s="9" t="s">
        <v>25</v>
      </c>
      <c r="Q26" s="16">
        <v>1E-3</v>
      </c>
      <c r="R26" s="17">
        <v>0</v>
      </c>
    </row>
    <row r="27" spans="1:20" x14ac:dyDescent="0.25">
      <c r="C27" s="9" t="s">
        <v>26</v>
      </c>
      <c r="D27" s="13">
        <v>41</v>
      </c>
      <c r="E27" s="8">
        <f t="shared" ref="E27:J33" ca="1" si="0">D27+1</f>
        <v>42</v>
      </c>
      <c r="F27" s="8">
        <f ca="1">E27+1</f>
        <v>43</v>
      </c>
      <c r="G27" s="14">
        <v>0</v>
      </c>
      <c r="H27" s="8">
        <f t="array" aca="1" ref="H27:M27" ca="1">TRANSPOSE(G28:G33)</f>
        <v>54</v>
      </c>
      <c r="I27" s="8">
        <f ca="1"/>
        <v>64</v>
      </c>
      <c r="J27" s="8">
        <f ca="1"/>
        <v>74</v>
      </c>
      <c r="K27" s="8">
        <f ca="1"/>
        <v>84</v>
      </c>
      <c r="L27" s="8">
        <f ca="1"/>
        <v>94</v>
      </c>
      <c r="M27" s="15">
        <f ca="1"/>
        <v>104</v>
      </c>
    </row>
    <row r="28" spans="1:20" x14ac:dyDescent="0.25">
      <c r="C28" s="9" t="s">
        <v>27</v>
      </c>
      <c r="D28" s="13">
        <v>51</v>
      </c>
      <c r="E28" s="8">
        <f t="shared" ca="1" si="0"/>
        <v>52</v>
      </c>
      <c r="F28" s="8">
        <f t="shared" ca="1" si="0"/>
        <v>53</v>
      </c>
      <c r="G28" s="8">
        <f ca="1">F28+1</f>
        <v>54</v>
      </c>
      <c r="H28" s="14">
        <v>0</v>
      </c>
      <c r="I28" s="8">
        <f t="array" aca="1" ref="I28:M28" ca="1">TRANSPOSE(H29:H33)</f>
        <v>65</v>
      </c>
      <c r="J28" s="8">
        <f ca="1"/>
        <v>75</v>
      </c>
      <c r="K28" s="8">
        <f ca="1"/>
        <v>85</v>
      </c>
      <c r="L28" s="8">
        <f ca="1"/>
        <v>95</v>
      </c>
      <c r="M28" s="15">
        <f ca="1"/>
        <v>105</v>
      </c>
    </row>
    <row r="29" spans="1:20" x14ac:dyDescent="0.25">
      <c r="C29" s="9" t="s">
        <v>28</v>
      </c>
      <c r="D29" s="13">
        <v>61</v>
      </c>
      <c r="E29" s="8">
        <f t="shared" ca="1" si="0"/>
        <v>62</v>
      </c>
      <c r="F29" s="8">
        <f t="shared" ca="1" si="0"/>
        <v>63</v>
      </c>
      <c r="G29" s="8">
        <f t="shared" ca="1" si="0"/>
        <v>64</v>
      </c>
      <c r="H29" s="8">
        <f ca="1">G29+1</f>
        <v>65</v>
      </c>
      <c r="I29" s="14">
        <v>0</v>
      </c>
      <c r="J29" s="8">
        <f t="array" aca="1" ref="J29:M29" ca="1">TRANSPOSE(I30:I33)</f>
        <v>76</v>
      </c>
      <c r="K29" s="8">
        <f ca="1"/>
        <v>86</v>
      </c>
      <c r="L29" s="8">
        <f ca="1"/>
        <v>96</v>
      </c>
      <c r="M29" s="15">
        <f ca="1"/>
        <v>106</v>
      </c>
      <c r="P29" s="9" t="s">
        <v>29</v>
      </c>
      <c r="Q29" s="1" t="str">
        <f t="array" aca="1" ref="Q29:R29" ca="1">TRANSPOSE(P30:P31)</f>
        <v>C2H6(g)</v>
      </c>
      <c r="R29" s="1" t="str">
        <f ca="1"/>
        <v>C7H16(g)</v>
      </c>
    </row>
    <row r="30" spans="1:20" x14ac:dyDescent="0.25">
      <c r="C30" s="9" t="s">
        <v>30</v>
      </c>
      <c r="D30" s="13">
        <v>71</v>
      </c>
      <c r="E30" s="8">
        <f t="shared" ca="1" si="0"/>
        <v>72</v>
      </c>
      <c r="F30" s="8">
        <f t="shared" ca="1" si="0"/>
        <v>73</v>
      </c>
      <c r="G30" s="8">
        <f t="shared" ca="1" si="0"/>
        <v>74</v>
      </c>
      <c r="H30" s="8">
        <f t="shared" ca="1" si="0"/>
        <v>75</v>
      </c>
      <c r="I30" s="8">
        <f ca="1">H30+1</f>
        <v>76</v>
      </c>
      <c r="J30" s="14">
        <v>0</v>
      </c>
      <c r="K30" s="8">
        <f t="array" aca="1" ref="K30:M30" ca="1">TRANSPOSE(J31:J33)</f>
        <v>87</v>
      </c>
      <c r="L30" s="8">
        <f ca="1"/>
        <v>97</v>
      </c>
      <c r="M30" s="15">
        <f ca="1"/>
        <v>107</v>
      </c>
      <c r="P30" s="9" t="s">
        <v>13</v>
      </c>
      <c r="Q30" s="10">
        <v>0</v>
      </c>
      <c r="R30" s="12">
        <f ca="1">Q31</f>
        <v>1.0000000000000001E-5</v>
      </c>
    </row>
    <row r="31" spans="1:20" x14ac:dyDescent="0.25">
      <c r="C31" s="9" t="s">
        <v>31</v>
      </c>
      <c r="D31" s="13">
        <v>81</v>
      </c>
      <c r="E31" s="8">
        <f t="shared" ca="1" si="0"/>
        <v>82</v>
      </c>
      <c r="F31" s="8">
        <f t="shared" ca="1" si="0"/>
        <v>83</v>
      </c>
      <c r="G31" s="8">
        <f t="shared" ca="1" si="0"/>
        <v>84</v>
      </c>
      <c r="H31" s="8">
        <f t="shared" ca="1" si="0"/>
        <v>85</v>
      </c>
      <c r="I31" s="8">
        <f t="shared" ca="1" si="0"/>
        <v>86</v>
      </c>
      <c r="J31" s="8">
        <f ca="1">I31+1</f>
        <v>87</v>
      </c>
      <c r="K31" s="14">
        <v>0</v>
      </c>
      <c r="L31" s="8">
        <f t="array" aca="1" ref="L31:M31" ca="1">TRANSPOSE(K32:K33)</f>
        <v>98</v>
      </c>
      <c r="M31" s="15">
        <f ca="1"/>
        <v>108</v>
      </c>
      <c r="P31" s="9" t="s">
        <v>25</v>
      </c>
      <c r="Q31" s="16">
        <v>1.0000000000000001E-5</v>
      </c>
      <c r="R31" s="17">
        <v>0</v>
      </c>
    </row>
    <row r="32" spans="1:20" x14ac:dyDescent="0.25">
      <c r="C32" s="9" t="s">
        <v>32</v>
      </c>
      <c r="D32" s="13">
        <v>91</v>
      </c>
      <c r="E32" s="8">
        <f t="shared" ca="1" si="0"/>
        <v>92</v>
      </c>
      <c r="F32" s="8">
        <f t="shared" ca="1" si="0"/>
        <v>93</v>
      </c>
      <c r="G32" s="8">
        <f t="shared" ca="1" si="0"/>
        <v>94</v>
      </c>
      <c r="H32" s="8">
        <f t="shared" ca="1" si="0"/>
        <v>95</v>
      </c>
      <c r="I32" s="8">
        <f t="shared" ca="1" si="0"/>
        <v>96</v>
      </c>
      <c r="J32" s="8">
        <f t="shared" ca="1" si="0"/>
        <v>97</v>
      </c>
      <c r="K32" s="8">
        <f ca="1">J32+1</f>
        <v>98</v>
      </c>
      <c r="L32" s="14">
        <v>0</v>
      </c>
      <c r="M32" s="15">
        <f ca="1">L33</f>
        <v>109</v>
      </c>
    </row>
    <row r="33" spans="1:77" x14ac:dyDescent="0.25">
      <c r="C33" s="9" t="s">
        <v>33</v>
      </c>
      <c r="D33" s="16">
        <v>101</v>
      </c>
      <c r="E33" s="18">
        <f t="shared" ca="1" si="0"/>
        <v>102</v>
      </c>
      <c r="F33" s="18">
        <f t="shared" ca="1" si="0"/>
        <v>103</v>
      </c>
      <c r="G33" s="18">
        <f t="shared" ca="1" si="0"/>
        <v>104</v>
      </c>
      <c r="H33" s="18">
        <f t="shared" ca="1" si="0"/>
        <v>105</v>
      </c>
      <c r="I33" s="18">
        <f t="shared" ca="1" si="0"/>
        <v>106</v>
      </c>
      <c r="J33" s="18">
        <f t="shared" ca="1" si="0"/>
        <v>107</v>
      </c>
      <c r="K33" s="18">
        <f ca="1">J33+1</f>
        <v>108</v>
      </c>
      <c r="L33" s="18">
        <f ca="1">K33+1</f>
        <v>109</v>
      </c>
      <c r="M33" s="17">
        <v>0</v>
      </c>
      <c r="O33" s="19" t="s">
        <v>9</v>
      </c>
      <c r="P33" s="5">
        <v>20</v>
      </c>
      <c r="R33" s="1" t="s">
        <v>34</v>
      </c>
      <c r="S33" s="1" t="s">
        <v>22</v>
      </c>
      <c r="T33" s="1" t="s">
        <v>35</v>
      </c>
    </row>
    <row r="34" spans="1:77" x14ac:dyDescent="0.25">
      <c r="C34" s="9"/>
      <c r="D34" s="8"/>
      <c r="E34" s="8"/>
      <c r="F34" s="8"/>
      <c r="G34" s="8"/>
      <c r="H34" s="8"/>
      <c r="I34" s="8"/>
      <c r="J34" s="8"/>
      <c r="K34" s="8"/>
      <c r="L34" s="8"/>
      <c r="M34" s="20"/>
      <c r="O34" t="s">
        <v>13</v>
      </c>
      <c r="P34" s="1">
        <v>50</v>
      </c>
      <c r="Q34" s="9" t="s">
        <v>36</v>
      </c>
      <c r="R34" s="21">
        <f ca="1">BubbleT($D$180:$BY$185,P33,P34:P35,1,Q25:R26,Q30:R31)</f>
        <v>32.833103225311788</v>
      </c>
      <c r="S34" s="21">
        <f ca="1">BubbleT($D$180:$BY$185,P33,P34:P35,1,Q25:R26)</f>
        <v>33.52980152720238</v>
      </c>
      <c r="T34" s="21">
        <f ca="1">BubbleT($D$180:$BY$185,P33,P34:P35,0)</f>
        <v>33.746018241582192</v>
      </c>
    </row>
    <row r="35" spans="1:77" x14ac:dyDescent="0.25">
      <c r="C35" s="22" t="s">
        <v>37</v>
      </c>
      <c r="D35" s="8"/>
      <c r="E35" s="8"/>
      <c r="F35" s="8"/>
      <c r="G35" s="8"/>
      <c r="H35" s="8"/>
      <c r="I35" s="8"/>
      <c r="J35" s="8"/>
      <c r="K35" s="8"/>
      <c r="L35" s="8"/>
      <c r="M35" s="20"/>
      <c r="O35" s="18" t="s">
        <v>25</v>
      </c>
      <c r="P35" s="5">
        <v>50</v>
      </c>
    </row>
    <row r="36" spans="1:77" x14ac:dyDescent="0.25">
      <c r="C36" s="9"/>
      <c r="D36" s="8"/>
      <c r="E36" s="23"/>
      <c r="F36" s="8"/>
      <c r="O36" t="s">
        <v>38</v>
      </c>
      <c r="P36" s="23">
        <f ca="1">SUM(P34:P35)</f>
        <v>100</v>
      </c>
    </row>
    <row r="37" spans="1:77" x14ac:dyDescent="0.25">
      <c r="A37" s="1" t="s">
        <v>39</v>
      </c>
      <c r="B37" s="2"/>
      <c r="C37" s="2" t="s">
        <v>40</v>
      </c>
      <c r="D37" s="2"/>
      <c r="E37" s="2"/>
      <c r="F37" s="2"/>
      <c r="G37" s="2"/>
      <c r="H37" s="2"/>
      <c r="I37" s="2"/>
      <c r="J37" s="2"/>
      <c r="K37" s="2"/>
      <c r="L37" s="2"/>
      <c r="M37" s="2"/>
      <c r="N37" s="2"/>
      <c r="O37" s="2"/>
      <c r="P37" s="2"/>
      <c r="Q37" s="2"/>
      <c r="R37" s="2"/>
    </row>
    <row r="38" spans="1:77" x14ac:dyDescent="0.25">
      <c r="C38" s="22" t="s">
        <v>41</v>
      </c>
      <c r="D38" s="8"/>
      <c r="E38" s="23"/>
      <c r="F38" s="8"/>
      <c r="P38" s="23"/>
    </row>
    <row r="39" spans="1:77" x14ac:dyDescent="0.25">
      <c r="C39" s="22"/>
      <c r="D39" s="8"/>
      <c r="E39" s="23"/>
      <c r="F39" s="8"/>
      <c r="P39" s="23"/>
    </row>
    <row r="40" spans="1:77" x14ac:dyDescent="0.25">
      <c r="C40" s="9"/>
      <c r="D40" s="8" t="s">
        <v>42</v>
      </c>
      <c r="E40" s="23"/>
      <c r="F40" s="8"/>
      <c r="P40" s="23"/>
    </row>
    <row r="41" spans="1:77" x14ac:dyDescent="0.25">
      <c r="D41" s="24" t="s">
        <v>43</v>
      </c>
      <c r="E41" s="25"/>
      <c r="F41" s="25"/>
      <c r="G41" s="25"/>
      <c r="H41" s="25"/>
      <c r="I41" s="25"/>
      <c r="J41" s="25"/>
      <c r="K41" s="26"/>
      <c r="L41" s="25"/>
      <c r="M41" s="25"/>
      <c r="N41" s="25"/>
      <c r="O41" s="25"/>
      <c r="P41" s="25"/>
      <c r="Q41" s="25"/>
      <c r="R41" s="25"/>
      <c r="S41" s="25"/>
      <c r="T41" s="25"/>
      <c r="U41" s="25"/>
      <c r="V41" s="25"/>
      <c r="W41" s="25"/>
      <c r="X41" s="25"/>
      <c r="Y41" s="25"/>
      <c r="Z41" s="25"/>
      <c r="AA41" s="25"/>
      <c r="AB41" s="25"/>
      <c r="AC41" s="25"/>
      <c r="AD41" s="25"/>
      <c r="AE41" s="25"/>
      <c r="AF41" s="25"/>
      <c r="AG41" s="25"/>
      <c r="AH41" s="25"/>
      <c r="AI41" s="25"/>
      <c r="AJ41" s="25"/>
      <c r="AK41" s="25"/>
      <c r="AL41" s="25"/>
      <c r="AM41" s="25"/>
      <c r="AN41" s="25"/>
      <c r="AO41" s="25"/>
      <c r="AP41" s="25"/>
      <c r="AQ41" s="25"/>
      <c r="AR41" s="25"/>
      <c r="AS41" s="25"/>
      <c r="AT41" s="25"/>
      <c r="AU41" s="25"/>
      <c r="AV41" s="25"/>
      <c r="AW41" s="25"/>
      <c r="AX41" s="25"/>
      <c r="AY41" s="25"/>
      <c r="AZ41" s="25"/>
      <c r="BA41" s="25"/>
      <c r="BB41" s="25"/>
      <c r="BC41" s="25"/>
      <c r="BD41" s="25"/>
      <c r="BE41" s="25"/>
      <c r="BF41" s="25"/>
      <c r="BG41" s="25"/>
      <c r="BH41" s="25"/>
      <c r="BI41" s="25"/>
      <c r="BJ41" s="25"/>
      <c r="BK41" s="25"/>
      <c r="BL41" s="25"/>
      <c r="BM41" s="25"/>
      <c r="BN41" s="25"/>
      <c r="BO41" s="25"/>
      <c r="BP41" s="25"/>
      <c r="BQ41" s="25"/>
      <c r="BR41" s="25"/>
      <c r="BS41" s="25"/>
      <c r="BT41" s="25"/>
      <c r="BU41" s="25"/>
      <c r="BV41" s="25"/>
      <c r="BW41" s="25"/>
      <c r="BX41" s="25"/>
      <c r="BY41" s="25"/>
    </row>
    <row r="42" spans="1:77" x14ac:dyDescent="0.25">
      <c r="D42" s="24" t="s">
        <v>44</v>
      </c>
      <c r="E42" s="25" t="str">
        <f t="array" aca="1" ref="E42:AI44" ca="1">CreateDecomposition(D42:D44)</f>
        <v>(GROUP 1)</v>
      </c>
      <c r="F42" s="25" t="str">
        <f ca="1"/>
        <v>(GROUP 2)</v>
      </c>
      <c r="G42" s="25" t="str">
        <f ca="1"/>
        <v>(GROUP 3)</v>
      </c>
      <c r="H42" s="25" t="str">
        <f ca="1"/>
        <v>(GROUP 4)</v>
      </c>
      <c r="I42" s="25" t="str">
        <f ca="1"/>
        <v>(GROUP 5)</v>
      </c>
      <c r="J42" s="25" t="str">
        <f ca="1"/>
        <v>(GROUP 6)</v>
      </c>
      <c r="K42" s="26" t="str">
        <f ca="1"/>
        <v>(GROUP 7)</v>
      </c>
      <c r="L42" s="25" t="str">
        <f ca="1"/>
        <v>(GROUP 8)</v>
      </c>
      <c r="M42" s="25" t="str">
        <f ca="1"/>
        <v>(GROUP 9)</v>
      </c>
      <c r="N42" s="25" t="str">
        <f ca="1"/>
        <v>(GROUP 10)</v>
      </c>
      <c r="O42" s="25" t="str">
        <f ca="1"/>
        <v>(GROUP 11)</v>
      </c>
      <c r="P42" s="25" t="str">
        <f ca="1"/>
        <v>(GROUP 12)</v>
      </c>
      <c r="Q42" s="25" t="str">
        <f ca="1"/>
        <v>(GROUP 13)</v>
      </c>
      <c r="R42" s="25" t="str">
        <f ca="1"/>
        <v>(GROUP 14)</v>
      </c>
      <c r="S42" s="25" t="str">
        <f ca="1"/>
        <v>(GROUP 15)</v>
      </c>
      <c r="T42" s="25" t="str">
        <f ca="1"/>
        <v>(GROUP 16)</v>
      </c>
      <c r="U42" s="25" t="str">
        <f ca="1"/>
        <v>(GROUP 17)</v>
      </c>
      <c r="V42" s="25" t="str">
        <f ca="1"/>
        <v>(GROUP 18)</v>
      </c>
      <c r="W42" s="25" t="str">
        <f ca="1"/>
        <v>(GROUP 19)</v>
      </c>
      <c r="X42" s="25" t="str">
        <f ca="1"/>
        <v>(GROUP 20)</v>
      </c>
      <c r="Y42" s="25" t="str">
        <f ca="1"/>
        <v>(GROUP 21)</v>
      </c>
      <c r="Z42" s="25" t="str">
        <f ca="1"/>
        <v>(GROUP 22)</v>
      </c>
      <c r="AA42" s="25" t="str">
        <f ca="1"/>
        <v>(GROUP 23)</v>
      </c>
      <c r="AB42" s="25" t="str">
        <f ca="1"/>
        <v>(GROUP 24)</v>
      </c>
      <c r="AC42" s="25" t="str">
        <f ca="1"/>
        <v>(GROUP 25)</v>
      </c>
      <c r="AD42" s="25" t="str">
        <f ca="1"/>
        <v>(GROUP 26)</v>
      </c>
      <c r="AE42" s="25" t="str">
        <f ca="1"/>
        <v>(GROUP 27)</v>
      </c>
      <c r="AF42" s="25" t="str">
        <f ca="1"/>
        <v>(GROUP 28)</v>
      </c>
      <c r="AG42" s="25" t="str">
        <f ca="1"/>
        <v>(GROUP 29)</v>
      </c>
      <c r="AH42" s="25" t="str">
        <f ca="1"/>
        <v>(GROUP 30)</v>
      </c>
      <c r="AI42" s="25" t="str">
        <f ca="1"/>
        <v>(GROUP 31)</v>
      </c>
      <c r="AJ42" s="25"/>
      <c r="AK42" s="25"/>
      <c r="AL42" s="25"/>
      <c r="AM42" s="25"/>
      <c r="AN42" s="25"/>
      <c r="AO42" s="25"/>
      <c r="AP42" s="25"/>
      <c r="AQ42" s="25"/>
      <c r="AR42" s="25"/>
      <c r="AS42" s="25"/>
      <c r="AT42" s="25"/>
      <c r="AU42" s="25"/>
      <c r="AV42" s="25"/>
      <c r="AW42" s="25"/>
      <c r="AX42" s="25"/>
      <c r="AY42" s="25"/>
      <c r="AZ42" s="25"/>
      <c r="BA42" s="25"/>
      <c r="BB42" s="25"/>
      <c r="BC42" s="25"/>
      <c r="BD42" s="25"/>
      <c r="BE42" s="25"/>
      <c r="BF42" s="25"/>
      <c r="BG42" s="25"/>
      <c r="BH42" s="25"/>
      <c r="BI42" s="25"/>
      <c r="BJ42" s="25"/>
      <c r="BK42" s="25"/>
      <c r="BL42" s="25"/>
      <c r="BM42" s="25"/>
      <c r="BN42" s="25"/>
      <c r="BO42" s="25"/>
      <c r="BP42" s="25"/>
      <c r="BQ42" s="25"/>
      <c r="BR42" s="25"/>
      <c r="BS42" s="25"/>
      <c r="BT42" s="25"/>
      <c r="BU42" s="25"/>
      <c r="BV42" s="25"/>
      <c r="BW42" s="25"/>
      <c r="BX42" s="25"/>
      <c r="BY42" s="25"/>
    </row>
    <row r="43" spans="1:77" x14ac:dyDescent="0.25">
      <c r="D43" s="34" t="s">
        <v>13</v>
      </c>
      <c r="E43" s="27">
        <f ca="1"/>
        <v>0</v>
      </c>
      <c r="F43" s="27">
        <f ca="1"/>
        <v>0</v>
      </c>
      <c r="G43" s="27">
        <f ca="1"/>
        <v>0</v>
      </c>
      <c r="H43" s="27">
        <f ca="1"/>
        <v>0</v>
      </c>
      <c r="I43" s="27">
        <f ca="1"/>
        <v>0</v>
      </c>
      <c r="J43" s="27">
        <f ca="1"/>
        <v>1</v>
      </c>
      <c r="K43" s="28">
        <f ca="1"/>
        <v>0</v>
      </c>
      <c r="L43" s="27">
        <f ca="1"/>
        <v>0</v>
      </c>
      <c r="M43" s="27">
        <f ca="1"/>
        <v>0</v>
      </c>
      <c r="N43" s="27">
        <f ca="1"/>
        <v>0</v>
      </c>
      <c r="O43" s="27">
        <f ca="1"/>
        <v>0</v>
      </c>
      <c r="P43" s="27">
        <f ca="1"/>
        <v>0</v>
      </c>
      <c r="Q43" s="27">
        <f ca="1"/>
        <v>0</v>
      </c>
      <c r="R43" s="27">
        <f ca="1"/>
        <v>0</v>
      </c>
      <c r="S43" s="27">
        <f ca="1"/>
        <v>0</v>
      </c>
      <c r="T43" s="27">
        <f ca="1"/>
        <v>0</v>
      </c>
      <c r="U43" s="27">
        <f ca="1"/>
        <v>0</v>
      </c>
      <c r="V43" s="27">
        <f ca="1"/>
        <v>0</v>
      </c>
      <c r="W43" s="27">
        <f ca="1"/>
        <v>0</v>
      </c>
      <c r="X43" s="27">
        <f ca="1"/>
        <v>0</v>
      </c>
      <c r="Y43" s="27">
        <f ca="1"/>
        <v>0</v>
      </c>
      <c r="Z43" s="27">
        <f ca="1"/>
        <v>0</v>
      </c>
      <c r="AA43" s="27">
        <f ca="1"/>
        <v>0</v>
      </c>
      <c r="AB43" s="27">
        <f ca="1"/>
        <v>0</v>
      </c>
      <c r="AC43" s="27">
        <f ca="1"/>
        <v>0</v>
      </c>
      <c r="AD43" s="27">
        <f ca="1"/>
        <v>0</v>
      </c>
      <c r="AE43" s="27">
        <f ca="1"/>
        <v>0</v>
      </c>
      <c r="AF43" s="27">
        <f ca="1"/>
        <v>0</v>
      </c>
      <c r="AG43" s="27">
        <f ca="1"/>
        <v>0</v>
      </c>
      <c r="AH43" s="27">
        <f ca="1"/>
        <v>0</v>
      </c>
      <c r="AI43" s="29">
        <f ca="1"/>
        <v>0</v>
      </c>
      <c r="AJ43" s="25">
        <f ca="1">SUM(E43:AI43)</f>
        <v>1</v>
      </c>
      <c r="AK43" s="25"/>
      <c r="AL43" s="25"/>
      <c r="AM43" s="25"/>
      <c r="AN43" s="25"/>
      <c r="AO43" s="25"/>
      <c r="AP43" s="25"/>
      <c r="AQ43" s="25"/>
      <c r="AR43" s="25"/>
      <c r="AS43" s="25"/>
      <c r="AT43" s="25"/>
      <c r="AU43" s="25"/>
      <c r="AV43" s="25"/>
      <c r="AW43" s="25"/>
      <c r="AX43" s="25"/>
      <c r="AY43" s="25"/>
      <c r="AZ43" s="25"/>
      <c r="BA43" s="25"/>
      <c r="BB43" s="25"/>
      <c r="BC43" s="25"/>
      <c r="BD43" s="25"/>
      <c r="BE43" s="25"/>
      <c r="BF43" s="25"/>
      <c r="BG43" s="25"/>
      <c r="BH43" s="25"/>
      <c r="BI43" s="25"/>
      <c r="BJ43" s="25"/>
      <c r="BK43" s="25"/>
      <c r="BL43" s="25"/>
      <c r="BM43" s="25"/>
      <c r="BN43" s="25"/>
      <c r="BO43" s="25"/>
      <c r="BP43" s="25"/>
      <c r="BQ43" s="25"/>
      <c r="BR43" s="25"/>
      <c r="BS43" s="25"/>
      <c r="BT43" s="25"/>
      <c r="BU43" s="25"/>
      <c r="BV43" s="25"/>
      <c r="BW43" s="25"/>
      <c r="BX43" s="25"/>
      <c r="BY43" s="25"/>
    </row>
    <row r="44" spans="1:77" x14ac:dyDescent="0.25">
      <c r="D44" s="16" t="s">
        <v>25</v>
      </c>
      <c r="E44" s="30">
        <f ca="1"/>
        <v>0.2857142857142857</v>
      </c>
      <c r="F44" s="30">
        <f ca="1"/>
        <v>0.7142857142857143</v>
      </c>
      <c r="G44" s="31">
        <f ca="1"/>
        <v>0</v>
      </c>
      <c r="H44" s="31">
        <f ca="1"/>
        <v>0</v>
      </c>
      <c r="I44" s="31">
        <f ca="1"/>
        <v>0</v>
      </c>
      <c r="J44" s="31">
        <f ca="1"/>
        <v>0</v>
      </c>
      <c r="K44" s="32">
        <f ca="1"/>
        <v>0</v>
      </c>
      <c r="L44" s="31">
        <f ca="1"/>
        <v>0</v>
      </c>
      <c r="M44" s="31">
        <f ca="1"/>
        <v>0</v>
      </c>
      <c r="N44" s="31">
        <f ca="1"/>
        <v>0</v>
      </c>
      <c r="O44" s="31">
        <f ca="1"/>
        <v>0</v>
      </c>
      <c r="P44" s="31">
        <f ca="1"/>
        <v>0</v>
      </c>
      <c r="Q44" s="31">
        <f ca="1"/>
        <v>0</v>
      </c>
      <c r="R44" s="31">
        <f ca="1"/>
        <v>0</v>
      </c>
      <c r="S44" s="31">
        <f ca="1"/>
        <v>0</v>
      </c>
      <c r="T44" s="31">
        <f ca="1"/>
        <v>0</v>
      </c>
      <c r="U44" s="31">
        <f ca="1"/>
        <v>0</v>
      </c>
      <c r="V44" s="31">
        <f ca="1"/>
        <v>0</v>
      </c>
      <c r="W44" s="31">
        <f ca="1"/>
        <v>0</v>
      </c>
      <c r="X44" s="31">
        <f ca="1"/>
        <v>0</v>
      </c>
      <c r="Y44" s="31">
        <f ca="1"/>
        <v>0</v>
      </c>
      <c r="Z44" s="31">
        <f ca="1"/>
        <v>0</v>
      </c>
      <c r="AA44" s="31">
        <f ca="1"/>
        <v>0</v>
      </c>
      <c r="AB44" s="31">
        <f ca="1"/>
        <v>0</v>
      </c>
      <c r="AC44" s="31">
        <f ca="1"/>
        <v>0</v>
      </c>
      <c r="AD44" s="31">
        <f ca="1"/>
        <v>0</v>
      </c>
      <c r="AE44" s="31">
        <f ca="1"/>
        <v>0</v>
      </c>
      <c r="AF44" s="31">
        <f ca="1"/>
        <v>0</v>
      </c>
      <c r="AG44" s="31">
        <f ca="1"/>
        <v>0</v>
      </c>
      <c r="AH44" s="31">
        <f ca="1"/>
        <v>0</v>
      </c>
      <c r="AI44" s="33">
        <f ca="1"/>
        <v>0</v>
      </c>
      <c r="AJ44" s="25">
        <f ca="1">SUM(E44:AI44)</f>
        <v>1</v>
      </c>
      <c r="AK44" s="25"/>
      <c r="AL44" s="25"/>
      <c r="AM44" s="25"/>
      <c r="AN44" s="25"/>
      <c r="AO44" s="25"/>
      <c r="AP44" s="25"/>
      <c r="AQ44" s="25"/>
      <c r="AR44" s="25"/>
      <c r="AS44" s="25"/>
      <c r="AT44" s="25"/>
      <c r="AU44" s="25"/>
      <c r="AV44" s="25"/>
      <c r="AW44" s="25"/>
      <c r="AX44" s="25"/>
      <c r="AY44" s="25"/>
      <c r="AZ44" s="25"/>
      <c r="BA44" s="25"/>
      <c r="BB44" s="25"/>
      <c r="BC44" s="25"/>
      <c r="BD44" s="25"/>
      <c r="BE44" s="25"/>
      <c r="BF44" s="25"/>
      <c r="BG44" s="25"/>
      <c r="BH44" s="25"/>
      <c r="BI44" s="25"/>
      <c r="BJ44" s="25"/>
      <c r="BK44" s="25"/>
      <c r="BL44" s="25"/>
      <c r="BM44" s="25"/>
      <c r="BN44" s="25"/>
      <c r="BO44" s="25"/>
      <c r="BP44" s="25"/>
      <c r="BQ44" s="25"/>
      <c r="BR44" s="25"/>
      <c r="BS44" s="25"/>
      <c r="BT44" s="25"/>
      <c r="BU44" s="25"/>
      <c r="BV44" s="25"/>
      <c r="BW44" s="25"/>
      <c r="BX44" s="25"/>
      <c r="BY44" s="25"/>
    </row>
    <row r="45" spans="1:77" x14ac:dyDescent="0.25">
      <c r="C45" s="9"/>
      <c r="D45" s="8"/>
      <c r="E45" s="23"/>
      <c r="F45" s="8"/>
      <c r="P45" s="23"/>
    </row>
    <row r="46" spans="1:77" x14ac:dyDescent="0.25">
      <c r="C46" s="9"/>
      <c r="D46" s="8"/>
      <c r="E46" s="23"/>
      <c r="F46" s="8"/>
      <c r="P46" s="23"/>
    </row>
    <row r="47" spans="1:77" x14ac:dyDescent="0.25">
      <c r="C47" s="9"/>
      <c r="D47" t="s">
        <v>45</v>
      </c>
      <c r="P47" s="23"/>
    </row>
    <row r="48" spans="1:77" x14ac:dyDescent="0.25">
      <c r="C48" s="9"/>
      <c r="E48" t="s">
        <v>46</v>
      </c>
      <c r="P48" s="23"/>
    </row>
    <row r="49" spans="3:16" x14ac:dyDescent="0.25">
      <c r="C49" s="9"/>
      <c r="D49" t="s">
        <v>6</v>
      </c>
      <c r="P49" s="23"/>
    </row>
    <row r="50" spans="3:16" x14ac:dyDescent="0.25">
      <c r="C50" s="9"/>
      <c r="E50" t="s">
        <v>47</v>
      </c>
      <c r="P50" s="23"/>
    </row>
    <row r="51" spans="3:16" x14ac:dyDescent="0.25">
      <c r="C51" s="9"/>
      <c r="E51" t="s">
        <v>14</v>
      </c>
      <c r="P51" s="23"/>
    </row>
    <row r="52" spans="3:16" x14ac:dyDescent="0.25">
      <c r="C52" s="9"/>
      <c r="P52" s="23"/>
    </row>
    <row r="53" spans="3:16" x14ac:dyDescent="0.25">
      <c r="C53" s="9"/>
      <c r="H53" s="9" t="s">
        <v>48</v>
      </c>
      <c r="I53" s="35" t="s">
        <v>49</v>
      </c>
      <c r="P53" s="23"/>
    </row>
    <row r="54" spans="3:16" x14ac:dyDescent="0.25">
      <c r="C54" s="9"/>
      <c r="I54" s="36" t="s">
        <v>50</v>
      </c>
      <c r="P54" s="23"/>
    </row>
    <row r="55" spans="3:16" x14ac:dyDescent="0.25">
      <c r="C55" s="9"/>
      <c r="F55" s="9" t="s">
        <v>51</v>
      </c>
      <c r="G55" t="s">
        <v>49</v>
      </c>
      <c r="I55" s="36" t="s">
        <v>52</v>
      </c>
      <c r="P55" s="23"/>
    </row>
    <row r="56" spans="3:16" x14ac:dyDescent="0.25">
      <c r="C56" s="9"/>
      <c r="I56" s="36" t="s">
        <v>53</v>
      </c>
      <c r="P56" s="23"/>
    </row>
    <row r="57" spans="3:16" x14ac:dyDescent="0.25">
      <c r="C57" s="9"/>
      <c r="I57" s="36" t="s">
        <v>53</v>
      </c>
      <c r="P57" s="23"/>
    </row>
    <row r="58" spans="3:16" x14ac:dyDescent="0.25">
      <c r="C58" s="9"/>
      <c r="D58" t="s">
        <v>54</v>
      </c>
      <c r="E58" s="9"/>
      <c r="I58" s="36" t="s">
        <v>53</v>
      </c>
      <c r="P58" s="23"/>
    </row>
    <row r="59" spans="3:16" x14ac:dyDescent="0.25">
      <c r="C59" s="9"/>
      <c r="I59" s="36" t="s">
        <v>53</v>
      </c>
      <c r="P59" s="23"/>
    </row>
    <row r="60" spans="3:16" x14ac:dyDescent="0.25">
      <c r="C60" s="9"/>
      <c r="I60" s="37" t="s">
        <v>55</v>
      </c>
      <c r="P60" s="23"/>
    </row>
    <row r="61" spans="3:16" x14ac:dyDescent="0.25">
      <c r="C61" s="9"/>
      <c r="I61" s="8"/>
      <c r="P61" s="23"/>
    </row>
    <row r="62" spans="3:16" x14ac:dyDescent="0.25">
      <c r="C62" s="9"/>
      <c r="I62" s="8"/>
      <c r="P62" s="23"/>
    </row>
    <row r="63" spans="3:16" x14ac:dyDescent="0.25">
      <c r="C63" s="9"/>
      <c r="D63" t="s">
        <v>56</v>
      </c>
      <c r="P63" s="23"/>
    </row>
    <row r="64" spans="3:16" x14ac:dyDescent="0.25">
      <c r="C64" s="9"/>
      <c r="P64" s="23"/>
    </row>
    <row r="65" spans="3:67" x14ac:dyDescent="0.25">
      <c r="C65" s="9"/>
      <c r="D65" s="24"/>
      <c r="E65" s="25" t="s">
        <v>57</v>
      </c>
      <c r="F65" s="25" t="s">
        <v>58</v>
      </c>
      <c r="G65" s="25" t="s">
        <v>59</v>
      </c>
      <c r="H65" s="25" t="s">
        <v>60</v>
      </c>
      <c r="I65" s="25" t="s">
        <v>61</v>
      </c>
      <c r="J65" s="25" t="s">
        <v>62</v>
      </c>
      <c r="K65" s="25" t="s">
        <v>63</v>
      </c>
      <c r="L65" s="25" t="s">
        <v>64</v>
      </c>
      <c r="M65" s="25" t="s">
        <v>65</v>
      </c>
      <c r="N65" s="25" t="s">
        <v>66</v>
      </c>
      <c r="O65" s="25" t="s">
        <v>67</v>
      </c>
      <c r="P65" s="25" t="s">
        <v>68</v>
      </c>
      <c r="Q65" s="25" t="s">
        <v>69</v>
      </c>
      <c r="R65" s="25" t="s">
        <v>70</v>
      </c>
      <c r="S65" s="25" t="s">
        <v>71</v>
      </c>
      <c r="T65" s="25" t="s">
        <v>72</v>
      </c>
      <c r="U65" s="25" t="s">
        <v>73</v>
      </c>
      <c r="V65" s="25" t="s">
        <v>74</v>
      </c>
      <c r="W65" s="25" t="s">
        <v>75</v>
      </c>
      <c r="X65" s="25" t="s">
        <v>76</v>
      </c>
      <c r="Y65" s="25" t="s">
        <v>77</v>
      </c>
      <c r="Z65" s="25" t="s">
        <v>78</v>
      </c>
      <c r="AA65" s="25" t="s">
        <v>79</v>
      </c>
      <c r="AB65" s="25" t="s">
        <v>80</v>
      </c>
      <c r="AC65" s="25" t="s">
        <v>81</v>
      </c>
      <c r="AD65" s="25" t="s">
        <v>82</v>
      </c>
      <c r="AE65" s="25" t="s">
        <v>83</v>
      </c>
      <c r="AF65" s="25" t="s">
        <v>84</v>
      </c>
      <c r="AG65" s="25" t="s">
        <v>85</v>
      </c>
      <c r="AH65" s="25" t="s">
        <v>86</v>
      </c>
      <c r="AI65" s="25" t="s">
        <v>87</v>
      </c>
    </row>
    <row r="66" spans="3:67" x14ac:dyDescent="0.25">
      <c r="C66" s="9"/>
      <c r="D66" s="38" t="s">
        <v>44</v>
      </c>
      <c r="E66" s="31" t="s">
        <v>88</v>
      </c>
      <c r="F66" s="31" t="s">
        <v>89</v>
      </c>
      <c r="G66" s="31" t="s">
        <v>90</v>
      </c>
      <c r="H66" s="31" t="s">
        <v>91</v>
      </c>
      <c r="I66" s="31" t="s">
        <v>92</v>
      </c>
      <c r="J66" s="31" t="s">
        <v>93</v>
      </c>
      <c r="K66" s="32" t="s">
        <v>94</v>
      </c>
      <c r="L66" s="31" t="s">
        <v>95</v>
      </c>
      <c r="M66" s="31" t="s">
        <v>96</v>
      </c>
      <c r="N66" s="31" t="s">
        <v>97</v>
      </c>
      <c r="O66" s="31" t="s">
        <v>98</v>
      </c>
      <c r="P66" s="31" t="s">
        <v>99</v>
      </c>
      <c r="Q66" s="31" t="s">
        <v>100</v>
      </c>
      <c r="R66" s="31" t="s">
        <v>101</v>
      </c>
      <c r="S66" s="31" t="s">
        <v>102</v>
      </c>
      <c r="T66" s="31" t="s">
        <v>103</v>
      </c>
      <c r="U66" s="31" t="s">
        <v>104</v>
      </c>
      <c r="V66" s="31" t="s">
        <v>105</v>
      </c>
      <c r="W66" s="31" t="s">
        <v>106</v>
      </c>
      <c r="X66" s="31" t="s">
        <v>107</v>
      </c>
      <c r="Y66" s="31" t="s">
        <v>108</v>
      </c>
      <c r="Z66" s="31" t="s">
        <v>109</v>
      </c>
      <c r="AA66" s="31" t="s">
        <v>110</v>
      </c>
      <c r="AB66" s="31" t="s">
        <v>111</v>
      </c>
      <c r="AC66" s="31" t="s">
        <v>112</v>
      </c>
      <c r="AD66" s="31" t="s">
        <v>113</v>
      </c>
      <c r="AE66" s="31" t="s">
        <v>114</v>
      </c>
      <c r="AF66" s="31" t="s">
        <v>115</v>
      </c>
      <c r="AG66" s="31" t="s">
        <v>116</v>
      </c>
      <c r="AH66" s="31" t="s">
        <v>117</v>
      </c>
      <c r="AI66" s="31" t="s">
        <v>118</v>
      </c>
      <c r="AJ66" s="39" t="s">
        <v>119</v>
      </c>
    </row>
    <row r="67" spans="3:67" x14ac:dyDescent="0.25">
      <c r="C67" s="9"/>
      <c r="D67" t="s">
        <v>13</v>
      </c>
      <c r="E67">
        <f t="shared" ref="E67:AI67" ca="1" si="1">VLOOKUP($D$67,PData_Properties,MATCH(E66,PData_PropertyNames,0),0)</f>
        <v>0</v>
      </c>
      <c r="F67">
        <f t="shared" ca="1" si="1"/>
        <v>0</v>
      </c>
      <c r="G67">
        <f t="shared" ca="1" si="1"/>
        <v>0</v>
      </c>
      <c r="H67">
        <f t="shared" ca="1" si="1"/>
        <v>0</v>
      </c>
      <c r="I67">
        <f t="shared" ca="1" si="1"/>
        <v>0</v>
      </c>
      <c r="J67">
        <f t="shared" ca="1" si="1"/>
        <v>1</v>
      </c>
      <c r="K67">
        <f t="shared" ca="1" si="1"/>
        <v>0</v>
      </c>
      <c r="L67">
        <f t="shared" ca="1" si="1"/>
        <v>0</v>
      </c>
      <c r="M67">
        <f t="shared" ca="1" si="1"/>
        <v>0</v>
      </c>
      <c r="N67">
        <f t="shared" ca="1" si="1"/>
        <v>0</v>
      </c>
      <c r="O67">
        <f t="shared" ca="1" si="1"/>
        <v>0</v>
      </c>
      <c r="P67">
        <f t="shared" ca="1" si="1"/>
        <v>0</v>
      </c>
      <c r="Q67">
        <f t="shared" ca="1" si="1"/>
        <v>0</v>
      </c>
      <c r="R67">
        <f t="shared" ca="1" si="1"/>
        <v>0</v>
      </c>
      <c r="S67">
        <f t="shared" ca="1" si="1"/>
        <v>0</v>
      </c>
      <c r="T67">
        <f t="shared" ca="1" si="1"/>
        <v>0</v>
      </c>
      <c r="U67">
        <f t="shared" ca="1" si="1"/>
        <v>0</v>
      </c>
      <c r="V67">
        <f t="shared" ca="1" si="1"/>
        <v>0</v>
      </c>
      <c r="W67">
        <f t="shared" ca="1" si="1"/>
        <v>0</v>
      </c>
      <c r="X67">
        <f t="shared" ca="1" si="1"/>
        <v>0</v>
      </c>
      <c r="Y67">
        <f t="shared" ca="1" si="1"/>
        <v>0</v>
      </c>
      <c r="Z67">
        <f t="shared" ca="1" si="1"/>
        <v>0</v>
      </c>
      <c r="AA67">
        <f t="shared" ca="1" si="1"/>
        <v>0</v>
      </c>
      <c r="AB67">
        <f t="shared" ca="1" si="1"/>
        <v>0</v>
      </c>
      <c r="AC67">
        <f t="shared" ca="1" si="1"/>
        <v>0</v>
      </c>
      <c r="AD67">
        <f t="shared" ca="1" si="1"/>
        <v>0</v>
      </c>
      <c r="AE67">
        <f t="shared" ca="1" si="1"/>
        <v>0</v>
      </c>
      <c r="AF67">
        <f t="shared" ca="1" si="1"/>
        <v>0</v>
      </c>
      <c r="AG67">
        <f t="shared" ca="1" si="1"/>
        <v>0</v>
      </c>
      <c r="AH67">
        <f t="shared" ca="1" si="1"/>
        <v>0</v>
      </c>
      <c r="AI67">
        <f t="shared" ca="1" si="1"/>
        <v>0</v>
      </c>
      <c r="AJ67">
        <f ca="1">SUM(E67:AI67)</f>
        <v>1</v>
      </c>
    </row>
    <row r="68" spans="3:67" x14ac:dyDescent="0.25">
      <c r="C68" s="9"/>
      <c r="D68" t="s">
        <v>25</v>
      </c>
      <c r="E68">
        <f t="shared" ref="E68:AI68" ca="1" si="2">VLOOKUP($D$68,PData_Properties,MATCH(E66,PData_PropertyNames,0),0)</f>
        <v>2</v>
      </c>
      <c r="F68">
        <f t="shared" ca="1" si="2"/>
        <v>5</v>
      </c>
      <c r="G68">
        <f t="shared" ca="1" si="2"/>
        <v>0</v>
      </c>
      <c r="H68">
        <f t="shared" ca="1" si="2"/>
        <v>0</v>
      </c>
      <c r="I68">
        <f t="shared" ca="1" si="2"/>
        <v>0</v>
      </c>
      <c r="J68">
        <f t="shared" ca="1" si="2"/>
        <v>0</v>
      </c>
      <c r="K68">
        <f t="shared" ca="1" si="2"/>
        <v>0</v>
      </c>
      <c r="L68">
        <f t="shared" ca="1" si="2"/>
        <v>0</v>
      </c>
      <c r="M68">
        <f t="shared" ca="1" si="2"/>
        <v>0</v>
      </c>
      <c r="N68">
        <f t="shared" ca="1" si="2"/>
        <v>0</v>
      </c>
      <c r="O68">
        <f t="shared" ca="1" si="2"/>
        <v>0</v>
      </c>
      <c r="P68">
        <f t="shared" ca="1" si="2"/>
        <v>0</v>
      </c>
      <c r="Q68">
        <f t="shared" ca="1" si="2"/>
        <v>0</v>
      </c>
      <c r="R68">
        <f t="shared" ca="1" si="2"/>
        <v>0</v>
      </c>
      <c r="S68">
        <f t="shared" ca="1" si="2"/>
        <v>0</v>
      </c>
      <c r="T68">
        <f t="shared" ca="1" si="2"/>
        <v>0</v>
      </c>
      <c r="U68">
        <f t="shared" ca="1" si="2"/>
        <v>0</v>
      </c>
      <c r="V68">
        <f t="shared" ca="1" si="2"/>
        <v>0</v>
      </c>
      <c r="W68">
        <f t="shared" ca="1" si="2"/>
        <v>0</v>
      </c>
      <c r="X68">
        <f t="shared" ca="1" si="2"/>
        <v>0</v>
      </c>
      <c r="Y68">
        <f t="shared" ca="1" si="2"/>
        <v>0</v>
      </c>
      <c r="Z68">
        <f t="shared" ca="1" si="2"/>
        <v>0</v>
      </c>
      <c r="AA68">
        <f t="shared" ca="1" si="2"/>
        <v>0</v>
      </c>
      <c r="AB68">
        <f t="shared" ca="1" si="2"/>
        <v>0</v>
      </c>
      <c r="AC68">
        <f t="shared" ca="1" si="2"/>
        <v>0</v>
      </c>
      <c r="AD68">
        <f t="shared" ca="1" si="2"/>
        <v>0</v>
      </c>
      <c r="AE68">
        <f t="shared" ca="1" si="2"/>
        <v>0</v>
      </c>
      <c r="AF68">
        <f t="shared" ca="1" si="2"/>
        <v>0</v>
      </c>
      <c r="AG68">
        <f t="shared" ca="1" si="2"/>
        <v>0</v>
      </c>
      <c r="AH68">
        <f t="shared" ca="1" si="2"/>
        <v>0</v>
      </c>
      <c r="AI68">
        <f t="shared" ca="1" si="2"/>
        <v>0</v>
      </c>
      <c r="AJ68">
        <f ca="1">SUM(E68:AI68)</f>
        <v>7</v>
      </c>
    </row>
    <row r="69" spans="3:67" x14ac:dyDescent="0.25">
      <c r="C69" s="9"/>
    </row>
    <row r="70" spans="3:67" x14ac:dyDescent="0.25">
      <c r="C70" s="9"/>
      <c r="D70" t="s">
        <v>43</v>
      </c>
    </row>
    <row r="71" spans="3:67" x14ac:dyDescent="0.25">
      <c r="C71" s="9"/>
      <c r="D71" s="18" t="s">
        <v>44</v>
      </c>
      <c r="E71" s="31" t="s">
        <v>88</v>
      </c>
      <c r="F71" s="31" t="s">
        <v>89</v>
      </c>
      <c r="G71" s="31" t="s">
        <v>90</v>
      </c>
      <c r="H71" s="31" t="s">
        <v>91</v>
      </c>
      <c r="I71" s="31" t="s">
        <v>92</v>
      </c>
      <c r="J71" s="31" t="s">
        <v>93</v>
      </c>
      <c r="K71" s="32" t="s">
        <v>94</v>
      </c>
      <c r="L71" s="31" t="s">
        <v>95</v>
      </c>
      <c r="M71" s="31" t="s">
        <v>96</v>
      </c>
      <c r="N71" s="31" t="s">
        <v>97</v>
      </c>
      <c r="O71" s="31" t="s">
        <v>98</v>
      </c>
      <c r="P71" s="31" t="s">
        <v>99</v>
      </c>
      <c r="Q71" s="31" t="s">
        <v>100</v>
      </c>
      <c r="R71" s="31" t="s">
        <v>101</v>
      </c>
      <c r="S71" s="31" t="s">
        <v>102</v>
      </c>
      <c r="T71" s="31" t="s">
        <v>103</v>
      </c>
      <c r="U71" s="31" t="s">
        <v>104</v>
      </c>
      <c r="V71" s="31" t="s">
        <v>105</v>
      </c>
      <c r="W71" s="31" t="s">
        <v>106</v>
      </c>
      <c r="X71" s="31" t="s">
        <v>107</v>
      </c>
      <c r="Y71" s="31" t="s">
        <v>108</v>
      </c>
      <c r="Z71" s="31" t="s">
        <v>109</v>
      </c>
      <c r="AA71" s="31" t="s">
        <v>110</v>
      </c>
      <c r="AB71" s="31" t="s">
        <v>111</v>
      </c>
      <c r="AC71" s="31" t="s">
        <v>112</v>
      </c>
      <c r="AD71" s="31" t="s">
        <v>113</v>
      </c>
      <c r="AE71" s="31" t="s">
        <v>114</v>
      </c>
      <c r="AF71" s="31" t="s">
        <v>115</v>
      </c>
      <c r="AG71" s="31" t="s">
        <v>116</v>
      </c>
      <c r="AH71" s="31" t="s">
        <v>117</v>
      </c>
      <c r="AI71" s="31" t="s">
        <v>118</v>
      </c>
      <c r="AJ71" s="39" t="s">
        <v>119</v>
      </c>
    </row>
    <row r="72" spans="3:67" x14ac:dyDescent="0.25">
      <c r="C72" s="9"/>
      <c r="D72" t="s">
        <v>13</v>
      </c>
      <c r="E72">
        <f ca="1">E67/$AJ$67</f>
        <v>0</v>
      </c>
      <c r="F72">
        <f t="shared" ref="F72:AI72" ca="1" si="3">F67/$AJ$67</f>
        <v>0</v>
      </c>
      <c r="G72">
        <f t="shared" ca="1" si="3"/>
        <v>0</v>
      </c>
      <c r="H72">
        <f t="shared" ca="1" si="3"/>
        <v>0</v>
      </c>
      <c r="I72">
        <f t="shared" ca="1" si="3"/>
        <v>0</v>
      </c>
      <c r="J72">
        <f t="shared" ca="1" si="3"/>
        <v>1</v>
      </c>
      <c r="K72">
        <f t="shared" ca="1" si="3"/>
        <v>0</v>
      </c>
      <c r="L72">
        <f t="shared" ca="1" si="3"/>
        <v>0</v>
      </c>
      <c r="M72">
        <f t="shared" ca="1" si="3"/>
        <v>0</v>
      </c>
      <c r="N72">
        <f t="shared" ca="1" si="3"/>
        <v>0</v>
      </c>
      <c r="O72">
        <f t="shared" ca="1" si="3"/>
        <v>0</v>
      </c>
      <c r="P72">
        <f t="shared" ca="1" si="3"/>
        <v>0</v>
      </c>
      <c r="Q72">
        <f t="shared" ca="1" si="3"/>
        <v>0</v>
      </c>
      <c r="R72">
        <f t="shared" ca="1" si="3"/>
        <v>0</v>
      </c>
      <c r="S72">
        <f t="shared" ca="1" si="3"/>
        <v>0</v>
      </c>
      <c r="T72">
        <f t="shared" ca="1" si="3"/>
        <v>0</v>
      </c>
      <c r="U72">
        <f t="shared" ca="1" si="3"/>
        <v>0</v>
      </c>
      <c r="V72">
        <f t="shared" ca="1" si="3"/>
        <v>0</v>
      </c>
      <c r="W72">
        <f t="shared" ca="1" si="3"/>
        <v>0</v>
      </c>
      <c r="X72">
        <f t="shared" ca="1" si="3"/>
        <v>0</v>
      </c>
      <c r="Y72">
        <f t="shared" ca="1" si="3"/>
        <v>0</v>
      </c>
      <c r="Z72">
        <f t="shared" ca="1" si="3"/>
        <v>0</v>
      </c>
      <c r="AA72">
        <f t="shared" ca="1" si="3"/>
        <v>0</v>
      </c>
      <c r="AB72">
        <f t="shared" ca="1" si="3"/>
        <v>0</v>
      </c>
      <c r="AC72">
        <f t="shared" ca="1" si="3"/>
        <v>0</v>
      </c>
      <c r="AD72">
        <f t="shared" ca="1" si="3"/>
        <v>0</v>
      </c>
      <c r="AE72">
        <f t="shared" ca="1" si="3"/>
        <v>0</v>
      </c>
      <c r="AF72">
        <f t="shared" ca="1" si="3"/>
        <v>0</v>
      </c>
      <c r="AG72">
        <f t="shared" ca="1" si="3"/>
        <v>0</v>
      </c>
      <c r="AH72">
        <f t="shared" ca="1" si="3"/>
        <v>0</v>
      </c>
      <c r="AI72">
        <f t="shared" ca="1" si="3"/>
        <v>0</v>
      </c>
      <c r="AJ72">
        <f ca="1">SUM(E72:AI72)</f>
        <v>1</v>
      </c>
    </row>
    <row r="73" spans="3:67" x14ac:dyDescent="0.25">
      <c r="C73" s="9"/>
      <c r="D73" t="s">
        <v>25</v>
      </c>
      <c r="E73" s="40">
        <f t="shared" ref="E73:AI73" ca="1" si="4">E68/$AJ$68</f>
        <v>0.2857142857142857</v>
      </c>
      <c r="F73" s="40">
        <f t="shared" ca="1" si="4"/>
        <v>0.7142857142857143</v>
      </c>
      <c r="G73">
        <f t="shared" ca="1" si="4"/>
        <v>0</v>
      </c>
      <c r="H73">
        <f t="shared" ca="1" si="4"/>
        <v>0</v>
      </c>
      <c r="I73">
        <f t="shared" ca="1" si="4"/>
        <v>0</v>
      </c>
      <c r="J73">
        <f t="shared" ca="1" si="4"/>
        <v>0</v>
      </c>
      <c r="K73">
        <f t="shared" ca="1" si="4"/>
        <v>0</v>
      </c>
      <c r="L73">
        <f t="shared" ca="1" si="4"/>
        <v>0</v>
      </c>
      <c r="M73">
        <f t="shared" ca="1" si="4"/>
        <v>0</v>
      </c>
      <c r="N73">
        <f t="shared" ca="1" si="4"/>
        <v>0</v>
      </c>
      <c r="O73">
        <f t="shared" ca="1" si="4"/>
        <v>0</v>
      </c>
      <c r="P73">
        <f t="shared" ca="1" si="4"/>
        <v>0</v>
      </c>
      <c r="Q73">
        <f t="shared" ca="1" si="4"/>
        <v>0</v>
      </c>
      <c r="R73">
        <f t="shared" ca="1" si="4"/>
        <v>0</v>
      </c>
      <c r="S73">
        <f t="shared" ca="1" si="4"/>
        <v>0</v>
      </c>
      <c r="T73">
        <f t="shared" ca="1" si="4"/>
        <v>0</v>
      </c>
      <c r="U73">
        <f t="shared" ca="1" si="4"/>
        <v>0</v>
      </c>
      <c r="V73">
        <f t="shared" ca="1" si="4"/>
        <v>0</v>
      </c>
      <c r="W73">
        <f t="shared" ca="1" si="4"/>
        <v>0</v>
      </c>
      <c r="X73">
        <f t="shared" ca="1" si="4"/>
        <v>0</v>
      </c>
      <c r="Y73">
        <f t="shared" ca="1" si="4"/>
        <v>0</v>
      </c>
      <c r="Z73">
        <f t="shared" ca="1" si="4"/>
        <v>0</v>
      </c>
      <c r="AA73">
        <f t="shared" ca="1" si="4"/>
        <v>0</v>
      </c>
      <c r="AB73">
        <f t="shared" ca="1" si="4"/>
        <v>0</v>
      </c>
      <c r="AC73">
        <f t="shared" ca="1" si="4"/>
        <v>0</v>
      </c>
      <c r="AD73">
        <f t="shared" ca="1" si="4"/>
        <v>0</v>
      </c>
      <c r="AE73">
        <f t="shared" ca="1" si="4"/>
        <v>0</v>
      </c>
      <c r="AF73">
        <f t="shared" ca="1" si="4"/>
        <v>0</v>
      </c>
      <c r="AG73">
        <f t="shared" ca="1" si="4"/>
        <v>0</v>
      </c>
      <c r="AH73">
        <f t="shared" ca="1" si="4"/>
        <v>0</v>
      </c>
      <c r="AI73">
        <f t="shared" ca="1" si="4"/>
        <v>0</v>
      </c>
      <c r="AJ73">
        <f ca="1">SUM(E73:AI73)</f>
        <v>1</v>
      </c>
    </row>
    <row r="74" spans="3:67" x14ac:dyDescent="0.25">
      <c r="C74" s="9"/>
    </row>
    <row r="75" spans="3:67" x14ac:dyDescent="0.25">
      <c r="C75" s="9"/>
    </row>
    <row r="76" spans="3:67" x14ac:dyDescent="0.25">
      <c r="C76" s="9"/>
      <c r="E76" s="40"/>
      <c r="F76" s="40"/>
    </row>
    <row r="77" spans="3:67" x14ac:dyDescent="0.25">
      <c r="C77" s="9"/>
      <c r="D77" t="s">
        <v>120</v>
      </c>
      <c r="E77" s="40"/>
      <c r="F77" s="40"/>
    </row>
    <row r="78" spans="3:67" x14ac:dyDescent="0.25">
      <c r="C78" s="9"/>
      <c r="D78" t="s">
        <v>121</v>
      </c>
      <c r="P78" s="23"/>
      <c r="AK78" t="s">
        <v>122</v>
      </c>
    </row>
    <row r="79" spans="3:67" x14ac:dyDescent="0.25">
      <c r="C79" s="9"/>
      <c r="D79" s="31" t="s">
        <v>88</v>
      </c>
      <c r="E79" s="31" t="s">
        <v>89</v>
      </c>
      <c r="F79" s="31" t="s">
        <v>90</v>
      </c>
      <c r="G79" s="31" t="s">
        <v>91</v>
      </c>
      <c r="H79" s="31" t="s">
        <v>92</v>
      </c>
      <c r="I79" s="31" t="s">
        <v>93</v>
      </c>
      <c r="J79" s="32" t="s">
        <v>94</v>
      </c>
      <c r="K79" s="31" t="s">
        <v>95</v>
      </c>
      <c r="L79" s="31" t="s">
        <v>96</v>
      </c>
      <c r="M79" s="31" t="s">
        <v>97</v>
      </c>
      <c r="N79" s="31" t="s">
        <v>98</v>
      </c>
      <c r="O79" s="31" t="s">
        <v>99</v>
      </c>
      <c r="P79" s="31" t="s">
        <v>100</v>
      </c>
      <c r="Q79" s="31" t="s">
        <v>101</v>
      </c>
      <c r="R79" s="31" t="s">
        <v>102</v>
      </c>
      <c r="S79" s="31" t="s">
        <v>103</v>
      </c>
      <c r="T79" s="31" t="s">
        <v>104</v>
      </c>
      <c r="U79" s="31" t="s">
        <v>105</v>
      </c>
      <c r="V79" s="31" t="s">
        <v>106</v>
      </c>
      <c r="W79" s="31" t="s">
        <v>107</v>
      </c>
      <c r="X79" s="31" t="s">
        <v>108</v>
      </c>
      <c r="Y79" s="31" t="s">
        <v>109</v>
      </c>
      <c r="Z79" s="31" t="s">
        <v>110</v>
      </c>
      <c r="AA79" s="31" t="s">
        <v>111</v>
      </c>
      <c r="AB79" s="31" t="s">
        <v>112</v>
      </c>
      <c r="AC79" s="31" t="s">
        <v>113</v>
      </c>
      <c r="AD79" s="31" t="s">
        <v>114</v>
      </c>
      <c r="AE79" s="31" t="s">
        <v>115</v>
      </c>
      <c r="AF79" s="31" t="s">
        <v>116</v>
      </c>
      <c r="AG79" s="31" t="s">
        <v>117</v>
      </c>
      <c r="AH79" s="31" t="s">
        <v>118</v>
      </c>
      <c r="AJ79" s="9"/>
      <c r="AK79" s="31" t="s">
        <v>88</v>
      </c>
      <c r="AL79" s="31" t="s">
        <v>89</v>
      </c>
      <c r="AM79" s="31" t="s">
        <v>90</v>
      </c>
      <c r="AN79" s="31" t="s">
        <v>91</v>
      </c>
      <c r="AO79" s="31" t="s">
        <v>92</v>
      </c>
      <c r="AP79" s="31" t="s">
        <v>93</v>
      </c>
      <c r="AQ79" s="32" t="s">
        <v>94</v>
      </c>
      <c r="AR79" s="31" t="s">
        <v>95</v>
      </c>
      <c r="AS79" s="31" t="s">
        <v>96</v>
      </c>
      <c r="AT79" s="31" t="s">
        <v>97</v>
      </c>
      <c r="AU79" s="31" t="s">
        <v>98</v>
      </c>
      <c r="AV79" s="31" t="s">
        <v>99</v>
      </c>
      <c r="AW79" s="31" t="s">
        <v>100</v>
      </c>
      <c r="AX79" s="31" t="s">
        <v>101</v>
      </c>
      <c r="AY79" s="31" t="s">
        <v>102</v>
      </c>
      <c r="AZ79" s="31" t="s">
        <v>103</v>
      </c>
      <c r="BA79" s="31" t="s">
        <v>104</v>
      </c>
      <c r="BB79" s="31" t="s">
        <v>105</v>
      </c>
      <c r="BC79" s="31" t="s">
        <v>106</v>
      </c>
      <c r="BD79" s="31" t="s">
        <v>107</v>
      </c>
      <c r="BE79" s="31" t="s">
        <v>108</v>
      </c>
      <c r="BF79" s="31" t="s">
        <v>109</v>
      </c>
      <c r="BG79" s="31" t="s">
        <v>110</v>
      </c>
      <c r="BH79" s="31" t="s">
        <v>111</v>
      </c>
      <c r="BI79" s="31" t="s">
        <v>112</v>
      </c>
      <c r="BJ79" s="31" t="s">
        <v>113</v>
      </c>
      <c r="BK79" s="31" t="s">
        <v>114</v>
      </c>
      <c r="BL79" s="31" t="s">
        <v>115</v>
      </c>
      <c r="BM79" s="31" t="s">
        <v>116</v>
      </c>
      <c r="BN79" s="31" t="s">
        <v>117</v>
      </c>
      <c r="BO79" s="31" t="s">
        <v>118</v>
      </c>
    </row>
    <row r="80" spans="3:67" x14ac:dyDescent="0.25">
      <c r="C80" s="1" t="str">
        <f t="array" aca="1" ref="C80:C110" ca="1">TRANSPOSE(D79:AH745)</f>
        <v>(GROUP 1)</v>
      </c>
      <c r="D80" s="41">
        <v>0</v>
      </c>
      <c r="E80" s="11">
        <v>65.540000000000006</v>
      </c>
      <c r="F80" s="11">
        <v>214.9</v>
      </c>
      <c r="G80" s="11">
        <v>431.6</v>
      </c>
      <c r="H80" s="11">
        <v>28.48</v>
      </c>
      <c r="I80" s="11">
        <v>3.7749999999999999</v>
      </c>
      <c r="J80" s="11">
        <v>98.83</v>
      </c>
      <c r="K80" s="11">
        <v>103.6</v>
      </c>
      <c r="L80" s="11">
        <v>624.9</v>
      </c>
      <c r="M80" s="11">
        <v>43.58</v>
      </c>
      <c r="N80" s="11">
        <v>293.39999999999998</v>
      </c>
      <c r="O80" s="11">
        <v>144.80000000000001</v>
      </c>
      <c r="P80" s="42">
        <v>38.090000000000003</v>
      </c>
      <c r="Q80" s="11">
        <v>159.6</v>
      </c>
      <c r="R80" s="11">
        <v>789.6</v>
      </c>
      <c r="S80" s="11">
        <v>3557</v>
      </c>
      <c r="T80" s="11">
        <v>7.8920000000000003</v>
      </c>
      <c r="U80" s="11">
        <v>48.73</v>
      </c>
      <c r="V80" s="11">
        <v>102.6</v>
      </c>
      <c r="W80" s="11">
        <v>47.01</v>
      </c>
      <c r="X80" s="11">
        <v>174</v>
      </c>
      <c r="Y80" s="11">
        <v>91.24</v>
      </c>
      <c r="Z80" s="11">
        <v>416.3</v>
      </c>
      <c r="AA80" s="11">
        <v>11.27</v>
      </c>
      <c r="AB80" s="11">
        <v>322.2</v>
      </c>
      <c r="AC80" s="11">
        <v>86.1</v>
      </c>
      <c r="AD80" s="11">
        <v>0</v>
      </c>
      <c r="AE80" s="11">
        <v>0</v>
      </c>
      <c r="AF80" s="11">
        <v>0</v>
      </c>
      <c r="AG80" s="11">
        <v>0</v>
      </c>
      <c r="AH80" s="12">
        <v>0</v>
      </c>
      <c r="AJ80" s="1" t="str">
        <f t="array" aca="1" ref="AJ80:AJ110" ca="1">TRANSPOSE(AK79:BO745)</f>
        <v>(GROUP 1)</v>
      </c>
      <c r="AK80" s="41">
        <v>0</v>
      </c>
      <c r="AL80" s="11">
        <v>105.7</v>
      </c>
      <c r="AM80" s="11">
        <v>249.9</v>
      </c>
      <c r="AN80" s="11">
        <v>575</v>
      </c>
      <c r="AO80" s="11">
        <v>20.25</v>
      </c>
      <c r="AP80" s="11">
        <v>8.9220000000000006</v>
      </c>
      <c r="AQ80" s="11">
        <v>136.19999999999999</v>
      </c>
      <c r="AR80" s="11">
        <v>103.6</v>
      </c>
      <c r="AS80" s="11">
        <v>774.1</v>
      </c>
      <c r="AT80" s="11">
        <v>60.05</v>
      </c>
      <c r="AU80" s="11">
        <v>170.9</v>
      </c>
      <c r="AV80" s="11">
        <v>401.5</v>
      </c>
      <c r="AW80" s="42">
        <v>88.19</v>
      </c>
      <c r="AX80" s="11">
        <v>227.8</v>
      </c>
      <c r="AY80" s="11">
        <v>1829</v>
      </c>
      <c r="AZ80" s="11">
        <v>11195</v>
      </c>
      <c r="BA80" s="11">
        <v>35</v>
      </c>
      <c r="BB80" s="11">
        <v>44.27</v>
      </c>
      <c r="BC80" s="11">
        <v>260.10000000000002</v>
      </c>
      <c r="BD80" s="11">
        <v>169.5</v>
      </c>
      <c r="BE80" s="11">
        <v>239.5</v>
      </c>
      <c r="BF80" s="11">
        <v>94.24</v>
      </c>
      <c r="BG80" s="11">
        <v>513.4</v>
      </c>
      <c r="BH80" s="11">
        <v>55.48</v>
      </c>
      <c r="BI80" s="11">
        <v>201.4</v>
      </c>
      <c r="BJ80" s="11">
        <v>87.5</v>
      </c>
      <c r="BK80" s="11">
        <v>0</v>
      </c>
      <c r="BL80" s="11">
        <v>0</v>
      </c>
      <c r="BM80" s="11">
        <v>0</v>
      </c>
      <c r="BN80" s="11">
        <v>0</v>
      </c>
      <c r="BO80" s="12">
        <v>0</v>
      </c>
    </row>
    <row r="81" spans="3:67" x14ac:dyDescent="0.25">
      <c r="C81" s="1" t="str">
        <f ca="1"/>
        <v>(GROUP 2)</v>
      </c>
      <c r="D81" s="13">
        <v>65.540000000000006</v>
      </c>
      <c r="E81" s="41">
        <v>0</v>
      </c>
      <c r="F81" s="8">
        <v>39.049999999999997</v>
      </c>
      <c r="G81" s="8">
        <v>134.5</v>
      </c>
      <c r="H81" s="8">
        <v>37.75</v>
      </c>
      <c r="I81" s="8">
        <v>29.85</v>
      </c>
      <c r="J81" s="8">
        <v>25.05</v>
      </c>
      <c r="K81" s="8">
        <v>5.1470000000000002</v>
      </c>
      <c r="L81" s="8">
        <v>-17.84</v>
      </c>
      <c r="M81" s="8">
        <v>8.5790000000000006</v>
      </c>
      <c r="N81" s="8">
        <v>63.48</v>
      </c>
      <c r="O81" s="8">
        <v>141.4</v>
      </c>
      <c r="P81" s="23">
        <v>83.73</v>
      </c>
      <c r="Q81" s="8">
        <v>136.6</v>
      </c>
      <c r="R81" s="8">
        <v>439.9</v>
      </c>
      <c r="S81" s="8">
        <v>4324</v>
      </c>
      <c r="T81" s="8">
        <v>59.71</v>
      </c>
      <c r="U81" s="8">
        <v>9.6080000000000005</v>
      </c>
      <c r="V81" s="8">
        <v>64.849999999999994</v>
      </c>
      <c r="W81" s="8">
        <v>34.31</v>
      </c>
      <c r="X81" s="8">
        <v>155.4</v>
      </c>
      <c r="Y81" s="8">
        <v>44</v>
      </c>
      <c r="Z81" s="8">
        <v>520.52</v>
      </c>
      <c r="AA81" s="8">
        <v>113.6</v>
      </c>
      <c r="AB81" s="8">
        <v>55.9</v>
      </c>
      <c r="AC81" s="8">
        <v>107.4</v>
      </c>
      <c r="AD81" s="8">
        <v>0</v>
      </c>
      <c r="AE81" s="8">
        <v>0</v>
      </c>
      <c r="AF81" s="8">
        <v>0</v>
      </c>
      <c r="AG81" s="8">
        <v>0</v>
      </c>
      <c r="AH81" s="15">
        <v>0</v>
      </c>
      <c r="AJ81" s="1" t="str">
        <f ca="1"/>
        <v>(GROUP 2)</v>
      </c>
      <c r="AK81" s="13">
        <v>105.7</v>
      </c>
      <c r="AL81" s="41">
        <v>0</v>
      </c>
      <c r="AM81" s="8">
        <v>41.59</v>
      </c>
      <c r="AN81" s="8">
        <v>183.9</v>
      </c>
      <c r="AO81" s="8">
        <v>74.81</v>
      </c>
      <c r="AP81" s="8">
        <v>65.88</v>
      </c>
      <c r="AQ81" s="8">
        <v>64.510000000000005</v>
      </c>
      <c r="AR81" s="8">
        <v>-7.5490000000000004</v>
      </c>
      <c r="AS81" s="8">
        <v>-4.1180000000000003</v>
      </c>
      <c r="AT81" s="8">
        <v>27.79</v>
      </c>
      <c r="AU81" s="8">
        <v>-74.459999999999994</v>
      </c>
      <c r="AV81" s="8">
        <v>237.1</v>
      </c>
      <c r="AW81" s="23">
        <v>188.7</v>
      </c>
      <c r="AX81" s="8">
        <v>124.6</v>
      </c>
      <c r="AY81" s="8">
        <v>504.8</v>
      </c>
      <c r="AZ81" s="8">
        <v>12126</v>
      </c>
      <c r="BA81" s="8">
        <v>82.35</v>
      </c>
      <c r="BB81" s="8">
        <v>50.79</v>
      </c>
      <c r="BC81" s="8">
        <v>51.82</v>
      </c>
      <c r="BD81" s="8">
        <v>51.13</v>
      </c>
      <c r="BE81" s="8">
        <v>240.9</v>
      </c>
      <c r="BF81" s="8">
        <v>45.55</v>
      </c>
      <c r="BG81" s="8">
        <v>673.22</v>
      </c>
      <c r="BH81" s="8">
        <v>231.6</v>
      </c>
      <c r="BI81" s="8">
        <v>-28.5</v>
      </c>
      <c r="BJ81" s="8">
        <v>200.8</v>
      </c>
      <c r="BK81" s="8">
        <v>0</v>
      </c>
      <c r="BL81" s="8">
        <v>0</v>
      </c>
      <c r="BM81" s="8">
        <v>0</v>
      </c>
      <c r="BN81" s="8">
        <v>0</v>
      </c>
      <c r="BO81" s="15">
        <v>0</v>
      </c>
    </row>
    <row r="82" spans="3:67" x14ac:dyDescent="0.25">
      <c r="C82" s="1" t="str">
        <f ca="1"/>
        <v>(GROUP 3)</v>
      </c>
      <c r="D82" s="13">
        <v>214.9</v>
      </c>
      <c r="E82" s="8">
        <v>39.049999999999997</v>
      </c>
      <c r="F82" s="41">
        <v>0</v>
      </c>
      <c r="G82" s="8">
        <v>-86.13</v>
      </c>
      <c r="H82" s="8">
        <v>131.4</v>
      </c>
      <c r="I82" s="8">
        <v>156.1</v>
      </c>
      <c r="J82" s="8">
        <v>56.62</v>
      </c>
      <c r="K82" s="8">
        <v>48.73</v>
      </c>
      <c r="L82" s="8">
        <v>0</v>
      </c>
      <c r="M82" s="8">
        <v>73.09</v>
      </c>
      <c r="N82" s="8">
        <v>-120.8</v>
      </c>
      <c r="O82" s="8">
        <v>191.8</v>
      </c>
      <c r="P82" s="23">
        <v>383.6</v>
      </c>
      <c r="Q82" s="8">
        <v>192.5</v>
      </c>
      <c r="R82" s="8">
        <v>374</v>
      </c>
      <c r="S82" s="8">
        <v>971.4</v>
      </c>
      <c r="T82" s="8">
        <v>147.9</v>
      </c>
      <c r="U82" s="8">
        <v>84.76</v>
      </c>
      <c r="V82" s="8">
        <v>91.62</v>
      </c>
      <c r="W82" s="8">
        <v>0</v>
      </c>
      <c r="X82" s="8">
        <v>326</v>
      </c>
      <c r="Y82" s="8">
        <v>0</v>
      </c>
      <c r="Z82" s="8">
        <v>728.1</v>
      </c>
      <c r="AA82" s="8">
        <v>185.8</v>
      </c>
      <c r="AB82" s="8">
        <v>-70</v>
      </c>
      <c r="AC82" s="8">
        <v>0</v>
      </c>
      <c r="AD82" s="8">
        <v>0</v>
      </c>
      <c r="AE82" s="8">
        <v>0</v>
      </c>
      <c r="AF82" s="8">
        <v>0</v>
      </c>
      <c r="AG82" s="8">
        <v>0</v>
      </c>
      <c r="AH82" s="15">
        <v>0</v>
      </c>
      <c r="AJ82" s="1" t="str">
        <f ca="1"/>
        <v>(GROUP 3)</v>
      </c>
      <c r="AK82" s="13">
        <v>249.9</v>
      </c>
      <c r="AL82" s="8">
        <v>41.59</v>
      </c>
      <c r="AM82" s="41">
        <v>0</v>
      </c>
      <c r="AN82" s="8">
        <v>85.1</v>
      </c>
      <c r="AO82" s="8">
        <v>157.5</v>
      </c>
      <c r="AP82" s="8">
        <v>96.77</v>
      </c>
      <c r="AQ82" s="8">
        <v>129.69999999999999</v>
      </c>
      <c r="AR82" s="8">
        <v>-89.22</v>
      </c>
      <c r="AS82" s="8">
        <v>0</v>
      </c>
      <c r="AT82" s="8">
        <v>71.37</v>
      </c>
      <c r="AU82" s="8">
        <v>18.53</v>
      </c>
      <c r="AV82" s="8">
        <v>380.9</v>
      </c>
      <c r="AW82" s="23">
        <v>375.4</v>
      </c>
      <c r="AX82" s="8">
        <v>562.79999999999995</v>
      </c>
      <c r="AY82" s="8">
        <v>520.9</v>
      </c>
      <c r="AZ82" s="8">
        <v>567.6</v>
      </c>
      <c r="BA82" s="8">
        <v>-55.59</v>
      </c>
      <c r="BB82" s="8">
        <v>193.2</v>
      </c>
      <c r="BC82" s="8">
        <v>54.9</v>
      </c>
      <c r="BD82" s="8">
        <v>0</v>
      </c>
      <c r="BE82" s="8">
        <v>287.89999999999998</v>
      </c>
      <c r="BF82" s="8">
        <v>0</v>
      </c>
      <c r="BG82" s="8">
        <v>750.9</v>
      </c>
      <c r="BH82" s="8">
        <v>634.20000000000005</v>
      </c>
      <c r="BI82" s="8">
        <v>233.7</v>
      </c>
      <c r="BJ82" s="8">
        <v>0</v>
      </c>
      <c r="BK82" s="8">
        <v>0</v>
      </c>
      <c r="BL82" s="8">
        <v>0</v>
      </c>
      <c r="BM82" s="8">
        <v>0</v>
      </c>
      <c r="BN82" s="8">
        <v>0</v>
      </c>
      <c r="BO82" s="15">
        <v>0</v>
      </c>
    </row>
    <row r="83" spans="3:67" x14ac:dyDescent="0.25">
      <c r="C83" s="1" t="str">
        <f ca="1"/>
        <v>(GROUP 4)</v>
      </c>
      <c r="D83" s="13">
        <v>431.6</v>
      </c>
      <c r="E83" s="8">
        <v>134.5</v>
      </c>
      <c r="F83" s="8">
        <v>-86.13</v>
      </c>
      <c r="G83" s="41">
        <v>0</v>
      </c>
      <c r="H83" s="8">
        <v>309.5</v>
      </c>
      <c r="I83" s="8">
        <v>388.1</v>
      </c>
      <c r="J83" s="8">
        <v>170.5</v>
      </c>
      <c r="K83" s="8">
        <v>128.30000000000001</v>
      </c>
      <c r="L83" s="8">
        <v>0</v>
      </c>
      <c r="M83" s="8">
        <v>208.6</v>
      </c>
      <c r="N83" s="8">
        <v>25.05</v>
      </c>
      <c r="O83" s="8">
        <v>377.5</v>
      </c>
      <c r="P83" s="23">
        <v>341.8</v>
      </c>
      <c r="Q83" s="8">
        <v>330.8</v>
      </c>
      <c r="R83" s="8">
        <v>685.9</v>
      </c>
      <c r="S83" s="8">
        <v>0</v>
      </c>
      <c r="T83" s="8">
        <v>366.8</v>
      </c>
      <c r="U83" s="8">
        <v>181.2</v>
      </c>
      <c r="V83" s="8">
        <v>0</v>
      </c>
      <c r="W83" s="8">
        <v>0</v>
      </c>
      <c r="X83" s="8">
        <v>548.29999999999995</v>
      </c>
      <c r="Y83" s="8">
        <v>0</v>
      </c>
      <c r="Z83" s="8">
        <v>0</v>
      </c>
      <c r="AA83" s="8">
        <v>899</v>
      </c>
      <c r="AB83" s="8">
        <v>0</v>
      </c>
      <c r="AC83" s="8">
        <v>0</v>
      </c>
      <c r="AD83" s="8">
        <v>0</v>
      </c>
      <c r="AE83" s="8">
        <v>0</v>
      </c>
      <c r="AF83" s="8">
        <v>0</v>
      </c>
      <c r="AG83" s="8">
        <v>0</v>
      </c>
      <c r="AH83" s="15">
        <v>0</v>
      </c>
      <c r="AJ83" s="1" t="str">
        <f ca="1"/>
        <v>(GROUP 4)</v>
      </c>
      <c r="AK83" s="13">
        <v>575</v>
      </c>
      <c r="AL83" s="8">
        <v>183.9</v>
      </c>
      <c r="AM83" s="8">
        <v>85.1</v>
      </c>
      <c r="AN83" s="41">
        <v>0</v>
      </c>
      <c r="AO83" s="8">
        <v>35.69</v>
      </c>
      <c r="AP83" s="8">
        <v>-224.8</v>
      </c>
      <c r="AQ83" s="8">
        <v>284.10000000000002</v>
      </c>
      <c r="AR83" s="8">
        <v>189.1</v>
      </c>
      <c r="AS83" s="8">
        <v>0</v>
      </c>
      <c r="AT83" s="8">
        <v>294.39999999999998</v>
      </c>
      <c r="AU83" s="8">
        <v>81.33</v>
      </c>
      <c r="AV83" s="8">
        <v>162.69999999999999</v>
      </c>
      <c r="AW83" s="23">
        <v>635.20000000000005</v>
      </c>
      <c r="AX83" s="8">
        <v>-297.2</v>
      </c>
      <c r="AY83" s="8">
        <v>1547</v>
      </c>
      <c r="AZ83" s="8">
        <v>0</v>
      </c>
      <c r="BA83" s="8">
        <v>-219.3</v>
      </c>
      <c r="BB83" s="8">
        <v>419</v>
      </c>
      <c r="BC83" s="8">
        <v>0</v>
      </c>
      <c r="BD83" s="8">
        <v>0</v>
      </c>
      <c r="BE83" s="8">
        <v>2343</v>
      </c>
      <c r="BF83" s="8">
        <v>0</v>
      </c>
      <c r="BG83" s="8">
        <v>0</v>
      </c>
      <c r="BH83" s="8">
        <v>4655</v>
      </c>
      <c r="BI83" s="8">
        <v>0</v>
      </c>
      <c r="BJ83" s="8">
        <v>0</v>
      </c>
      <c r="BK83" s="8">
        <v>0</v>
      </c>
      <c r="BL83" s="8">
        <v>0</v>
      </c>
      <c r="BM83" s="8">
        <v>0</v>
      </c>
      <c r="BN83" s="8">
        <v>0</v>
      </c>
      <c r="BO83" s="15">
        <v>0</v>
      </c>
    </row>
    <row r="84" spans="3:67" x14ac:dyDescent="0.25">
      <c r="C84" s="1" t="str">
        <f ca="1"/>
        <v>(GROUP 5)</v>
      </c>
      <c r="D84" s="13">
        <v>28.48</v>
      </c>
      <c r="E84" s="8">
        <v>37.75</v>
      </c>
      <c r="F84" s="8">
        <v>131.4</v>
      </c>
      <c r="G84" s="8">
        <v>309.5</v>
      </c>
      <c r="H84" s="41">
        <v>0</v>
      </c>
      <c r="I84" s="8">
        <v>0</v>
      </c>
      <c r="J84" s="8">
        <v>9.9510000000000005</v>
      </c>
      <c r="K84" s="8">
        <v>67.260000000000005</v>
      </c>
      <c r="L84" s="8">
        <v>106.7</v>
      </c>
      <c r="M84" s="8">
        <v>249.1</v>
      </c>
      <c r="N84" s="8">
        <v>33.97</v>
      </c>
      <c r="O84" s="8">
        <v>188</v>
      </c>
      <c r="P84" s="23">
        <v>136.57</v>
      </c>
      <c r="Q84" s="8">
        <v>30.88</v>
      </c>
      <c r="R84" s="8">
        <v>190.1</v>
      </c>
      <c r="S84" s="8">
        <v>701.7</v>
      </c>
      <c r="T84" s="8">
        <v>2277.12</v>
      </c>
      <c r="U84" s="8">
        <v>19.22</v>
      </c>
      <c r="V84" s="8">
        <v>48.73</v>
      </c>
      <c r="W84" s="8">
        <v>0</v>
      </c>
      <c r="X84" s="8">
        <v>0</v>
      </c>
      <c r="Y84" s="8">
        <v>156.1</v>
      </c>
      <c r="Z84" s="8">
        <v>14.43</v>
      </c>
      <c r="AA84" s="8">
        <v>394.5</v>
      </c>
      <c r="AB84" s="8">
        <v>15.97</v>
      </c>
      <c r="AC84" s="8">
        <v>205.89</v>
      </c>
      <c r="AD84" s="8">
        <v>0</v>
      </c>
      <c r="AE84" s="8">
        <v>0</v>
      </c>
      <c r="AF84" s="8">
        <v>44.61</v>
      </c>
      <c r="AG84" s="8">
        <v>436.14</v>
      </c>
      <c r="AH84" s="15">
        <v>0</v>
      </c>
      <c r="AJ84" s="1" t="str">
        <f ca="1"/>
        <v>(GROUP 5)</v>
      </c>
      <c r="AK84" s="13">
        <v>20.25</v>
      </c>
      <c r="AL84" s="8">
        <v>74.81</v>
      </c>
      <c r="AM84" s="8">
        <v>157.5</v>
      </c>
      <c r="AN84" s="8">
        <v>35.69</v>
      </c>
      <c r="AO84" s="41">
        <v>0</v>
      </c>
      <c r="AP84" s="8">
        <v>13.37</v>
      </c>
      <c r="AQ84" s="8">
        <v>167.5</v>
      </c>
      <c r="AR84" s="8">
        <v>190.8</v>
      </c>
      <c r="AS84" s="8">
        <v>408.3</v>
      </c>
      <c r="AT84" s="8">
        <v>5.49</v>
      </c>
      <c r="AU84" s="8">
        <v>473.9</v>
      </c>
      <c r="AV84" s="8">
        <v>214.81</v>
      </c>
      <c r="AW84" s="23">
        <v>37.06</v>
      </c>
      <c r="AX84" s="8">
        <v>307.45999999999998</v>
      </c>
      <c r="AY84" s="8">
        <v>1318</v>
      </c>
      <c r="AZ84" s="8">
        <v>4719.63</v>
      </c>
      <c r="BA84" s="8">
        <v>33.29</v>
      </c>
      <c r="BB84" s="8">
        <v>68.290000000000006</v>
      </c>
      <c r="BC84" s="8">
        <v>0</v>
      </c>
      <c r="BD84" s="8">
        <v>0</v>
      </c>
      <c r="BE84" s="8">
        <v>92.99</v>
      </c>
      <c r="BF84" s="8">
        <v>20.92</v>
      </c>
      <c r="BG84" s="8">
        <v>378.1</v>
      </c>
      <c r="BH84" s="8">
        <v>24.48</v>
      </c>
      <c r="BI84" s="8">
        <v>323.58999999999997</v>
      </c>
      <c r="BJ84" s="8">
        <v>0</v>
      </c>
      <c r="BK84" s="8">
        <v>0</v>
      </c>
      <c r="BL84" s="8">
        <v>-95.05</v>
      </c>
      <c r="BM84" s="8">
        <v>958.75</v>
      </c>
      <c r="BN84" s="8">
        <v>0</v>
      </c>
      <c r="BO84" s="15">
        <v>107.06</v>
      </c>
    </row>
    <row r="85" spans="3:67" x14ac:dyDescent="0.25">
      <c r="C85" s="1" t="str">
        <f ca="1"/>
        <v>(GROUP 6)</v>
      </c>
      <c r="D85" s="13">
        <v>3.7749999999999999</v>
      </c>
      <c r="E85" s="8">
        <v>29.85</v>
      </c>
      <c r="F85" s="8">
        <v>156.1</v>
      </c>
      <c r="G85" s="8">
        <v>388.1</v>
      </c>
      <c r="H85" s="8">
        <v>9.9510000000000005</v>
      </c>
      <c r="I85" s="41">
        <v>0</v>
      </c>
      <c r="J85" s="8">
        <v>41.18</v>
      </c>
      <c r="K85" s="8">
        <v>67.94</v>
      </c>
      <c r="L85" s="8">
        <v>0</v>
      </c>
      <c r="M85" s="8">
        <v>12.7</v>
      </c>
      <c r="N85" s="8">
        <v>118</v>
      </c>
      <c r="O85" s="8">
        <v>136.19999999999999</v>
      </c>
      <c r="P85" s="23">
        <v>61.59</v>
      </c>
      <c r="Q85" s="8">
        <v>157.19999999999999</v>
      </c>
      <c r="R85" s="8">
        <v>0</v>
      </c>
      <c r="S85" s="8">
        <v>2333</v>
      </c>
      <c r="T85" s="8">
        <v>7.5490000000000004</v>
      </c>
      <c r="U85" s="8">
        <v>26.77</v>
      </c>
      <c r="V85" s="8">
        <v>0</v>
      </c>
      <c r="W85" s="8">
        <v>0</v>
      </c>
      <c r="X85" s="8">
        <v>137.6</v>
      </c>
      <c r="Y85" s="8">
        <v>15.42</v>
      </c>
      <c r="Z85" s="8">
        <v>581.29999999999995</v>
      </c>
      <c r="AA85" s="8">
        <v>43.81</v>
      </c>
      <c r="AB85" s="8">
        <v>0</v>
      </c>
      <c r="AC85" s="8">
        <v>0</v>
      </c>
      <c r="AD85" s="8">
        <v>0</v>
      </c>
      <c r="AE85" s="8">
        <v>0</v>
      </c>
      <c r="AF85" s="8">
        <v>0</v>
      </c>
      <c r="AG85" s="8">
        <v>0</v>
      </c>
      <c r="AH85" s="15">
        <v>0</v>
      </c>
      <c r="AJ85" s="1" t="str">
        <f ca="1"/>
        <v>(GROUP 6)</v>
      </c>
      <c r="AK85" s="13">
        <v>8.9220000000000006</v>
      </c>
      <c r="AL85" s="8">
        <v>65.88</v>
      </c>
      <c r="AM85" s="8">
        <v>96.77</v>
      </c>
      <c r="AN85" s="8">
        <v>-224.8</v>
      </c>
      <c r="AO85" s="8">
        <v>13.37</v>
      </c>
      <c r="AP85" s="41">
        <v>0</v>
      </c>
      <c r="AQ85" s="8">
        <v>50.79</v>
      </c>
      <c r="AR85" s="8">
        <v>210.7</v>
      </c>
      <c r="AS85" s="8">
        <v>0</v>
      </c>
      <c r="AT85" s="8">
        <v>73.430000000000007</v>
      </c>
      <c r="AU85" s="8">
        <v>-212.8</v>
      </c>
      <c r="AV85" s="8">
        <v>235.7</v>
      </c>
      <c r="AW85" s="23">
        <v>84.92</v>
      </c>
      <c r="AX85" s="8">
        <v>217.1</v>
      </c>
      <c r="AY85" s="8">
        <v>0</v>
      </c>
      <c r="AZ85" s="8">
        <v>5147</v>
      </c>
      <c r="BA85" s="8">
        <v>20.93</v>
      </c>
      <c r="BB85" s="8">
        <v>-5.1470000000000002</v>
      </c>
      <c r="BC85" s="8">
        <v>0</v>
      </c>
      <c r="BD85" s="8">
        <v>0</v>
      </c>
      <c r="BE85" s="8">
        <v>150</v>
      </c>
      <c r="BF85" s="8">
        <v>33.299999999999997</v>
      </c>
      <c r="BG85" s="8">
        <v>517.1</v>
      </c>
      <c r="BH85" s="8">
        <v>53.1</v>
      </c>
      <c r="BI85" s="8">
        <v>0</v>
      </c>
      <c r="BJ85" s="8">
        <v>0</v>
      </c>
      <c r="BK85" s="8">
        <v>0</v>
      </c>
      <c r="BL85" s="8">
        <v>0</v>
      </c>
      <c r="BM85" s="8">
        <v>0</v>
      </c>
      <c r="BN85" s="8">
        <v>0</v>
      </c>
      <c r="BO85" s="15">
        <v>0</v>
      </c>
    </row>
    <row r="86" spans="3:67" x14ac:dyDescent="0.25">
      <c r="C86" s="1" t="str">
        <f ca="1"/>
        <v>(GROUP 7)</v>
      </c>
      <c r="D86" s="13">
        <v>98.83</v>
      </c>
      <c r="E86" s="8">
        <v>25.05</v>
      </c>
      <c r="F86" s="8">
        <v>56.62</v>
      </c>
      <c r="G86" s="8">
        <v>170.5</v>
      </c>
      <c r="H86" s="8">
        <v>67.260000000000005</v>
      </c>
      <c r="I86" s="8">
        <v>41.18</v>
      </c>
      <c r="J86" s="41">
        <v>0</v>
      </c>
      <c r="K86" s="8">
        <v>-16.47</v>
      </c>
      <c r="L86" s="8">
        <v>52.5</v>
      </c>
      <c r="M86" s="8">
        <v>28.82</v>
      </c>
      <c r="N86" s="8">
        <v>129</v>
      </c>
      <c r="O86" s="8">
        <v>98.48</v>
      </c>
      <c r="P86" s="23">
        <v>185.3</v>
      </c>
      <c r="Q86" s="8">
        <v>21.28</v>
      </c>
      <c r="R86" s="8">
        <v>277.60000000000002</v>
      </c>
      <c r="S86" s="8">
        <v>2268</v>
      </c>
      <c r="T86" s="8">
        <v>25.74</v>
      </c>
      <c r="U86" s="8">
        <v>9.9510000000000005</v>
      </c>
      <c r="V86" s="8">
        <v>-16.47</v>
      </c>
      <c r="W86" s="8">
        <v>3.7749999999999999</v>
      </c>
      <c r="X86" s="8">
        <v>288.89999999999998</v>
      </c>
      <c r="Y86" s="8">
        <v>153.4</v>
      </c>
      <c r="Z86" s="8">
        <v>753.6</v>
      </c>
      <c r="AA86" s="8">
        <v>195.6</v>
      </c>
      <c r="AB86" s="8">
        <v>37.1</v>
      </c>
      <c r="AC86" s="8">
        <v>233.4</v>
      </c>
      <c r="AD86" s="8">
        <v>0</v>
      </c>
      <c r="AE86" s="8">
        <v>0</v>
      </c>
      <c r="AF86" s="8">
        <v>0</v>
      </c>
      <c r="AG86" s="8">
        <v>0</v>
      </c>
      <c r="AH86" s="15">
        <v>0</v>
      </c>
      <c r="AJ86" s="1" t="str">
        <f ca="1"/>
        <v>(GROUP 7)</v>
      </c>
      <c r="AK86" s="13">
        <v>136.19999999999999</v>
      </c>
      <c r="AL86" s="8">
        <v>64.510000000000005</v>
      </c>
      <c r="AM86" s="8">
        <v>129.69999999999999</v>
      </c>
      <c r="AN86" s="8">
        <v>284.10000000000002</v>
      </c>
      <c r="AO86" s="8">
        <v>167.5</v>
      </c>
      <c r="AP86" s="8">
        <v>50.79</v>
      </c>
      <c r="AQ86" s="41">
        <v>0</v>
      </c>
      <c r="AR86" s="8">
        <v>16.47</v>
      </c>
      <c r="AS86" s="8">
        <v>251.2</v>
      </c>
      <c r="AT86" s="8">
        <v>65.540000000000006</v>
      </c>
      <c r="AU86" s="8">
        <v>36.72</v>
      </c>
      <c r="AV86" s="8">
        <v>253.6</v>
      </c>
      <c r="AW86" s="23">
        <v>490.7</v>
      </c>
      <c r="AX86" s="8">
        <v>6.1769999999999996</v>
      </c>
      <c r="AY86" s="8">
        <v>449.5</v>
      </c>
      <c r="AZ86" s="8">
        <v>62.18</v>
      </c>
      <c r="BA86" s="8">
        <v>78.92</v>
      </c>
      <c r="BB86" s="8">
        <v>19.899999999999999</v>
      </c>
      <c r="BC86" s="8">
        <v>61.42</v>
      </c>
      <c r="BD86" s="8">
        <v>1.716</v>
      </c>
      <c r="BE86" s="8">
        <v>189.1</v>
      </c>
      <c r="BF86" s="8">
        <v>153.4</v>
      </c>
      <c r="BG86" s="8">
        <v>590.5</v>
      </c>
      <c r="BH86" s="8">
        <v>361.3</v>
      </c>
      <c r="BI86" s="8">
        <v>-23.7</v>
      </c>
      <c r="BJ86" s="8">
        <v>404.9</v>
      </c>
      <c r="BK86" s="8">
        <v>0</v>
      </c>
      <c r="BL86" s="8">
        <v>0</v>
      </c>
      <c r="BM86" s="8">
        <v>0</v>
      </c>
      <c r="BN86" s="8">
        <v>0</v>
      </c>
      <c r="BO86" s="15">
        <v>0</v>
      </c>
    </row>
    <row r="87" spans="3:67" x14ac:dyDescent="0.25">
      <c r="C87" s="1" t="str">
        <f ca="1"/>
        <v>(GROUP 8)</v>
      </c>
      <c r="D87" s="13">
        <v>103.6</v>
      </c>
      <c r="E87" s="8">
        <v>5.1470000000000002</v>
      </c>
      <c r="F87" s="8">
        <v>48.73</v>
      </c>
      <c r="G87" s="8">
        <v>128.30000000000001</v>
      </c>
      <c r="H87" s="8">
        <v>106.7</v>
      </c>
      <c r="I87" s="8">
        <v>67.94</v>
      </c>
      <c r="J87" s="8">
        <v>-16.47</v>
      </c>
      <c r="K87" s="41">
        <v>0</v>
      </c>
      <c r="L87" s="8">
        <v>-328</v>
      </c>
      <c r="M87" s="8">
        <v>37.4</v>
      </c>
      <c r="N87" s="8">
        <v>-99.17</v>
      </c>
      <c r="O87" s="8">
        <v>154.4</v>
      </c>
      <c r="P87" s="23">
        <v>343.8</v>
      </c>
      <c r="Q87" s="8">
        <v>9.6080000000000005</v>
      </c>
      <c r="R87" s="8">
        <v>1002</v>
      </c>
      <c r="S87" s="8">
        <v>543.5</v>
      </c>
      <c r="T87" s="8">
        <v>97.8</v>
      </c>
      <c r="U87" s="8">
        <v>-48.38</v>
      </c>
      <c r="V87" s="8">
        <v>343.1</v>
      </c>
      <c r="W87" s="8">
        <v>242.9</v>
      </c>
      <c r="X87" s="8">
        <v>400.1</v>
      </c>
      <c r="Y87" s="8">
        <v>125.77</v>
      </c>
      <c r="Z87" s="8">
        <v>753.6</v>
      </c>
      <c r="AA87" s="8">
        <v>0</v>
      </c>
      <c r="AB87" s="8">
        <v>-196.6</v>
      </c>
      <c r="AC87" s="8">
        <v>177.1</v>
      </c>
      <c r="AD87" s="8">
        <v>0</v>
      </c>
      <c r="AE87" s="8">
        <v>0</v>
      </c>
      <c r="AF87" s="8">
        <v>0</v>
      </c>
      <c r="AG87" s="8">
        <v>0</v>
      </c>
      <c r="AH87" s="15">
        <v>0</v>
      </c>
      <c r="AJ87" s="1" t="str">
        <f ca="1"/>
        <v>(GROUP 8)</v>
      </c>
      <c r="AK87" s="13">
        <v>103.6</v>
      </c>
      <c r="AL87" s="8">
        <v>-7.5490000000000004</v>
      </c>
      <c r="AM87" s="8">
        <v>-89.22</v>
      </c>
      <c r="AN87" s="8">
        <v>189.1</v>
      </c>
      <c r="AO87" s="8">
        <v>190.8</v>
      </c>
      <c r="AP87" s="8">
        <v>210.7</v>
      </c>
      <c r="AQ87" s="8">
        <v>16.47</v>
      </c>
      <c r="AR87" s="41">
        <v>0</v>
      </c>
      <c r="AS87" s="8">
        <v>-569.29999999999995</v>
      </c>
      <c r="AT87" s="8">
        <v>53.53</v>
      </c>
      <c r="AU87" s="8">
        <v>-193.5</v>
      </c>
      <c r="AV87" s="8">
        <v>374.4</v>
      </c>
      <c r="AW87" s="23">
        <v>1712</v>
      </c>
      <c r="AX87" s="8">
        <v>-36.72</v>
      </c>
      <c r="AY87" s="8">
        <v>-736.4</v>
      </c>
      <c r="AZ87" s="8">
        <v>411.8</v>
      </c>
      <c r="BA87" s="8">
        <v>67.94</v>
      </c>
      <c r="BB87" s="8">
        <v>27.79</v>
      </c>
      <c r="BC87" s="8">
        <v>880.2</v>
      </c>
      <c r="BD87" s="8">
        <v>-7.2060000000000004</v>
      </c>
      <c r="BE87" s="8">
        <v>1201</v>
      </c>
      <c r="BF87" s="8">
        <v>-231.1</v>
      </c>
      <c r="BG87" s="8">
        <v>590.5</v>
      </c>
      <c r="BH87" s="8">
        <v>0</v>
      </c>
      <c r="BI87" s="8">
        <v>-397.4</v>
      </c>
      <c r="BJ87" s="8">
        <v>2559.4</v>
      </c>
      <c r="BK87" s="8">
        <v>0</v>
      </c>
      <c r="BL87" s="8">
        <v>0</v>
      </c>
      <c r="BM87" s="8">
        <v>0</v>
      </c>
      <c r="BN87" s="8">
        <v>0</v>
      </c>
      <c r="BO87" s="15">
        <v>0</v>
      </c>
    </row>
    <row r="88" spans="3:67" x14ac:dyDescent="0.25">
      <c r="C88" s="1" t="str">
        <f ca="1"/>
        <v>(GROUP 9)</v>
      </c>
      <c r="D88" s="13">
        <v>624.9</v>
      </c>
      <c r="E88" s="8">
        <v>-17.84</v>
      </c>
      <c r="F88" s="8">
        <v>0</v>
      </c>
      <c r="G88" s="8">
        <v>0</v>
      </c>
      <c r="H88" s="8">
        <v>249.1</v>
      </c>
      <c r="I88" s="8">
        <v>0</v>
      </c>
      <c r="J88" s="8">
        <v>52.5</v>
      </c>
      <c r="K88" s="8">
        <v>-328</v>
      </c>
      <c r="L88" s="41">
        <v>0</v>
      </c>
      <c r="M88" s="8">
        <v>140.69999999999999</v>
      </c>
      <c r="N88" s="8">
        <v>-99.17</v>
      </c>
      <c r="O88" s="8">
        <v>331.1</v>
      </c>
      <c r="P88" s="23">
        <v>702.4</v>
      </c>
      <c r="Q88" s="8">
        <v>9.6080000000000005</v>
      </c>
      <c r="R88" s="8">
        <v>1002</v>
      </c>
      <c r="S88" s="8">
        <v>1340</v>
      </c>
      <c r="T88" s="8">
        <v>209.7</v>
      </c>
      <c r="U88" s="8">
        <v>669.8</v>
      </c>
      <c r="V88" s="8">
        <v>0</v>
      </c>
      <c r="W88" s="8">
        <v>0</v>
      </c>
      <c r="X88" s="8">
        <v>602.9</v>
      </c>
      <c r="Y88" s="8">
        <v>197</v>
      </c>
      <c r="Z88" s="8">
        <v>753.6</v>
      </c>
      <c r="AA88" s="8">
        <v>0</v>
      </c>
      <c r="AB88" s="8">
        <v>0</v>
      </c>
      <c r="AC88" s="8">
        <v>0</v>
      </c>
      <c r="AD88" s="8">
        <v>0</v>
      </c>
      <c r="AE88" s="8">
        <v>0</v>
      </c>
      <c r="AF88" s="8">
        <v>0</v>
      </c>
      <c r="AG88" s="8">
        <v>0</v>
      </c>
      <c r="AH88" s="15">
        <v>0</v>
      </c>
      <c r="AJ88" s="1" t="str">
        <f ca="1"/>
        <v>(GROUP 9)</v>
      </c>
      <c r="AK88" s="13">
        <v>774.1</v>
      </c>
      <c r="AL88" s="8">
        <v>-4.1180000000000003</v>
      </c>
      <c r="AM88" s="8">
        <v>0</v>
      </c>
      <c r="AN88" s="8">
        <v>0</v>
      </c>
      <c r="AO88" s="8">
        <v>408.3</v>
      </c>
      <c r="AP88" s="8">
        <v>0</v>
      </c>
      <c r="AQ88" s="8">
        <v>251.2</v>
      </c>
      <c r="AR88" s="8">
        <v>-569.29999999999995</v>
      </c>
      <c r="AS88" s="41">
        <v>0</v>
      </c>
      <c r="AT88" s="8">
        <v>277.60000000000002</v>
      </c>
      <c r="AU88" s="8">
        <v>-193.5</v>
      </c>
      <c r="AV88" s="8">
        <v>276.60000000000002</v>
      </c>
      <c r="AW88" s="23">
        <v>1889</v>
      </c>
      <c r="AX88" s="8">
        <v>-36.72</v>
      </c>
      <c r="AY88" s="8">
        <v>-736.4</v>
      </c>
      <c r="AZ88" s="8">
        <v>-65.88</v>
      </c>
      <c r="BA88" s="8">
        <v>3819</v>
      </c>
      <c r="BB88" s="8">
        <v>589.5</v>
      </c>
      <c r="BC88" s="8">
        <v>0</v>
      </c>
      <c r="BD88" s="8">
        <v>0</v>
      </c>
      <c r="BE88" s="8">
        <v>1463</v>
      </c>
      <c r="BF88" s="8">
        <v>-238.8</v>
      </c>
      <c r="BG88" s="8">
        <v>590.5</v>
      </c>
      <c r="BH88" s="8">
        <v>0</v>
      </c>
      <c r="BI88" s="8">
        <v>0</v>
      </c>
      <c r="BJ88" s="8">
        <v>0</v>
      </c>
      <c r="BK88" s="8">
        <v>0</v>
      </c>
      <c r="BL88" s="8">
        <v>0</v>
      </c>
      <c r="BM88" s="8">
        <v>0</v>
      </c>
      <c r="BN88" s="8">
        <v>0</v>
      </c>
      <c r="BO88" s="15">
        <v>0</v>
      </c>
    </row>
    <row r="89" spans="3:67" x14ac:dyDescent="0.25">
      <c r="C89" s="1" t="str">
        <f ca="1"/>
        <v>(GROUP 10)</v>
      </c>
      <c r="D89" s="13">
        <v>43.58</v>
      </c>
      <c r="E89" s="8">
        <v>8.5790000000000006</v>
      </c>
      <c r="F89" s="8">
        <v>73.09</v>
      </c>
      <c r="G89" s="8">
        <v>208.6</v>
      </c>
      <c r="H89" s="8">
        <v>33.97</v>
      </c>
      <c r="I89" s="8">
        <v>12.7</v>
      </c>
      <c r="J89" s="8">
        <v>28.82</v>
      </c>
      <c r="K89" s="8">
        <v>37.4</v>
      </c>
      <c r="L89" s="8">
        <v>140.69999999999999</v>
      </c>
      <c r="M89" s="41">
        <v>0</v>
      </c>
      <c r="N89" s="8">
        <v>139</v>
      </c>
      <c r="O89" s="8">
        <v>144.1</v>
      </c>
      <c r="P89" s="23">
        <v>179.5</v>
      </c>
      <c r="Q89" s="8">
        <v>117.4</v>
      </c>
      <c r="R89" s="8">
        <v>493.1</v>
      </c>
      <c r="S89" s="8">
        <v>4211</v>
      </c>
      <c r="T89" s="8">
        <v>35.340000000000003</v>
      </c>
      <c r="U89" s="8">
        <v>-15.44</v>
      </c>
      <c r="V89" s="8">
        <v>159.6</v>
      </c>
      <c r="W89" s="8">
        <v>31.91</v>
      </c>
      <c r="X89" s="8">
        <v>236.1</v>
      </c>
      <c r="Y89" s="8">
        <v>113.1</v>
      </c>
      <c r="Z89" s="8">
        <v>0</v>
      </c>
      <c r="AA89" s="8">
        <v>1269</v>
      </c>
      <c r="AB89" s="8">
        <v>0</v>
      </c>
      <c r="AC89" s="8">
        <v>181.2</v>
      </c>
      <c r="AD89" s="8">
        <v>-27.5</v>
      </c>
      <c r="AE89" s="8">
        <v>0</v>
      </c>
      <c r="AF89" s="8">
        <v>0</v>
      </c>
      <c r="AG89" s="8">
        <v>0</v>
      </c>
      <c r="AH89" s="15">
        <v>0</v>
      </c>
      <c r="AJ89" s="1" t="str">
        <f ca="1"/>
        <v>(GROUP 10)</v>
      </c>
      <c r="AK89" s="13">
        <v>60.05</v>
      </c>
      <c r="AL89" s="8">
        <v>27.79</v>
      </c>
      <c r="AM89" s="8">
        <v>71.37</v>
      </c>
      <c r="AN89" s="8">
        <v>294.39999999999998</v>
      </c>
      <c r="AO89" s="8">
        <v>5.49</v>
      </c>
      <c r="AP89" s="8">
        <v>73.430000000000007</v>
      </c>
      <c r="AQ89" s="8">
        <v>65.540000000000006</v>
      </c>
      <c r="AR89" s="8">
        <v>53.53</v>
      </c>
      <c r="AS89" s="8">
        <v>277.60000000000002</v>
      </c>
      <c r="AT89" s="41">
        <v>0</v>
      </c>
      <c r="AU89" s="8">
        <v>35.69</v>
      </c>
      <c r="AV89" s="8">
        <v>354.1</v>
      </c>
      <c r="AW89" s="23">
        <v>546.6</v>
      </c>
      <c r="AX89" s="8">
        <v>166.4</v>
      </c>
      <c r="AY89" s="8">
        <v>832.1</v>
      </c>
      <c r="AZ89" s="8">
        <v>13031</v>
      </c>
      <c r="BA89" s="8">
        <v>52.5</v>
      </c>
      <c r="BB89" s="8">
        <v>24.36</v>
      </c>
      <c r="BC89" s="8">
        <v>140.69999999999999</v>
      </c>
      <c r="BD89" s="8">
        <v>69.319999999999993</v>
      </c>
      <c r="BE89" s="8">
        <v>192.5</v>
      </c>
      <c r="BF89" s="8">
        <v>143.6</v>
      </c>
      <c r="BG89" s="8">
        <v>0</v>
      </c>
      <c r="BH89" s="8">
        <v>18666</v>
      </c>
      <c r="BI89" s="8">
        <v>0</v>
      </c>
      <c r="BJ89" s="8">
        <v>281.39999999999998</v>
      </c>
      <c r="BK89" s="8">
        <v>50.1</v>
      </c>
      <c r="BL89" s="8">
        <v>0</v>
      </c>
      <c r="BM89" s="8">
        <v>0</v>
      </c>
      <c r="BN89" s="8">
        <v>0</v>
      </c>
      <c r="BO89" s="15">
        <v>0</v>
      </c>
    </row>
    <row r="90" spans="3:67" x14ac:dyDescent="0.25">
      <c r="C90" s="1" t="str">
        <f ca="1"/>
        <v>(GROUP 11)</v>
      </c>
      <c r="D90" s="13">
        <v>293.39999999999998</v>
      </c>
      <c r="E90" s="8">
        <v>63.48</v>
      </c>
      <c r="F90" s="8">
        <v>-120.8</v>
      </c>
      <c r="G90" s="8">
        <v>25.05</v>
      </c>
      <c r="H90" s="8">
        <v>188</v>
      </c>
      <c r="I90" s="8">
        <v>118</v>
      </c>
      <c r="J90" s="8">
        <v>129</v>
      </c>
      <c r="K90" s="8">
        <v>-99.17</v>
      </c>
      <c r="L90" s="8">
        <v>-99.17</v>
      </c>
      <c r="M90" s="8">
        <v>139</v>
      </c>
      <c r="N90" s="41">
        <v>0</v>
      </c>
      <c r="O90" s="8">
        <v>216.2</v>
      </c>
      <c r="P90" s="23">
        <v>331.5</v>
      </c>
      <c r="Q90" s="8">
        <v>71.37</v>
      </c>
      <c r="R90" s="8">
        <v>463.2</v>
      </c>
      <c r="S90" s="8">
        <v>244</v>
      </c>
      <c r="T90" s="8">
        <v>297.2</v>
      </c>
      <c r="U90" s="8">
        <v>260.10000000000002</v>
      </c>
      <c r="V90" s="8">
        <v>0</v>
      </c>
      <c r="W90" s="8">
        <v>151.30000000000001</v>
      </c>
      <c r="X90" s="8">
        <v>-51.82</v>
      </c>
      <c r="Y90" s="8">
        <v>0</v>
      </c>
      <c r="Z90" s="8">
        <v>0</v>
      </c>
      <c r="AA90" s="8">
        <v>0</v>
      </c>
      <c r="AB90" s="8">
        <v>0</v>
      </c>
      <c r="AC90" s="8">
        <v>102.3</v>
      </c>
      <c r="AD90" s="8">
        <v>0</v>
      </c>
      <c r="AE90" s="8">
        <v>0</v>
      </c>
      <c r="AF90" s="8">
        <v>0</v>
      </c>
      <c r="AG90" s="8">
        <v>0</v>
      </c>
      <c r="AH90" s="15">
        <v>0</v>
      </c>
      <c r="AJ90" s="1" t="str">
        <f ca="1"/>
        <v>(GROUP 11)</v>
      </c>
      <c r="AK90" s="13">
        <v>170.9</v>
      </c>
      <c r="AL90" s="8">
        <v>-74.459999999999994</v>
      </c>
      <c r="AM90" s="8">
        <v>18.53</v>
      </c>
      <c r="AN90" s="8">
        <v>81.33</v>
      </c>
      <c r="AO90" s="8">
        <v>473.9</v>
      </c>
      <c r="AP90" s="8">
        <v>-212.8</v>
      </c>
      <c r="AQ90" s="8">
        <v>36.72</v>
      </c>
      <c r="AR90" s="8">
        <v>-193.5</v>
      </c>
      <c r="AS90" s="8">
        <v>-193.5</v>
      </c>
      <c r="AT90" s="8">
        <v>35.69</v>
      </c>
      <c r="AU90" s="41">
        <v>0</v>
      </c>
      <c r="AV90" s="8">
        <v>-132.80000000000001</v>
      </c>
      <c r="AW90" s="23">
        <v>389.8</v>
      </c>
      <c r="AX90" s="8">
        <v>-127.7</v>
      </c>
      <c r="AY90" s="8">
        <v>-337.7</v>
      </c>
      <c r="AZ90" s="8">
        <v>-60.39</v>
      </c>
      <c r="BA90" s="8">
        <v>-647.20000000000005</v>
      </c>
      <c r="BB90" s="8">
        <v>134.9</v>
      </c>
      <c r="BC90" s="8">
        <v>0</v>
      </c>
      <c r="BD90" s="8">
        <v>2.7450000000000001</v>
      </c>
      <c r="BE90" s="8">
        <v>34.31</v>
      </c>
      <c r="BF90" s="8">
        <v>0</v>
      </c>
      <c r="BG90" s="8">
        <v>0</v>
      </c>
      <c r="BH90" s="8">
        <v>0</v>
      </c>
      <c r="BI90" s="8">
        <v>0</v>
      </c>
      <c r="BJ90" s="8">
        <v>988</v>
      </c>
      <c r="BK90" s="8">
        <v>0</v>
      </c>
      <c r="BL90" s="8">
        <v>0</v>
      </c>
      <c r="BM90" s="8">
        <v>0</v>
      </c>
      <c r="BN90" s="8">
        <v>0</v>
      </c>
      <c r="BO90" s="15">
        <v>0</v>
      </c>
    </row>
    <row r="91" spans="3:67" x14ac:dyDescent="0.25">
      <c r="C91" s="1" t="str">
        <f ca="1"/>
        <v>(GROUP 12)</v>
      </c>
      <c r="D91" s="13">
        <v>144.80000000000001</v>
      </c>
      <c r="E91" s="8">
        <v>141.4</v>
      </c>
      <c r="F91" s="8">
        <v>191.8</v>
      </c>
      <c r="G91" s="8">
        <v>377.5</v>
      </c>
      <c r="H91" s="8">
        <v>136.57</v>
      </c>
      <c r="I91" s="8">
        <v>136.19999999999999</v>
      </c>
      <c r="J91" s="8">
        <v>98.48</v>
      </c>
      <c r="K91" s="8">
        <v>154.4</v>
      </c>
      <c r="L91" s="8">
        <v>331.1</v>
      </c>
      <c r="M91" s="8">
        <v>144.1</v>
      </c>
      <c r="N91" s="8">
        <v>216.2</v>
      </c>
      <c r="O91" s="41">
        <v>0</v>
      </c>
      <c r="P91" s="23">
        <v>113.92</v>
      </c>
      <c r="Q91" s="8">
        <v>135.19999999999999</v>
      </c>
      <c r="R91" s="8">
        <v>0</v>
      </c>
      <c r="S91" s="8">
        <v>559.29999999999995</v>
      </c>
      <c r="T91" s="8">
        <v>73.09</v>
      </c>
      <c r="U91" s="8">
        <v>60.74</v>
      </c>
      <c r="V91" s="8">
        <v>74.81</v>
      </c>
      <c r="W91" s="8">
        <v>87.85</v>
      </c>
      <c r="X91" s="8">
        <v>261.13</v>
      </c>
      <c r="Y91" s="8">
        <v>87.85</v>
      </c>
      <c r="Z91" s="8">
        <v>685.9</v>
      </c>
      <c r="AA91" s="8">
        <v>177.75</v>
      </c>
      <c r="AB91" s="8">
        <v>54.9</v>
      </c>
      <c r="AC91" s="8">
        <v>154.41999999999999</v>
      </c>
      <c r="AD91" s="8">
        <v>5.0999999999999996</v>
      </c>
      <c r="AE91" s="8">
        <v>83.04</v>
      </c>
      <c r="AF91" s="8">
        <v>0</v>
      </c>
      <c r="AG91" s="8">
        <v>124.91</v>
      </c>
      <c r="AH91" s="15">
        <v>3.77</v>
      </c>
      <c r="AJ91" s="1" t="str">
        <f ca="1"/>
        <v>(GROUP 12)</v>
      </c>
      <c r="AK91" s="13">
        <v>401.5</v>
      </c>
      <c r="AL91" s="8">
        <v>237.1</v>
      </c>
      <c r="AM91" s="8">
        <v>380.9</v>
      </c>
      <c r="AN91" s="8">
        <v>162.69999999999999</v>
      </c>
      <c r="AO91" s="8">
        <v>214.81</v>
      </c>
      <c r="AP91" s="8">
        <v>235.7</v>
      </c>
      <c r="AQ91" s="8">
        <v>253.6</v>
      </c>
      <c r="AR91" s="8">
        <v>374.4</v>
      </c>
      <c r="AS91" s="8">
        <v>276.60000000000002</v>
      </c>
      <c r="AT91" s="8">
        <v>354.1</v>
      </c>
      <c r="AU91" s="8">
        <v>-132.80000000000001</v>
      </c>
      <c r="AV91" s="41">
        <v>0</v>
      </c>
      <c r="AW91" s="23">
        <v>212.41</v>
      </c>
      <c r="AX91" s="8">
        <v>199.02</v>
      </c>
      <c r="AY91" s="8">
        <v>0</v>
      </c>
      <c r="AZ91" s="8">
        <v>277.95</v>
      </c>
      <c r="BA91" s="8">
        <v>106.7</v>
      </c>
      <c r="BB91" s="8">
        <v>183.9</v>
      </c>
      <c r="BC91" s="8">
        <v>-266.60000000000002</v>
      </c>
      <c r="BD91" s="8">
        <v>66.91</v>
      </c>
      <c r="BE91" s="8">
        <v>300.94</v>
      </c>
      <c r="BF91" s="8">
        <v>190.79</v>
      </c>
      <c r="BG91" s="8">
        <v>559.29999999999995</v>
      </c>
      <c r="BH91" s="8">
        <v>86.82</v>
      </c>
      <c r="BI91" s="8">
        <v>59.02</v>
      </c>
      <c r="BJ91" s="8">
        <v>109.81</v>
      </c>
      <c r="BK91" s="8">
        <v>48.38</v>
      </c>
      <c r="BL91" s="8">
        <v>165.74</v>
      </c>
      <c r="BM91" s="8">
        <v>0</v>
      </c>
      <c r="BN91" s="8">
        <v>241.57</v>
      </c>
      <c r="BO91" s="15">
        <v>14.07</v>
      </c>
    </row>
    <row r="92" spans="3:67" x14ac:dyDescent="0.25">
      <c r="C92" s="1" t="str">
        <f ca="1"/>
        <v>(GROUP 13)</v>
      </c>
      <c r="D92" s="13">
        <v>38.090000000000003</v>
      </c>
      <c r="E92" s="8">
        <v>83.73</v>
      </c>
      <c r="F92" s="8">
        <v>383.6</v>
      </c>
      <c r="G92" s="8">
        <v>341.8</v>
      </c>
      <c r="H92" s="8">
        <v>30.88</v>
      </c>
      <c r="I92" s="8">
        <v>61.59</v>
      </c>
      <c r="J92" s="8">
        <v>185.3</v>
      </c>
      <c r="K92" s="8">
        <v>343.8</v>
      </c>
      <c r="L92" s="8">
        <v>702.4</v>
      </c>
      <c r="M92" s="8">
        <v>179.5</v>
      </c>
      <c r="N92" s="8">
        <v>331.5</v>
      </c>
      <c r="O92" s="8">
        <v>113.92</v>
      </c>
      <c r="P92" s="41">
        <v>0</v>
      </c>
      <c r="Q92" s="8">
        <v>319.5</v>
      </c>
      <c r="R92" s="8">
        <v>0</v>
      </c>
      <c r="S92" s="8">
        <v>2574</v>
      </c>
      <c r="T92" s="8">
        <v>45.3</v>
      </c>
      <c r="U92" s="8">
        <v>59.71</v>
      </c>
      <c r="V92" s="8">
        <v>541.5</v>
      </c>
      <c r="W92" s="8">
        <v>0</v>
      </c>
      <c r="X92" s="8">
        <v>65.2</v>
      </c>
      <c r="Y92" s="8">
        <v>23.33</v>
      </c>
      <c r="Z92" s="8">
        <v>204.7</v>
      </c>
      <c r="AA92" s="8">
        <v>6.4880000000000004</v>
      </c>
      <c r="AB92" s="8">
        <v>282.39999999999998</v>
      </c>
      <c r="AC92" s="8">
        <v>2.4</v>
      </c>
      <c r="AD92" s="8">
        <v>258.73</v>
      </c>
      <c r="AE92" s="8">
        <v>0</v>
      </c>
      <c r="AF92" s="8">
        <v>585.75</v>
      </c>
      <c r="AG92" s="8">
        <v>263.54000000000002</v>
      </c>
      <c r="AH92" s="15">
        <v>101.57</v>
      </c>
      <c r="AJ92" s="1" t="str">
        <f ca="1"/>
        <v>(GROUP 13)</v>
      </c>
      <c r="AK92" s="13">
        <v>88.19</v>
      </c>
      <c r="AL92" s="8">
        <v>188.7</v>
      </c>
      <c r="AM92" s="8">
        <v>375.4</v>
      </c>
      <c r="AN92" s="8">
        <v>635.20000000000005</v>
      </c>
      <c r="AO92" s="8">
        <v>37.06</v>
      </c>
      <c r="AP92" s="8">
        <v>84.92</v>
      </c>
      <c r="AQ92" s="8">
        <v>490.7</v>
      </c>
      <c r="AR92" s="8">
        <v>1712</v>
      </c>
      <c r="AS92" s="8">
        <v>1889</v>
      </c>
      <c r="AT92" s="8">
        <v>546.6</v>
      </c>
      <c r="AU92" s="8">
        <v>389.8</v>
      </c>
      <c r="AV92" s="8">
        <v>212.41</v>
      </c>
      <c r="AW92" s="41">
        <v>0</v>
      </c>
      <c r="AX92" s="8">
        <v>550.05999999999995</v>
      </c>
      <c r="AY92" s="8">
        <v>0</v>
      </c>
      <c r="AZ92" s="8">
        <v>5490.33</v>
      </c>
      <c r="BA92" s="8">
        <v>92.65</v>
      </c>
      <c r="BB92" s="8">
        <v>227.2</v>
      </c>
      <c r="BC92" s="8">
        <v>94.71</v>
      </c>
      <c r="BD92" s="8">
        <v>0</v>
      </c>
      <c r="BE92" s="8">
        <v>70.099999999999994</v>
      </c>
      <c r="BF92" s="8">
        <v>-25.4</v>
      </c>
      <c r="BG92" s="8">
        <v>222.8</v>
      </c>
      <c r="BH92" s="8">
        <v>8.77</v>
      </c>
      <c r="BI92" s="8">
        <v>362.71</v>
      </c>
      <c r="BJ92" s="8">
        <v>4.8</v>
      </c>
      <c r="BK92" s="8">
        <v>100.54</v>
      </c>
      <c r="BL92" s="8">
        <v>0</v>
      </c>
      <c r="BM92" s="8">
        <v>1011.25</v>
      </c>
      <c r="BN92" s="8">
        <v>255.99</v>
      </c>
      <c r="BO92" s="15">
        <v>230.94</v>
      </c>
    </row>
    <row r="93" spans="3:67" x14ac:dyDescent="0.25">
      <c r="C93" s="1" t="str">
        <f ca="1"/>
        <v>(GROUP 14)</v>
      </c>
      <c r="D93" s="13">
        <v>159.6</v>
      </c>
      <c r="E93" s="8">
        <v>136.6</v>
      </c>
      <c r="F93" s="8">
        <v>192.5</v>
      </c>
      <c r="G93" s="8">
        <v>330.8</v>
      </c>
      <c r="H93" s="8">
        <v>190.1</v>
      </c>
      <c r="I93" s="8">
        <v>157.19999999999999</v>
      </c>
      <c r="J93" s="8">
        <v>21.28</v>
      </c>
      <c r="K93" s="8">
        <v>9.6080000000000005</v>
      </c>
      <c r="L93" s="8">
        <v>9.6080000000000005</v>
      </c>
      <c r="M93" s="8">
        <v>117.4</v>
      </c>
      <c r="N93" s="8">
        <v>71.37</v>
      </c>
      <c r="O93" s="8">
        <v>135.19999999999999</v>
      </c>
      <c r="P93" s="23">
        <v>319.5</v>
      </c>
      <c r="Q93" s="41">
        <v>0</v>
      </c>
      <c r="R93" s="8">
        <v>0</v>
      </c>
      <c r="S93" s="8">
        <v>-157</v>
      </c>
      <c r="T93" s="8">
        <v>603.94000000000005</v>
      </c>
      <c r="U93" s="8">
        <v>0</v>
      </c>
      <c r="V93" s="8">
        <v>0</v>
      </c>
      <c r="W93" s="8">
        <v>0</v>
      </c>
      <c r="X93" s="8">
        <v>0</v>
      </c>
      <c r="Y93" s="8">
        <v>145.84</v>
      </c>
      <c r="Z93" s="8">
        <v>278.63</v>
      </c>
      <c r="AA93" s="8">
        <v>0</v>
      </c>
      <c r="AB93" s="8">
        <v>0</v>
      </c>
      <c r="AC93" s="8">
        <v>0</v>
      </c>
      <c r="AD93" s="8">
        <v>0</v>
      </c>
      <c r="AE93" s="8">
        <v>0</v>
      </c>
      <c r="AF93" s="8">
        <v>101.91</v>
      </c>
      <c r="AG93" s="8">
        <v>0</v>
      </c>
      <c r="AH93" s="15">
        <v>0</v>
      </c>
      <c r="AJ93" s="1" t="str">
        <f ca="1"/>
        <v>(GROUP 14)</v>
      </c>
      <c r="AK93" s="13">
        <v>227.8</v>
      </c>
      <c r="AL93" s="8">
        <v>124.6</v>
      </c>
      <c r="AM93" s="8">
        <v>562.79999999999995</v>
      </c>
      <c r="AN93" s="8">
        <v>-297.2</v>
      </c>
      <c r="AO93" s="8">
        <v>307.45999999999998</v>
      </c>
      <c r="AP93" s="8">
        <v>217.1</v>
      </c>
      <c r="AQ93" s="8">
        <v>6.1769999999999996</v>
      </c>
      <c r="AR93" s="8">
        <v>-36.72</v>
      </c>
      <c r="AS93" s="8">
        <v>-36.72</v>
      </c>
      <c r="AT93" s="8">
        <v>166.4</v>
      </c>
      <c r="AU93" s="8">
        <v>-127.7</v>
      </c>
      <c r="AV93" s="8">
        <v>199.02</v>
      </c>
      <c r="AW93" s="23">
        <v>550.05999999999995</v>
      </c>
      <c r="AX93" s="41">
        <v>0</v>
      </c>
      <c r="AY93" s="8">
        <v>153.69999999999999</v>
      </c>
      <c r="AZ93" s="8">
        <v>599.13</v>
      </c>
      <c r="BA93" s="8">
        <v>0</v>
      </c>
      <c r="BB93" s="8">
        <v>0</v>
      </c>
      <c r="BC93" s="8">
        <v>0</v>
      </c>
      <c r="BD93" s="8">
        <v>0</v>
      </c>
      <c r="BE93" s="8">
        <v>823.55</v>
      </c>
      <c r="BF93" s="8">
        <v>404.23</v>
      </c>
      <c r="BG93" s="8">
        <v>0</v>
      </c>
      <c r="BH93" s="8">
        <v>0</v>
      </c>
      <c r="BI93" s="8">
        <v>0</v>
      </c>
      <c r="BJ93" s="8">
        <v>0</v>
      </c>
      <c r="BK93" s="8">
        <v>0</v>
      </c>
      <c r="BL93" s="8">
        <v>98.14</v>
      </c>
      <c r="BM93" s="8">
        <v>0</v>
      </c>
      <c r="BN93" s="8">
        <v>0</v>
      </c>
      <c r="BO93" s="15">
        <v>0</v>
      </c>
    </row>
    <row r="94" spans="3:67" x14ac:dyDescent="0.25">
      <c r="C94" s="1" t="str">
        <f ca="1"/>
        <v>(GROUP 15)</v>
      </c>
      <c r="D94" s="13">
        <v>789.6</v>
      </c>
      <c r="E94" s="8">
        <v>439.9</v>
      </c>
      <c r="F94" s="8">
        <v>374</v>
      </c>
      <c r="G94" s="8">
        <v>685.9</v>
      </c>
      <c r="H94" s="8">
        <v>701.7</v>
      </c>
      <c r="I94" s="8">
        <v>0</v>
      </c>
      <c r="J94" s="8">
        <v>277.60000000000002</v>
      </c>
      <c r="K94" s="8">
        <v>1002</v>
      </c>
      <c r="L94" s="8">
        <v>1002</v>
      </c>
      <c r="M94" s="8">
        <v>493.1</v>
      </c>
      <c r="N94" s="8">
        <v>463.2</v>
      </c>
      <c r="O94" s="8">
        <v>0</v>
      </c>
      <c r="P94" s="23">
        <v>0</v>
      </c>
      <c r="Q94" s="8">
        <v>-157</v>
      </c>
      <c r="R94" s="41">
        <v>0</v>
      </c>
      <c r="S94" s="8">
        <v>30.88</v>
      </c>
      <c r="T94" s="8">
        <v>0</v>
      </c>
      <c r="U94" s="8">
        <v>0</v>
      </c>
      <c r="V94" s="8">
        <v>0</v>
      </c>
      <c r="W94" s="8">
        <v>0</v>
      </c>
      <c r="X94" s="8">
        <v>0</v>
      </c>
      <c r="Y94" s="8">
        <v>0</v>
      </c>
      <c r="Z94" s="8">
        <v>0</v>
      </c>
      <c r="AA94" s="8">
        <v>0</v>
      </c>
      <c r="AB94" s="8">
        <v>0</v>
      </c>
      <c r="AC94" s="8">
        <v>0</v>
      </c>
      <c r="AD94" s="8">
        <v>0</v>
      </c>
      <c r="AE94" s="8">
        <v>0</v>
      </c>
      <c r="AF94" s="8">
        <v>0</v>
      </c>
      <c r="AG94" s="8">
        <v>0</v>
      </c>
      <c r="AH94" s="15">
        <v>0</v>
      </c>
      <c r="AJ94" s="1" t="str">
        <f ca="1"/>
        <v>(GROUP 15)</v>
      </c>
      <c r="AK94" s="13">
        <v>1829</v>
      </c>
      <c r="AL94" s="8">
        <v>504.8</v>
      </c>
      <c r="AM94" s="8">
        <v>520.9</v>
      </c>
      <c r="AN94" s="8">
        <v>1547</v>
      </c>
      <c r="AO94" s="8">
        <v>1318</v>
      </c>
      <c r="AP94" s="8">
        <v>0</v>
      </c>
      <c r="AQ94" s="8">
        <v>449.5</v>
      </c>
      <c r="AR94" s="8">
        <v>-736.4</v>
      </c>
      <c r="AS94" s="8">
        <v>-736.4</v>
      </c>
      <c r="AT94" s="8">
        <v>832.1</v>
      </c>
      <c r="AU94" s="8">
        <v>-337.7</v>
      </c>
      <c r="AV94" s="8">
        <v>0</v>
      </c>
      <c r="AW94" s="23">
        <v>0</v>
      </c>
      <c r="AX94" s="8">
        <v>153.69999999999999</v>
      </c>
      <c r="AY94" s="41">
        <v>0</v>
      </c>
      <c r="AZ94" s="8">
        <v>-113</v>
      </c>
      <c r="BA94" s="8">
        <v>0</v>
      </c>
      <c r="BB94" s="8">
        <v>0</v>
      </c>
      <c r="BC94" s="8">
        <v>0</v>
      </c>
      <c r="BD94" s="8">
        <v>0</v>
      </c>
      <c r="BE94" s="8">
        <v>0</v>
      </c>
      <c r="BF94" s="8">
        <v>0</v>
      </c>
      <c r="BG94" s="8">
        <v>0</v>
      </c>
      <c r="BH94" s="8">
        <v>0</v>
      </c>
      <c r="BI94" s="8">
        <v>0</v>
      </c>
      <c r="BJ94" s="8">
        <v>0</v>
      </c>
      <c r="BK94" s="8">
        <v>0</v>
      </c>
      <c r="BL94" s="8">
        <v>0</v>
      </c>
      <c r="BM94" s="8">
        <v>0</v>
      </c>
      <c r="BN94" s="8">
        <v>0</v>
      </c>
      <c r="BO94" s="15">
        <v>0</v>
      </c>
    </row>
    <row r="95" spans="3:67" x14ac:dyDescent="0.25">
      <c r="C95" s="1" t="str">
        <f ca="1"/>
        <v>(GROUP 16)</v>
      </c>
      <c r="D95" s="13">
        <v>3557</v>
      </c>
      <c r="E95" s="8">
        <v>4324</v>
      </c>
      <c r="F95" s="8">
        <v>971.4</v>
      </c>
      <c r="G95" s="8">
        <v>0</v>
      </c>
      <c r="H95" s="8">
        <v>2277.12</v>
      </c>
      <c r="I95" s="8">
        <v>2333</v>
      </c>
      <c r="J95" s="8">
        <v>2268</v>
      </c>
      <c r="K95" s="8">
        <v>543.5</v>
      </c>
      <c r="L95" s="8">
        <v>1340</v>
      </c>
      <c r="M95" s="8">
        <v>4211</v>
      </c>
      <c r="N95" s="8">
        <v>244</v>
      </c>
      <c r="O95" s="8">
        <v>559.29999999999995</v>
      </c>
      <c r="P95" s="23">
        <v>2574</v>
      </c>
      <c r="Q95" s="8">
        <v>603.94000000000005</v>
      </c>
      <c r="R95" s="8">
        <v>30.88</v>
      </c>
      <c r="S95" s="41">
        <v>0</v>
      </c>
      <c r="T95" s="8">
        <v>1650</v>
      </c>
      <c r="U95" s="8">
        <v>2243</v>
      </c>
      <c r="V95" s="8">
        <v>0</v>
      </c>
      <c r="W95" s="8">
        <v>0</v>
      </c>
      <c r="X95" s="8">
        <v>830.76</v>
      </c>
      <c r="Y95" s="8">
        <v>278.63</v>
      </c>
      <c r="Z95" s="8">
        <v>0</v>
      </c>
      <c r="AA95" s="8">
        <v>0</v>
      </c>
      <c r="AB95" s="8">
        <v>374.4</v>
      </c>
      <c r="AC95" s="8">
        <v>1376</v>
      </c>
      <c r="AD95" s="8">
        <v>0</v>
      </c>
      <c r="AE95" s="8">
        <v>0</v>
      </c>
      <c r="AF95" s="8">
        <v>-550.05999999999995</v>
      </c>
      <c r="AG95" s="8">
        <v>0</v>
      </c>
      <c r="AH95" s="15">
        <v>568.94000000000005</v>
      </c>
      <c r="AJ95" s="1" t="str">
        <f ca="1"/>
        <v>(GROUP 16)</v>
      </c>
      <c r="AK95" s="13">
        <v>11195</v>
      </c>
      <c r="AL95" s="8">
        <v>12126</v>
      </c>
      <c r="AM95" s="8">
        <v>567.6</v>
      </c>
      <c r="AN95" s="8">
        <v>0</v>
      </c>
      <c r="AO95" s="8">
        <v>4719.63</v>
      </c>
      <c r="AP95" s="8">
        <v>5147</v>
      </c>
      <c r="AQ95" s="8">
        <v>62.18</v>
      </c>
      <c r="AR95" s="8">
        <v>411.8</v>
      </c>
      <c r="AS95" s="8">
        <v>-65.88</v>
      </c>
      <c r="AT95" s="8">
        <v>13031</v>
      </c>
      <c r="AU95" s="8">
        <v>-60.39</v>
      </c>
      <c r="AV95" s="8">
        <v>277.95</v>
      </c>
      <c r="AW95" s="23">
        <v>5490.33</v>
      </c>
      <c r="AX95" s="8">
        <v>599.13</v>
      </c>
      <c r="AY95" s="8">
        <v>-113</v>
      </c>
      <c r="AZ95" s="41">
        <v>0</v>
      </c>
      <c r="BA95" s="8">
        <v>1661</v>
      </c>
      <c r="BB95" s="8">
        <v>5199</v>
      </c>
      <c r="BC95" s="8">
        <v>0</v>
      </c>
      <c r="BD95" s="8">
        <v>0</v>
      </c>
      <c r="BE95" s="8">
        <v>-137.94</v>
      </c>
      <c r="BF95" s="8">
        <v>-89.9</v>
      </c>
      <c r="BG95" s="8">
        <v>0</v>
      </c>
      <c r="BH95" s="8">
        <v>1211.3</v>
      </c>
      <c r="BI95" s="8">
        <v>148.58000000000001</v>
      </c>
      <c r="BJ95" s="8">
        <v>1609.35</v>
      </c>
      <c r="BK95" s="8">
        <v>0</v>
      </c>
      <c r="BL95" s="8">
        <v>0</v>
      </c>
      <c r="BM95" s="8">
        <v>-1404.15</v>
      </c>
      <c r="BN95" s="8">
        <v>0</v>
      </c>
      <c r="BO95" s="15">
        <v>-144.81</v>
      </c>
    </row>
    <row r="96" spans="3:67" x14ac:dyDescent="0.25">
      <c r="C96" s="1" t="str">
        <f ca="1"/>
        <v>(GROUP 17)</v>
      </c>
      <c r="D96" s="13">
        <v>7.8920000000000003</v>
      </c>
      <c r="E96" s="8">
        <v>59.71</v>
      </c>
      <c r="F96" s="8">
        <v>147.9</v>
      </c>
      <c r="G96" s="8">
        <v>366.8</v>
      </c>
      <c r="H96" s="8">
        <v>19.22</v>
      </c>
      <c r="I96" s="8">
        <v>7.5490000000000004</v>
      </c>
      <c r="J96" s="8">
        <v>25.74</v>
      </c>
      <c r="K96" s="8">
        <v>97.8</v>
      </c>
      <c r="L96" s="8">
        <v>209.7</v>
      </c>
      <c r="M96" s="8">
        <v>35.340000000000003</v>
      </c>
      <c r="N96" s="8">
        <v>297.2</v>
      </c>
      <c r="O96" s="8">
        <v>73.09</v>
      </c>
      <c r="P96" s="23">
        <v>45.3</v>
      </c>
      <c r="Q96" s="8">
        <v>0</v>
      </c>
      <c r="R96" s="8">
        <v>0</v>
      </c>
      <c r="S96" s="8">
        <v>1650</v>
      </c>
      <c r="T96" s="41">
        <v>0</v>
      </c>
      <c r="U96" s="8">
        <v>14.76</v>
      </c>
      <c r="V96" s="8">
        <v>-518</v>
      </c>
      <c r="W96" s="8">
        <v>-98.8</v>
      </c>
      <c r="X96" s="8">
        <v>151.30000000000001</v>
      </c>
      <c r="Y96" s="8">
        <v>84.55</v>
      </c>
      <c r="Z96" s="8">
        <v>569.6</v>
      </c>
      <c r="AA96" s="8">
        <v>0</v>
      </c>
      <c r="AB96" s="8">
        <v>0</v>
      </c>
      <c r="AC96" s="8">
        <v>0</v>
      </c>
      <c r="AD96" s="8">
        <v>0</v>
      </c>
      <c r="AE96" s="8">
        <v>0</v>
      </c>
      <c r="AF96" s="8">
        <v>0</v>
      </c>
      <c r="AG96" s="8">
        <v>0</v>
      </c>
      <c r="AH96" s="15">
        <v>0</v>
      </c>
      <c r="AJ96" s="1" t="str">
        <f ca="1"/>
        <v>(GROUP 17)</v>
      </c>
      <c r="AK96" s="13">
        <v>35</v>
      </c>
      <c r="AL96" s="8">
        <v>82.35</v>
      </c>
      <c r="AM96" s="8">
        <v>-55.59</v>
      </c>
      <c r="AN96" s="8">
        <v>-219.3</v>
      </c>
      <c r="AO96" s="8">
        <v>33.29</v>
      </c>
      <c r="AP96" s="8">
        <v>20.93</v>
      </c>
      <c r="AQ96" s="8">
        <v>78.92</v>
      </c>
      <c r="AR96" s="8">
        <v>67.94</v>
      </c>
      <c r="AS96" s="8">
        <v>3819</v>
      </c>
      <c r="AT96" s="8">
        <v>52.5</v>
      </c>
      <c r="AU96" s="8">
        <v>-647.20000000000005</v>
      </c>
      <c r="AV96" s="8">
        <v>106.7</v>
      </c>
      <c r="AW96" s="23">
        <v>92.65</v>
      </c>
      <c r="AX96" s="8">
        <v>0</v>
      </c>
      <c r="AY96" s="8">
        <v>0</v>
      </c>
      <c r="AZ96" s="8">
        <v>1661</v>
      </c>
      <c r="BA96" s="41">
        <v>0</v>
      </c>
      <c r="BB96" s="8">
        <v>11.32</v>
      </c>
      <c r="BC96" s="8">
        <v>6815</v>
      </c>
      <c r="BD96" s="8">
        <v>1809</v>
      </c>
      <c r="BE96" s="8">
        <v>165.1</v>
      </c>
      <c r="BF96" s="8">
        <v>-7.51</v>
      </c>
      <c r="BG96" s="8">
        <v>536.70000000000005</v>
      </c>
      <c r="BH96" s="8">
        <v>0</v>
      </c>
      <c r="BI96" s="8">
        <v>0</v>
      </c>
      <c r="BJ96" s="8">
        <v>0</v>
      </c>
      <c r="BK96" s="8">
        <v>0</v>
      </c>
      <c r="BL96" s="8">
        <v>0</v>
      </c>
      <c r="BM96" s="8">
        <v>0</v>
      </c>
      <c r="BN96" s="8">
        <v>0</v>
      </c>
      <c r="BO96" s="15">
        <v>0</v>
      </c>
    </row>
    <row r="97" spans="3:67" x14ac:dyDescent="0.25">
      <c r="C97" s="1" t="str">
        <f ca="1"/>
        <v>(GROUP 18)</v>
      </c>
      <c r="D97" s="13">
        <v>48.73</v>
      </c>
      <c r="E97" s="8">
        <v>9.6080000000000005</v>
      </c>
      <c r="F97" s="8">
        <v>84.76</v>
      </c>
      <c r="G97" s="8">
        <v>181.2</v>
      </c>
      <c r="H97" s="8">
        <v>48.73</v>
      </c>
      <c r="I97" s="8">
        <v>26.77</v>
      </c>
      <c r="J97" s="8">
        <v>9.9510000000000005</v>
      </c>
      <c r="K97" s="8">
        <v>-48.38</v>
      </c>
      <c r="L97" s="8">
        <v>669.8</v>
      </c>
      <c r="M97" s="8">
        <v>-15.44</v>
      </c>
      <c r="N97" s="8">
        <v>260.10000000000002</v>
      </c>
      <c r="O97" s="8">
        <v>60.74</v>
      </c>
      <c r="P97" s="23">
        <v>59.71</v>
      </c>
      <c r="Q97" s="8">
        <v>0</v>
      </c>
      <c r="R97" s="8">
        <v>0</v>
      </c>
      <c r="S97" s="8">
        <v>2243</v>
      </c>
      <c r="T97" s="8">
        <v>14.76</v>
      </c>
      <c r="U97" s="41">
        <v>0</v>
      </c>
      <c r="V97" s="8">
        <v>24.71</v>
      </c>
      <c r="W97" s="8">
        <v>14.07</v>
      </c>
      <c r="X97" s="8">
        <v>175.7</v>
      </c>
      <c r="Y97" s="8">
        <v>0</v>
      </c>
      <c r="Z97" s="8">
        <v>644.29999999999995</v>
      </c>
      <c r="AA97" s="8">
        <v>203</v>
      </c>
      <c r="AB97" s="8">
        <v>26.8</v>
      </c>
      <c r="AC97" s="8">
        <v>0</v>
      </c>
      <c r="AD97" s="8">
        <v>0</v>
      </c>
      <c r="AE97" s="8">
        <v>0</v>
      </c>
      <c r="AF97" s="8">
        <v>0</v>
      </c>
      <c r="AG97" s="8">
        <v>0</v>
      </c>
      <c r="AH97" s="15">
        <v>0</v>
      </c>
      <c r="AJ97" s="1" t="str">
        <f ca="1"/>
        <v>(GROUP 18)</v>
      </c>
      <c r="AK97" s="13">
        <v>44.27</v>
      </c>
      <c r="AL97" s="8">
        <v>50.79</v>
      </c>
      <c r="AM97" s="8">
        <v>193.2</v>
      </c>
      <c r="AN97" s="8">
        <v>419</v>
      </c>
      <c r="AO97" s="8">
        <v>68.290000000000006</v>
      </c>
      <c r="AP97" s="8">
        <v>-5.1470000000000002</v>
      </c>
      <c r="AQ97" s="8">
        <v>19.899999999999999</v>
      </c>
      <c r="AR97" s="8">
        <v>27.79</v>
      </c>
      <c r="AS97" s="8">
        <v>589.5</v>
      </c>
      <c r="AT97" s="8">
        <v>24.36</v>
      </c>
      <c r="AU97" s="8">
        <v>134.9</v>
      </c>
      <c r="AV97" s="8">
        <v>183.9</v>
      </c>
      <c r="AW97" s="23">
        <v>227.2</v>
      </c>
      <c r="AX97" s="8">
        <v>0</v>
      </c>
      <c r="AY97" s="8">
        <v>0</v>
      </c>
      <c r="AZ97" s="8">
        <v>5199</v>
      </c>
      <c r="BA97" s="8">
        <v>11.32</v>
      </c>
      <c r="BB97" s="41">
        <v>0</v>
      </c>
      <c r="BC97" s="8">
        <v>121.8</v>
      </c>
      <c r="BD97" s="8">
        <v>-12.3</v>
      </c>
      <c r="BE97" s="8">
        <v>373</v>
      </c>
      <c r="BF97" s="8">
        <v>0</v>
      </c>
      <c r="BG97" s="8">
        <v>687.7</v>
      </c>
      <c r="BH97" s="8">
        <v>-11.7</v>
      </c>
      <c r="BI97" s="8">
        <v>26.8</v>
      </c>
      <c r="BJ97" s="8">
        <v>0</v>
      </c>
      <c r="BK97" s="8">
        <v>0</v>
      </c>
      <c r="BL97" s="8">
        <v>0</v>
      </c>
      <c r="BM97" s="8">
        <v>0</v>
      </c>
      <c r="BN97" s="8">
        <v>0</v>
      </c>
      <c r="BO97" s="15">
        <v>0</v>
      </c>
    </row>
    <row r="98" spans="3:67" x14ac:dyDescent="0.25">
      <c r="C98" s="1" t="str">
        <f ca="1"/>
        <v>(GROUP 19)</v>
      </c>
      <c r="D98" s="13">
        <v>102.6</v>
      </c>
      <c r="E98" s="8">
        <v>64.849999999999994</v>
      </c>
      <c r="F98" s="8">
        <v>91.62</v>
      </c>
      <c r="G98" s="8">
        <v>0</v>
      </c>
      <c r="H98" s="8">
        <v>0</v>
      </c>
      <c r="I98" s="8">
        <v>0</v>
      </c>
      <c r="J98" s="8">
        <v>-16.47</v>
      </c>
      <c r="K98" s="8">
        <v>343.1</v>
      </c>
      <c r="L98" s="8">
        <v>0</v>
      </c>
      <c r="M98" s="8">
        <v>159.6</v>
      </c>
      <c r="N98" s="8">
        <v>0</v>
      </c>
      <c r="O98" s="8">
        <v>74.81</v>
      </c>
      <c r="P98" s="23">
        <v>541.5</v>
      </c>
      <c r="Q98" s="8">
        <v>0</v>
      </c>
      <c r="R98" s="8">
        <v>0</v>
      </c>
      <c r="S98" s="8">
        <v>0</v>
      </c>
      <c r="T98" s="8">
        <v>-518</v>
      </c>
      <c r="U98" s="8">
        <v>24.71</v>
      </c>
      <c r="V98" s="41">
        <v>0</v>
      </c>
      <c r="W98" s="8">
        <v>23.68</v>
      </c>
      <c r="X98" s="8">
        <v>621.4</v>
      </c>
      <c r="Y98" s="8">
        <v>0</v>
      </c>
      <c r="Z98" s="8">
        <v>0</v>
      </c>
      <c r="AA98" s="8">
        <v>0</v>
      </c>
      <c r="AB98" s="8">
        <v>-141</v>
      </c>
      <c r="AC98" s="8">
        <v>0</v>
      </c>
      <c r="AD98" s="8">
        <v>0</v>
      </c>
      <c r="AE98" s="8">
        <v>0</v>
      </c>
      <c r="AF98" s="8">
        <v>0</v>
      </c>
      <c r="AG98" s="8">
        <v>0</v>
      </c>
      <c r="AH98" s="15">
        <v>0</v>
      </c>
      <c r="AJ98" s="1" t="str">
        <f ca="1"/>
        <v>(GROUP 19)</v>
      </c>
      <c r="AK98" s="13">
        <v>260.10000000000002</v>
      </c>
      <c r="AL98" s="8">
        <v>51.82</v>
      </c>
      <c r="AM98" s="8">
        <v>54.9</v>
      </c>
      <c r="AN98" s="8">
        <v>0</v>
      </c>
      <c r="AO98" s="8">
        <v>0</v>
      </c>
      <c r="AP98" s="8">
        <v>0</v>
      </c>
      <c r="AQ98" s="8">
        <v>61.42</v>
      </c>
      <c r="AR98" s="8">
        <v>880.2</v>
      </c>
      <c r="AS98" s="8">
        <v>0</v>
      </c>
      <c r="AT98" s="8">
        <v>140.69999999999999</v>
      </c>
      <c r="AU98" s="8">
        <v>0</v>
      </c>
      <c r="AV98" s="8">
        <v>-266.60000000000002</v>
      </c>
      <c r="AW98" s="23">
        <v>94.71</v>
      </c>
      <c r="AX98" s="8">
        <v>0</v>
      </c>
      <c r="AY98" s="8">
        <v>0</v>
      </c>
      <c r="AZ98" s="8">
        <v>0</v>
      </c>
      <c r="BA98" s="8">
        <v>6815</v>
      </c>
      <c r="BB98" s="8">
        <v>121.8</v>
      </c>
      <c r="BC98" s="41">
        <v>0</v>
      </c>
      <c r="BD98" s="8">
        <v>87.5</v>
      </c>
      <c r="BE98" s="8">
        <v>873.6</v>
      </c>
      <c r="BF98" s="8">
        <v>0</v>
      </c>
      <c r="BG98" s="8">
        <v>0</v>
      </c>
      <c r="BH98" s="8">
        <v>0</v>
      </c>
      <c r="BI98" s="8">
        <v>-151</v>
      </c>
      <c r="BJ98" s="8">
        <v>0</v>
      </c>
      <c r="BK98" s="8">
        <v>0</v>
      </c>
      <c r="BL98" s="8">
        <v>0</v>
      </c>
      <c r="BM98" s="8">
        <v>0</v>
      </c>
      <c r="BN98" s="8">
        <v>0</v>
      </c>
      <c r="BO98" s="15">
        <v>0</v>
      </c>
    </row>
    <row r="99" spans="3:67" x14ac:dyDescent="0.25">
      <c r="C99" s="1" t="str">
        <f ca="1"/>
        <v>(GROUP 20)</v>
      </c>
      <c r="D99" s="13">
        <v>47.01</v>
      </c>
      <c r="E99" s="8">
        <v>34.31</v>
      </c>
      <c r="F99" s="8">
        <v>0</v>
      </c>
      <c r="G99" s="8">
        <v>0</v>
      </c>
      <c r="H99" s="8">
        <v>0</v>
      </c>
      <c r="I99" s="8">
        <v>0</v>
      </c>
      <c r="J99" s="8">
        <v>3.7749999999999999</v>
      </c>
      <c r="K99" s="8">
        <v>242.9</v>
      </c>
      <c r="L99" s="8">
        <v>0</v>
      </c>
      <c r="M99" s="8">
        <v>31.91</v>
      </c>
      <c r="N99" s="8">
        <v>151.30000000000001</v>
      </c>
      <c r="O99" s="8">
        <v>87.85</v>
      </c>
      <c r="P99" s="23">
        <v>0</v>
      </c>
      <c r="Q99" s="8">
        <v>0</v>
      </c>
      <c r="R99" s="8">
        <v>0</v>
      </c>
      <c r="S99" s="8">
        <v>0</v>
      </c>
      <c r="T99" s="8">
        <v>-98.8</v>
      </c>
      <c r="U99" s="8">
        <v>14.07</v>
      </c>
      <c r="V99" s="8">
        <v>23.68</v>
      </c>
      <c r="W99" s="41">
        <v>0</v>
      </c>
      <c r="X99" s="8">
        <v>460.8</v>
      </c>
      <c r="Y99" s="8">
        <v>0</v>
      </c>
      <c r="Z99" s="8">
        <v>0</v>
      </c>
      <c r="AA99" s="8">
        <v>0</v>
      </c>
      <c r="AB99" s="8">
        <v>0</v>
      </c>
      <c r="AC99" s="8">
        <v>0</v>
      </c>
      <c r="AD99" s="8">
        <v>0</v>
      </c>
      <c r="AE99" s="8">
        <v>0</v>
      </c>
      <c r="AF99" s="8">
        <v>0</v>
      </c>
      <c r="AG99" s="8">
        <v>0</v>
      </c>
      <c r="AH99" s="15">
        <v>0</v>
      </c>
      <c r="AJ99" s="1" t="str">
        <f ca="1"/>
        <v>(GROUP 20)</v>
      </c>
      <c r="AK99" s="13">
        <v>169.5</v>
      </c>
      <c r="AL99" s="8">
        <v>51.13</v>
      </c>
      <c r="AM99" s="8">
        <v>0</v>
      </c>
      <c r="AN99" s="8">
        <v>0</v>
      </c>
      <c r="AO99" s="8">
        <v>0</v>
      </c>
      <c r="AP99" s="8">
        <v>0</v>
      </c>
      <c r="AQ99" s="8">
        <v>1.716</v>
      </c>
      <c r="AR99" s="8">
        <v>-7.2060000000000004</v>
      </c>
      <c r="AS99" s="8">
        <v>0</v>
      </c>
      <c r="AT99" s="8">
        <v>69.319999999999993</v>
      </c>
      <c r="AU99" s="8">
        <v>2.7450000000000001</v>
      </c>
      <c r="AV99" s="8">
        <v>66.91</v>
      </c>
      <c r="AW99" s="23">
        <v>0</v>
      </c>
      <c r="AX99" s="8">
        <v>0</v>
      </c>
      <c r="AY99" s="8">
        <v>0</v>
      </c>
      <c r="AZ99" s="8">
        <v>0</v>
      </c>
      <c r="BA99" s="8">
        <v>1809</v>
      </c>
      <c r="BB99" s="8">
        <v>-12.3</v>
      </c>
      <c r="BC99" s="8">
        <v>87.5</v>
      </c>
      <c r="BD99" s="41">
        <v>0</v>
      </c>
      <c r="BE99" s="8">
        <v>2167</v>
      </c>
      <c r="BF99" s="8">
        <v>0</v>
      </c>
      <c r="BG99" s="8">
        <v>0</v>
      </c>
      <c r="BH99" s="8">
        <v>0</v>
      </c>
      <c r="BI99" s="8">
        <v>0</v>
      </c>
      <c r="BJ99" s="8">
        <v>0</v>
      </c>
      <c r="BK99" s="8">
        <v>0</v>
      </c>
      <c r="BL99" s="8">
        <v>0</v>
      </c>
      <c r="BM99" s="8">
        <v>0</v>
      </c>
      <c r="BN99" s="8">
        <v>0</v>
      </c>
      <c r="BO99" s="15">
        <v>0</v>
      </c>
    </row>
    <row r="100" spans="3:67" x14ac:dyDescent="0.25">
      <c r="C100" s="1" t="str">
        <f ca="1"/>
        <v>(GROUP 21)</v>
      </c>
      <c r="D100" s="13">
        <v>174</v>
      </c>
      <c r="E100" s="8">
        <v>155.4</v>
      </c>
      <c r="F100" s="8">
        <v>326</v>
      </c>
      <c r="G100" s="8">
        <v>548.29999999999995</v>
      </c>
      <c r="H100" s="8">
        <v>156.1</v>
      </c>
      <c r="I100" s="8">
        <v>137.6</v>
      </c>
      <c r="J100" s="8">
        <v>288.89999999999998</v>
      </c>
      <c r="K100" s="8">
        <v>400.1</v>
      </c>
      <c r="L100" s="8">
        <v>602.9</v>
      </c>
      <c r="M100" s="8">
        <v>236.1</v>
      </c>
      <c r="N100" s="8">
        <v>-51.82</v>
      </c>
      <c r="O100" s="8">
        <v>261.13</v>
      </c>
      <c r="P100" s="23">
        <v>65.2</v>
      </c>
      <c r="Q100" s="8">
        <v>145.84</v>
      </c>
      <c r="R100" s="8">
        <v>0</v>
      </c>
      <c r="S100" s="8">
        <v>830.76</v>
      </c>
      <c r="T100" s="8">
        <v>151.30000000000001</v>
      </c>
      <c r="U100" s="8">
        <v>175.7</v>
      </c>
      <c r="V100" s="8">
        <v>621.4</v>
      </c>
      <c r="W100" s="8">
        <v>460.8</v>
      </c>
      <c r="X100" s="41">
        <v>0</v>
      </c>
      <c r="Y100" s="8">
        <v>75.84</v>
      </c>
      <c r="Z100" s="8">
        <v>138.69999999999999</v>
      </c>
      <c r="AA100" s="8">
        <v>128.19999999999999</v>
      </c>
      <c r="AB100" s="8">
        <v>0</v>
      </c>
      <c r="AC100" s="8">
        <v>0</v>
      </c>
      <c r="AD100" s="8">
        <v>0</v>
      </c>
      <c r="AE100" s="8">
        <v>0</v>
      </c>
      <c r="AF100" s="8">
        <v>701.73</v>
      </c>
      <c r="AG100" s="8">
        <v>0</v>
      </c>
      <c r="AH100" s="15">
        <v>0</v>
      </c>
      <c r="AJ100" s="1" t="str">
        <f ca="1"/>
        <v>(GROUP 21)</v>
      </c>
      <c r="AK100" s="13">
        <v>239.5</v>
      </c>
      <c r="AL100" s="8">
        <v>240.9</v>
      </c>
      <c r="AM100" s="8">
        <v>287.89999999999998</v>
      </c>
      <c r="AN100" s="8">
        <v>2343</v>
      </c>
      <c r="AO100" s="8">
        <v>92.99</v>
      </c>
      <c r="AP100" s="8">
        <v>150</v>
      </c>
      <c r="AQ100" s="8">
        <v>189.1</v>
      </c>
      <c r="AR100" s="8">
        <v>1201</v>
      </c>
      <c r="AS100" s="8">
        <v>1463</v>
      </c>
      <c r="AT100" s="8">
        <v>192.5</v>
      </c>
      <c r="AU100" s="8">
        <v>34.31</v>
      </c>
      <c r="AV100" s="8">
        <v>300.94</v>
      </c>
      <c r="AW100" s="23">
        <v>70.099999999999994</v>
      </c>
      <c r="AX100" s="8">
        <v>823.55</v>
      </c>
      <c r="AY100" s="8">
        <v>0</v>
      </c>
      <c r="AZ100" s="8">
        <v>-137.94</v>
      </c>
      <c r="BA100" s="8">
        <v>165.1</v>
      </c>
      <c r="BB100" s="8">
        <v>373</v>
      </c>
      <c r="BC100" s="8">
        <v>873.6</v>
      </c>
      <c r="BD100" s="8">
        <v>2167</v>
      </c>
      <c r="BE100" s="41">
        <v>0</v>
      </c>
      <c r="BF100" s="8">
        <v>74.81</v>
      </c>
      <c r="BG100" s="8">
        <v>95.49</v>
      </c>
      <c r="BH100" s="8">
        <v>102.9</v>
      </c>
      <c r="BI100" s="8">
        <v>0</v>
      </c>
      <c r="BJ100" s="8">
        <v>0</v>
      </c>
      <c r="BK100" s="8">
        <v>0</v>
      </c>
      <c r="BL100" s="8">
        <v>0</v>
      </c>
      <c r="BM100" s="8">
        <v>931.3</v>
      </c>
      <c r="BN100" s="8">
        <v>0</v>
      </c>
      <c r="BO100" s="15">
        <v>0</v>
      </c>
    </row>
    <row r="101" spans="3:67" x14ac:dyDescent="0.25">
      <c r="C101" s="1" t="str">
        <f ca="1"/>
        <v>(GROUP 22)</v>
      </c>
      <c r="D101" s="13">
        <v>91.24</v>
      </c>
      <c r="E101" s="8">
        <v>44</v>
      </c>
      <c r="F101" s="8">
        <v>0</v>
      </c>
      <c r="G101" s="8">
        <v>0</v>
      </c>
      <c r="H101" s="8">
        <v>14.43</v>
      </c>
      <c r="I101" s="8">
        <v>15.42</v>
      </c>
      <c r="J101" s="8">
        <v>153.4</v>
      </c>
      <c r="K101" s="8">
        <v>125.77</v>
      </c>
      <c r="L101" s="8">
        <v>197</v>
      </c>
      <c r="M101" s="8">
        <v>113.1</v>
      </c>
      <c r="N101" s="8">
        <v>0</v>
      </c>
      <c r="O101" s="8">
        <v>87.85</v>
      </c>
      <c r="P101" s="23">
        <v>23.33</v>
      </c>
      <c r="Q101" s="8">
        <v>278.63</v>
      </c>
      <c r="R101" s="8">
        <v>0</v>
      </c>
      <c r="S101" s="8">
        <v>278.63</v>
      </c>
      <c r="T101" s="8">
        <v>84.55</v>
      </c>
      <c r="U101" s="8">
        <v>0</v>
      </c>
      <c r="V101" s="8">
        <v>0</v>
      </c>
      <c r="W101" s="8">
        <v>0</v>
      </c>
      <c r="X101" s="8">
        <v>75.84</v>
      </c>
      <c r="Y101" s="41">
        <v>0</v>
      </c>
      <c r="Z101" s="8">
        <v>260.10000000000002</v>
      </c>
      <c r="AA101" s="8">
        <v>4.0419999999999998</v>
      </c>
      <c r="AB101" s="8">
        <v>0</v>
      </c>
      <c r="AC101" s="8">
        <v>0</v>
      </c>
      <c r="AD101" s="8">
        <v>309.17</v>
      </c>
      <c r="AE101" s="8">
        <v>0</v>
      </c>
      <c r="AF101" s="8">
        <v>0</v>
      </c>
      <c r="AG101" s="8">
        <v>0</v>
      </c>
      <c r="AH101" s="15">
        <v>0</v>
      </c>
      <c r="AJ101" s="1" t="str">
        <f ca="1"/>
        <v>(GROUP 22)</v>
      </c>
      <c r="AK101" s="13">
        <v>94.24</v>
      </c>
      <c r="AL101" s="8">
        <v>45.55</v>
      </c>
      <c r="AM101" s="8">
        <v>0</v>
      </c>
      <c r="AN101" s="8">
        <v>0</v>
      </c>
      <c r="AO101" s="8">
        <v>20.92</v>
      </c>
      <c r="AP101" s="8">
        <v>33.299999999999997</v>
      </c>
      <c r="AQ101" s="8">
        <v>153.4</v>
      </c>
      <c r="AR101" s="8">
        <v>-231.1</v>
      </c>
      <c r="AS101" s="8">
        <v>-238.8</v>
      </c>
      <c r="AT101" s="8">
        <v>143.6</v>
      </c>
      <c r="AU101" s="8">
        <v>0</v>
      </c>
      <c r="AV101" s="8">
        <v>190.79</v>
      </c>
      <c r="AW101" s="23">
        <v>-25.4</v>
      </c>
      <c r="AX101" s="8">
        <v>404.23</v>
      </c>
      <c r="AY101" s="8">
        <v>0</v>
      </c>
      <c r="AZ101" s="8">
        <v>-89.9</v>
      </c>
      <c r="BA101" s="8">
        <v>-7.51</v>
      </c>
      <c r="BB101" s="8">
        <v>0</v>
      </c>
      <c r="BC101" s="8">
        <v>0</v>
      </c>
      <c r="BD101" s="8">
        <v>0</v>
      </c>
      <c r="BE101" s="8">
        <v>74.81</v>
      </c>
      <c r="BF101" s="41">
        <v>0</v>
      </c>
      <c r="BG101" s="8">
        <v>259.89999999999998</v>
      </c>
      <c r="BH101" s="8">
        <v>8.18</v>
      </c>
      <c r="BI101" s="8">
        <v>0</v>
      </c>
      <c r="BJ101" s="8">
        <v>0</v>
      </c>
      <c r="BK101" s="8">
        <v>28.82</v>
      </c>
      <c r="BL101" s="8">
        <v>0</v>
      </c>
      <c r="BM101" s="8">
        <v>0</v>
      </c>
      <c r="BN101" s="8">
        <v>0</v>
      </c>
      <c r="BO101" s="15">
        <v>0</v>
      </c>
    </row>
    <row r="102" spans="3:67" x14ac:dyDescent="0.25">
      <c r="C102" s="1" t="str">
        <f ca="1"/>
        <v>(GROUP 23)</v>
      </c>
      <c r="D102" s="13">
        <v>416.3</v>
      </c>
      <c r="E102" s="8">
        <v>520.52</v>
      </c>
      <c r="F102" s="8">
        <v>728.1</v>
      </c>
      <c r="G102" s="8">
        <v>0</v>
      </c>
      <c r="H102" s="8">
        <v>394.5</v>
      </c>
      <c r="I102" s="8">
        <v>581.29999999999995</v>
      </c>
      <c r="J102" s="8">
        <v>753.6</v>
      </c>
      <c r="K102" s="8">
        <v>753.6</v>
      </c>
      <c r="L102" s="8">
        <v>753.6</v>
      </c>
      <c r="M102" s="8">
        <v>0</v>
      </c>
      <c r="N102" s="8">
        <v>0</v>
      </c>
      <c r="O102" s="8">
        <v>685.9</v>
      </c>
      <c r="P102" s="23">
        <v>204.7</v>
      </c>
      <c r="Q102" s="8">
        <v>0</v>
      </c>
      <c r="R102" s="8">
        <v>0</v>
      </c>
      <c r="S102" s="8">
        <v>0</v>
      </c>
      <c r="T102" s="8">
        <v>569.6</v>
      </c>
      <c r="U102" s="8">
        <v>644.29999999999995</v>
      </c>
      <c r="V102" s="8">
        <v>0</v>
      </c>
      <c r="W102" s="8">
        <v>0</v>
      </c>
      <c r="X102" s="8">
        <v>138.69999999999999</v>
      </c>
      <c r="Y102" s="8">
        <v>260.10000000000002</v>
      </c>
      <c r="Z102" s="41">
        <v>0</v>
      </c>
      <c r="AA102" s="8">
        <v>243.1</v>
      </c>
      <c r="AB102" s="8">
        <v>0</v>
      </c>
      <c r="AC102" s="8">
        <v>0</v>
      </c>
      <c r="AD102" s="8">
        <v>0</v>
      </c>
      <c r="AE102" s="8">
        <v>0</v>
      </c>
      <c r="AF102" s="8">
        <v>0</v>
      </c>
      <c r="AG102" s="8">
        <v>0</v>
      </c>
      <c r="AH102" s="15">
        <v>0</v>
      </c>
      <c r="AJ102" s="1" t="str">
        <f ca="1"/>
        <v>(GROUP 23)</v>
      </c>
      <c r="AK102" s="13">
        <v>513.4</v>
      </c>
      <c r="AL102" s="8">
        <v>673.22</v>
      </c>
      <c r="AM102" s="8">
        <v>750.9</v>
      </c>
      <c r="AN102" s="8">
        <v>0</v>
      </c>
      <c r="AO102" s="8">
        <v>378.1</v>
      </c>
      <c r="AP102" s="8">
        <v>517.1</v>
      </c>
      <c r="AQ102" s="8">
        <v>590.5</v>
      </c>
      <c r="AR102" s="8">
        <v>590.5</v>
      </c>
      <c r="AS102" s="8">
        <v>590.5</v>
      </c>
      <c r="AT102" s="8">
        <v>0</v>
      </c>
      <c r="AU102" s="8">
        <v>0</v>
      </c>
      <c r="AV102" s="8">
        <v>559.29999999999995</v>
      </c>
      <c r="AW102" s="23">
        <v>222.8</v>
      </c>
      <c r="AX102" s="8">
        <v>0</v>
      </c>
      <c r="AY102" s="8">
        <v>0</v>
      </c>
      <c r="AZ102" s="8">
        <v>0</v>
      </c>
      <c r="BA102" s="8">
        <v>536.70000000000005</v>
      </c>
      <c r="BB102" s="8">
        <v>687.7</v>
      </c>
      <c r="BC102" s="8">
        <v>0</v>
      </c>
      <c r="BD102" s="8">
        <v>0</v>
      </c>
      <c r="BE102" s="8">
        <v>95.49</v>
      </c>
      <c r="BF102" s="8">
        <v>259.89999999999998</v>
      </c>
      <c r="BG102" s="41">
        <v>0</v>
      </c>
      <c r="BH102" s="8">
        <v>305.60000000000002</v>
      </c>
      <c r="BI102" s="8">
        <v>0</v>
      </c>
      <c r="BJ102" s="8">
        <v>0</v>
      </c>
      <c r="BK102" s="8">
        <v>0</v>
      </c>
      <c r="BL102" s="8">
        <v>0</v>
      </c>
      <c r="BM102" s="8">
        <v>0</v>
      </c>
      <c r="BN102" s="8">
        <v>0</v>
      </c>
      <c r="BO102" s="15">
        <v>0</v>
      </c>
    </row>
    <row r="103" spans="3:67" x14ac:dyDescent="0.25">
      <c r="C103" s="1" t="str">
        <f ca="1"/>
        <v>(GROUP 24)</v>
      </c>
      <c r="D103" s="13">
        <v>11.27</v>
      </c>
      <c r="E103" s="8">
        <v>113.6</v>
      </c>
      <c r="F103" s="8">
        <v>185.8</v>
      </c>
      <c r="G103" s="8">
        <v>899</v>
      </c>
      <c r="H103" s="8">
        <v>15.97</v>
      </c>
      <c r="I103" s="8">
        <v>43.81</v>
      </c>
      <c r="J103" s="8">
        <v>195.6</v>
      </c>
      <c r="K103" s="8">
        <v>0</v>
      </c>
      <c r="L103" s="8">
        <v>0</v>
      </c>
      <c r="M103" s="8">
        <v>1269</v>
      </c>
      <c r="N103" s="8">
        <v>0</v>
      </c>
      <c r="O103" s="8">
        <v>177.75</v>
      </c>
      <c r="P103" s="23">
        <v>6.4880000000000004</v>
      </c>
      <c r="Q103" s="8">
        <v>0</v>
      </c>
      <c r="R103" s="8">
        <v>0</v>
      </c>
      <c r="S103" s="8">
        <v>0</v>
      </c>
      <c r="T103" s="8">
        <v>0</v>
      </c>
      <c r="U103" s="8">
        <v>203</v>
      </c>
      <c r="V103" s="8">
        <v>0</v>
      </c>
      <c r="W103" s="8">
        <v>0</v>
      </c>
      <c r="X103" s="8">
        <v>128.19999999999999</v>
      </c>
      <c r="Y103" s="8">
        <v>4.0419999999999998</v>
      </c>
      <c r="Z103" s="8">
        <v>243.1</v>
      </c>
      <c r="AA103" s="41">
        <v>0</v>
      </c>
      <c r="AB103" s="8">
        <v>299.91000000000003</v>
      </c>
      <c r="AC103" s="8">
        <v>4.8</v>
      </c>
      <c r="AD103" s="8">
        <v>110.84</v>
      </c>
      <c r="AE103" s="8">
        <v>0</v>
      </c>
      <c r="AF103" s="8">
        <v>630.02</v>
      </c>
      <c r="AG103" s="8">
        <v>278.63</v>
      </c>
      <c r="AH103" s="15">
        <v>0</v>
      </c>
      <c r="AJ103" s="1" t="str">
        <f ca="1"/>
        <v>(GROUP 24)</v>
      </c>
      <c r="AK103" s="13">
        <v>55.48</v>
      </c>
      <c r="AL103" s="8">
        <v>231.6</v>
      </c>
      <c r="AM103" s="8">
        <v>634.20000000000005</v>
      </c>
      <c r="AN103" s="8">
        <v>4655</v>
      </c>
      <c r="AO103" s="8">
        <v>24.48</v>
      </c>
      <c r="AP103" s="8">
        <v>53.1</v>
      </c>
      <c r="AQ103" s="8">
        <v>361.3</v>
      </c>
      <c r="AR103" s="8">
        <v>0</v>
      </c>
      <c r="AS103" s="8">
        <v>0</v>
      </c>
      <c r="AT103" s="8">
        <v>18666</v>
      </c>
      <c r="AU103" s="8">
        <v>0</v>
      </c>
      <c r="AV103" s="8">
        <v>86.82</v>
      </c>
      <c r="AW103" s="23">
        <v>8.77</v>
      </c>
      <c r="AX103" s="8">
        <v>0</v>
      </c>
      <c r="AY103" s="8">
        <v>0</v>
      </c>
      <c r="AZ103" s="8">
        <v>1211.3</v>
      </c>
      <c r="BA103" s="8">
        <v>0</v>
      </c>
      <c r="BB103" s="8">
        <v>-11.7</v>
      </c>
      <c r="BC103" s="8">
        <v>0</v>
      </c>
      <c r="BD103" s="8">
        <v>0</v>
      </c>
      <c r="BE103" s="8">
        <v>102.9</v>
      </c>
      <c r="BF103" s="8">
        <v>8.18</v>
      </c>
      <c r="BG103" s="8">
        <v>305.60000000000002</v>
      </c>
      <c r="BH103" s="41">
        <v>0</v>
      </c>
      <c r="BI103" s="8">
        <v>354.13</v>
      </c>
      <c r="BJ103" s="8">
        <v>7.89</v>
      </c>
      <c r="BK103" s="8">
        <v>155.44999999999999</v>
      </c>
      <c r="BL103" s="8">
        <v>0</v>
      </c>
      <c r="BM103" s="8">
        <v>1793.97</v>
      </c>
      <c r="BN103" s="8">
        <v>274.52</v>
      </c>
      <c r="BO103" s="15">
        <v>0</v>
      </c>
    </row>
    <row r="104" spans="3:67" x14ac:dyDescent="0.25">
      <c r="C104" s="1" t="str">
        <f ca="1"/>
        <v>(GROUP 25)</v>
      </c>
      <c r="D104" s="13">
        <v>322.2</v>
      </c>
      <c r="E104" s="8">
        <v>55.9</v>
      </c>
      <c r="F104" s="8">
        <v>-70</v>
      </c>
      <c r="G104" s="8">
        <v>0</v>
      </c>
      <c r="H104" s="8">
        <v>205.89</v>
      </c>
      <c r="I104" s="8">
        <v>0</v>
      </c>
      <c r="J104" s="8">
        <v>37.1</v>
      </c>
      <c r="K104" s="8">
        <v>-196.6</v>
      </c>
      <c r="L104" s="8">
        <v>0</v>
      </c>
      <c r="M104" s="8">
        <v>0</v>
      </c>
      <c r="N104" s="8">
        <v>0</v>
      </c>
      <c r="O104" s="8">
        <v>54.9</v>
      </c>
      <c r="P104" s="23">
        <v>282.39999999999998</v>
      </c>
      <c r="Q104" s="8">
        <v>0</v>
      </c>
      <c r="R104" s="8">
        <v>0</v>
      </c>
      <c r="S104" s="8">
        <v>374.4</v>
      </c>
      <c r="T104" s="8">
        <v>0</v>
      </c>
      <c r="U104" s="8">
        <v>26.8</v>
      </c>
      <c r="V104" s="8">
        <v>-141</v>
      </c>
      <c r="W104" s="8">
        <v>0</v>
      </c>
      <c r="X104" s="8">
        <v>0</v>
      </c>
      <c r="Y104" s="8">
        <v>0</v>
      </c>
      <c r="Z104" s="8">
        <v>0</v>
      </c>
      <c r="AA104" s="8">
        <v>299.91000000000003</v>
      </c>
      <c r="AB104" s="41">
        <v>0</v>
      </c>
      <c r="AC104" s="8">
        <v>0</v>
      </c>
      <c r="AD104" s="8">
        <v>339.94</v>
      </c>
      <c r="AE104" s="8">
        <v>172.26</v>
      </c>
      <c r="AF104" s="8">
        <v>0</v>
      </c>
      <c r="AG104" s="8">
        <v>0</v>
      </c>
      <c r="AH104" s="15">
        <v>0</v>
      </c>
      <c r="AJ104" s="1" t="str">
        <f ca="1"/>
        <v>(GROUP 25)</v>
      </c>
      <c r="AK104" s="13">
        <v>201.4</v>
      </c>
      <c r="AL104" s="8">
        <v>-28.5</v>
      </c>
      <c r="AM104" s="8">
        <v>233.7</v>
      </c>
      <c r="AN104" s="8">
        <v>0</v>
      </c>
      <c r="AO104" s="8">
        <v>323.58999999999997</v>
      </c>
      <c r="AP104" s="8">
        <v>0</v>
      </c>
      <c r="AQ104" s="8">
        <v>-23.7</v>
      </c>
      <c r="AR104" s="8">
        <v>-397.4</v>
      </c>
      <c r="AS104" s="8">
        <v>0</v>
      </c>
      <c r="AT104" s="8">
        <v>0</v>
      </c>
      <c r="AU104" s="8">
        <v>0</v>
      </c>
      <c r="AV104" s="8">
        <v>59.02</v>
      </c>
      <c r="AW104" s="23">
        <v>362.71</v>
      </c>
      <c r="AX104" s="8">
        <v>0</v>
      </c>
      <c r="AY104" s="8">
        <v>0</v>
      </c>
      <c r="AZ104" s="8">
        <v>148.58000000000001</v>
      </c>
      <c r="BA104" s="8">
        <v>0</v>
      </c>
      <c r="BB104" s="8">
        <v>26.8</v>
      </c>
      <c r="BC104" s="8">
        <v>-151</v>
      </c>
      <c r="BD104" s="8">
        <v>0</v>
      </c>
      <c r="BE104" s="8">
        <v>0</v>
      </c>
      <c r="BF104" s="8">
        <v>0</v>
      </c>
      <c r="BG104" s="8">
        <v>0</v>
      </c>
      <c r="BH104" s="8">
        <v>354.13</v>
      </c>
      <c r="BI104" s="41">
        <v>0</v>
      </c>
      <c r="BJ104" s="8">
        <v>665.7</v>
      </c>
      <c r="BK104" s="8">
        <v>1343</v>
      </c>
      <c r="BL104" s="8">
        <v>0</v>
      </c>
      <c r="BM104" s="8">
        <v>0</v>
      </c>
      <c r="BN104" s="8">
        <v>0</v>
      </c>
      <c r="BO104" s="15">
        <v>0</v>
      </c>
    </row>
    <row r="105" spans="3:67" x14ac:dyDescent="0.25">
      <c r="C105" s="1" t="str">
        <f ca="1"/>
        <v>(GROUP 26)</v>
      </c>
      <c r="D105" s="13">
        <v>86.1</v>
      </c>
      <c r="E105" s="8">
        <v>107.4</v>
      </c>
      <c r="F105" s="8">
        <v>0</v>
      </c>
      <c r="G105" s="8">
        <v>0</v>
      </c>
      <c r="H105" s="8">
        <v>0</v>
      </c>
      <c r="I105" s="8">
        <v>0</v>
      </c>
      <c r="J105" s="8">
        <v>233.4</v>
      </c>
      <c r="K105" s="8">
        <v>177.1</v>
      </c>
      <c r="L105" s="8">
        <v>0</v>
      </c>
      <c r="M105" s="8">
        <v>181.2</v>
      </c>
      <c r="N105" s="8">
        <v>102.3</v>
      </c>
      <c r="O105" s="8">
        <v>154.41999999999999</v>
      </c>
      <c r="P105" s="23">
        <v>2.4</v>
      </c>
      <c r="Q105" s="8">
        <v>0</v>
      </c>
      <c r="R105" s="8">
        <v>0</v>
      </c>
      <c r="S105" s="8">
        <v>1376</v>
      </c>
      <c r="T105" s="8">
        <v>0</v>
      </c>
      <c r="U105" s="8">
        <v>0</v>
      </c>
      <c r="V105" s="8">
        <v>0</v>
      </c>
      <c r="W105" s="8">
        <v>0</v>
      </c>
      <c r="X105" s="8">
        <v>0</v>
      </c>
      <c r="Y105" s="8">
        <v>0</v>
      </c>
      <c r="Z105" s="8">
        <v>0</v>
      </c>
      <c r="AA105" s="8">
        <v>4.8</v>
      </c>
      <c r="AB105" s="8">
        <v>339.94</v>
      </c>
      <c r="AC105" s="41">
        <v>0</v>
      </c>
      <c r="AD105" s="8">
        <v>0</v>
      </c>
      <c r="AE105" s="8">
        <v>0</v>
      </c>
      <c r="AF105" s="8">
        <v>0</v>
      </c>
      <c r="AG105" s="8">
        <v>271.08999999999997</v>
      </c>
      <c r="AH105" s="15">
        <v>120.1</v>
      </c>
      <c r="AJ105" s="1" t="str">
        <f ca="1"/>
        <v>(GROUP 26)</v>
      </c>
      <c r="AK105" s="13">
        <v>87.5</v>
      </c>
      <c r="AL105" s="8">
        <v>200.8</v>
      </c>
      <c r="AM105" s="8">
        <v>0</v>
      </c>
      <c r="AN105" s="8">
        <v>0</v>
      </c>
      <c r="AO105" s="8">
        <v>0</v>
      </c>
      <c r="AP105" s="8">
        <v>0</v>
      </c>
      <c r="AQ105" s="8">
        <v>404.9</v>
      </c>
      <c r="AR105" s="8">
        <v>2559.4</v>
      </c>
      <c r="AS105" s="8">
        <v>0</v>
      </c>
      <c r="AT105" s="8">
        <v>281.39999999999998</v>
      </c>
      <c r="AU105" s="8">
        <v>988</v>
      </c>
      <c r="AV105" s="8">
        <v>109.81</v>
      </c>
      <c r="AW105" s="23">
        <v>4.8</v>
      </c>
      <c r="AX105" s="8">
        <v>0</v>
      </c>
      <c r="AY105" s="8">
        <v>0</v>
      </c>
      <c r="AZ105" s="8">
        <v>1609.35</v>
      </c>
      <c r="BA105" s="8">
        <v>0</v>
      </c>
      <c r="BB105" s="8">
        <v>0</v>
      </c>
      <c r="BC105" s="8">
        <v>0</v>
      </c>
      <c r="BD105" s="8">
        <v>0</v>
      </c>
      <c r="BE105" s="8">
        <v>0</v>
      </c>
      <c r="BF105" s="8">
        <v>0</v>
      </c>
      <c r="BG105" s="8">
        <v>0</v>
      </c>
      <c r="BH105" s="8">
        <v>7.89</v>
      </c>
      <c r="BI105" s="8">
        <v>665.7</v>
      </c>
      <c r="BJ105" s="41">
        <v>0</v>
      </c>
      <c r="BK105" s="8">
        <v>0</v>
      </c>
      <c r="BL105" s="8">
        <v>0</v>
      </c>
      <c r="BM105" s="8">
        <v>0</v>
      </c>
      <c r="BN105" s="8">
        <v>362.36</v>
      </c>
      <c r="BO105" s="15">
        <v>105.69</v>
      </c>
    </row>
    <row r="106" spans="3:67" x14ac:dyDescent="0.25">
      <c r="C106" s="1" t="str">
        <f ca="1"/>
        <v>(GROUP 27)</v>
      </c>
      <c r="D106" s="13">
        <v>0</v>
      </c>
      <c r="E106" s="8">
        <v>0</v>
      </c>
      <c r="F106" s="8">
        <v>0</v>
      </c>
      <c r="G106" s="8">
        <v>0</v>
      </c>
      <c r="H106" s="8">
        <v>0</v>
      </c>
      <c r="I106" s="8">
        <v>0</v>
      </c>
      <c r="J106" s="8">
        <v>0</v>
      </c>
      <c r="K106" s="8">
        <v>0</v>
      </c>
      <c r="L106" s="8">
        <v>0</v>
      </c>
      <c r="M106" s="8">
        <v>-27.5</v>
      </c>
      <c r="N106" s="8">
        <v>0</v>
      </c>
      <c r="O106" s="8">
        <v>5.0999999999999996</v>
      </c>
      <c r="P106" s="23">
        <v>258.73</v>
      </c>
      <c r="Q106" s="8">
        <v>0</v>
      </c>
      <c r="R106" s="8">
        <v>0</v>
      </c>
      <c r="S106" s="8">
        <v>0</v>
      </c>
      <c r="T106" s="8">
        <v>0</v>
      </c>
      <c r="U106" s="8">
        <v>0</v>
      </c>
      <c r="V106" s="8">
        <v>0</v>
      </c>
      <c r="W106" s="8">
        <v>0</v>
      </c>
      <c r="X106" s="8">
        <v>0</v>
      </c>
      <c r="Y106" s="8">
        <v>309.17</v>
      </c>
      <c r="Z106" s="8">
        <v>0</v>
      </c>
      <c r="AA106" s="8">
        <v>110.84</v>
      </c>
      <c r="AB106" s="8">
        <v>172.26</v>
      </c>
      <c r="AC106" s="8">
        <v>0</v>
      </c>
      <c r="AD106" s="41">
        <v>0</v>
      </c>
      <c r="AE106" s="8">
        <v>0</v>
      </c>
      <c r="AF106" s="8">
        <v>0</v>
      </c>
      <c r="AG106" s="8">
        <v>0</v>
      </c>
      <c r="AH106" s="15">
        <v>0</v>
      </c>
      <c r="AJ106" s="1" t="str">
        <f ca="1"/>
        <v>(GROUP 27)</v>
      </c>
      <c r="AK106" s="13">
        <v>0</v>
      </c>
      <c r="AL106" s="8">
        <v>0</v>
      </c>
      <c r="AM106" s="8">
        <v>0</v>
      </c>
      <c r="AN106" s="8">
        <v>0</v>
      </c>
      <c r="AO106" s="8">
        <v>0</v>
      </c>
      <c r="AP106" s="8">
        <v>0</v>
      </c>
      <c r="AQ106" s="8">
        <v>0</v>
      </c>
      <c r="AR106" s="8">
        <v>0</v>
      </c>
      <c r="AS106" s="8">
        <v>0</v>
      </c>
      <c r="AT106" s="8">
        <v>50.1</v>
      </c>
      <c r="AU106" s="8">
        <v>0</v>
      </c>
      <c r="AV106" s="8">
        <v>48.38</v>
      </c>
      <c r="AW106" s="23">
        <v>100.54</v>
      </c>
      <c r="AX106" s="8">
        <v>0</v>
      </c>
      <c r="AY106" s="8">
        <v>0</v>
      </c>
      <c r="AZ106" s="8">
        <v>0</v>
      </c>
      <c r="BA106" s="8">
        <v>0</v>
      </c>
      <c r="BB106" s="8">
        <v>0</v>
      </c>
      <c r="BC106" s="8">
        <v>0</v>
      </c>
      <c r="BD106" s="8">
        <v>0</v>
      </c>
      <c r="BE106" s="8">
        <v>0</v>
      </c>
      <c r="BF106" s="8">
        <v>28.82</v>
      </c>
      <c r="BG106" s="8">
        <v>0</v>
      </c>
      <c r="BH106" s="8">
        <v>155.44999999999999</v>
      </c>
      <c r="BI106" s="8">
        <v>1343</v>
      </c>
      <c r="BJ106" s="8">
        <v>0</v>
      </c>
      <c r="BK106" s="41">
        <v>0</v>
      </c>
      <c r="BL106" s="8">
        <v>0</v>
      </c>
      <c r="BM106" s="8">
        <v>0</v>
      </c>
      <c r="BN106" s="8">
        <v>0</v>
      </c>
      <c r="BO106" s="15">
        <v>0</v>
      </c>
    </row>
    <row r="107" spans="3:67" x14ac:dyDescent="0.25">
      <c r="C107" s="1" t="str">
        <f ca="1"/>
        <v>(GROUP 28)</v>
      </c>
      <c r="D107" s="13">
        <v>0</v>
      </c>
      <c r="E107" s="8">
        <v>0</v>
      </c>
      <c r="F107" s="8">
        <v>0</v>
      </c>
      <c r="G107" s="8">
        <v>0</v>
      </c>
      <c r="H107" s="8">
        <v>44.61</v>
      </c>
      <c r="I107" s="8">
        <v>0</v>
      </c>
      <c r="J107" s="8">
        <v>0</v>
      </c>
      <c r="K107" s="8">
        <v>0</v>
      </c>
      <c r="L107" s="8">
        <v>0</v>
      </c>
      <c r="M107" s="8">
        <v>0</v>
      </c>
      <c r="N107" s="8">
        <v>0</v>
      </c>
      <c r="O107" s="8">
        <v>83.04</v>
      </c>
      <c r="P107" s="23">
        <v>0</v>
      </c>
      <c r="Q107" s="8">
        <v>101.91</v>
      </c>
      <c r="R107" s="8">
        <v>0</v>
      </c>
      <c r="S107" s="8">
        <v>0</v>
      </c>
      <c r="T107" s="8">
        <v>0</v>
      </c>
      <c r="U107" s="8">
        <v>0</v>
      </c>
      <c r="V107" s="8">
        <v>0</v>
      </c>
      <c r="W107" s="8">
        <v>0</v>
      </c>
      <c r="X107" s="8">
        <v>0</v>
      </c>
      <c r="Y107" s="8">
        <v>0</v>
      </c>
      <c r="Z107" s="8">
        <v>0</v>
      </c>
      <c r="AA107" s="8">
        <v>0</v>
      </c>
      <c r="AB107" s="8">
        <v>0</v>
      </c>
      <c r="AC107" s="8">
        <v>0</v>
      </c>
      <c r="AD107" s="8">
        <v>0</v>
      </c>
      <c r="AE107" s="41">
        <v>0</v>
      </c>
      <c r="AF107" s="8">
        <v>0</v>
      </c>
      <c r="AG107" s="8">
        <v>0</v>
      </c>
      <c r="AH107" s="15">
        <v>0</v>
      </c>
      <c r="AJ107" s="1" t="str">
        <f ca="1"/>
        <v>(GROUP 28)</v>
      </c>
      <c r="AK107" s="13">
        <v>0</v>
      </c>
      <c r="AL107" s="8">
        <v>0</v>
      </c>
      <c r="AM107" s="8">
        <v>0</v>
      </c>
      <c r="AN107" s="8">
        <v>0</v>
      </c>
      <c r="AO107" s="8">
        <v>-95.05</v>
      </c>
      <c r="AP107" s="8">
        <v>0</v>
      </c>
      <c r="AQ107" s="8">
        <v>0</v>
      </c>
      <c r="AR107" s="8">
        <v>0</v>
      </c>
      <c r="AS107" s="8">
        <v>0</v>
      </c>
      <c r="AT107" s="8">
        <v>0</v>
      </c>
      <c r="AU107" s="8">
        <v>0</v>
      </c>
      <c r="AV107" s="8">
        <v>165.74</v>
      </c>
      <c r="AW107" s="23">
        <v>0</v>
      </c>
      <c r="AX107" s="8">
        <v>98.14</v>
      </c>
      <c r="AY107" s="8">
        <v>0</v>
      </c>
      <c r="AZ107" s="8">
        <v>0</v>
      </c>
      <c r="BA107" s="8">
        <v>0</v>
      </c>
      <c r="BB107" s="8">
        <v>0</v>
      </c>
      <c r="BC107" s="8">
        <v>0</v>
      </c>
      <c r="BD107" s="8">
        <v>0</v>
      </c>
      <c r="BE107" s="8">
        <v>0</v>
      </c>
      <c r="BF107" s="8">
        <v>0</v>
      </c>
      <c r="BG107" s="8">
        <v>0</v>
      </c>
      <c r="BH107" s="8">
        <v>0</v>
      </c>
      <c r="BI107" s="8">
        <v>0</v>
      </c>
      <c r="BJ107" s="8">
        <v>0</v>
      </c>
      <c r="BK107" s="8">
        <v>0</v>
      </c>
      <c r="BL107" s="41">
        <v>0</v>
      </c>
      <c r="BM107" s="8">
        <v>0</v>
      </c>
      <c r="BN107" s="8">
        <v>0</v>
      </c>
      <c r="BO107" s="15">
        <v>0</v>
      </c>
    </row>
    <row r="108" spans="3:67" x14ac:dyDescent="0.25">
      <c r="C108" s="1" t="str">
        <f ca="1"/>
        <v>(GROUP 29)</v>
      </c>
      <c r="D108" s="13">
        <v>0</v>
      </c>
      <c r="E108" s="8">
        <v>0</v>
      </c>
      <c r="F108" s="8">
        <v>0</v>
      </c>
      <c r="G108" s="8">
        <v>0</v>
      </c>
      <c r="H108" s="8">
        <v>436.14</v>
      </c>
      <c r="I108" s="8">
        <v>0</v>
      </c>
      <c r="J108" s="8">
        <v>0</v>
      </c>
      <c r="K108" s="8">
        <v>0</v>
      </c>
      <c r="L108" s="8">
        <v>0</v>
      </c>
      <c r="M108" s="8">
        <v>0</v>
      </c>
      <c r="N108" s="8">
        <v>0</v>
      </c>
      <c r="O108" s="8">
        <v>0</v>
      </c>
      <c r="P108" s="23">
        <v>585.75</v>
      </c>
      <c r="Q108" s="8">
        <v>0</v>
      </c>
      <c r="R108" s="8">
        <v>0</v>
      </c>
      <c r="S108" s="8">
        <v>-550.05999999999995</v>
      </c>
      <c r="T108" s="8">
        <v>0</v>
      </c>
      <c r="U108" s="8">
        <v>0</v>
      </c>
      <c r="V108" s="8">
        <v>0</v>
      </c>
      <c r="W108" s="8">
        <v>0</v>
      </c>
      <c r="X108" s="8">
        <v>701.73</v>
      </c>
      <c r="Y108" s="8">
        <v>0</v>
      </c>
      <c r="Z108" s="8">
        <v>0</v>
      </c>
      <c r="AA108" s="8">
        <v>630.02</v>
      </c>
      <c r="AB108" s="8">
        <v>0</v>
      </c>
      <c r="AC108" s="8">
        <v>0</v>
      </c>
      <c r="AD108" s="8">
        <v>0</v>
      </c>
      <c r="AE108" s="8">
        <v>0</v>
      </c>
      <c r="AF108" s="41">
        <v>0</v>
      </c>
      <c r="AG108" s="8">
        <v>0</v>
      </c>
      <c r="AH108" s="15">
        <v>0</v>
      </c>
      <c r="AJ108" s="1" t="str">
        <f ca="1"/>
        <v>(GROUP 29)</v>
      </c>
      <c r="AK108" s="13">
        <v>0</v>
      </c>
      <c r="AL108" s="8">
        <v>0</v>
      </c>
      <c r="AM108" s="8">
        <v>0</v>
      </c>
      <c r="AN108" s="8">
        <v>0</v>
      </c>
      <c r="AO108" s="8">
        <v>958.75</v>
      </c>
      <c r="AP108" s="8">
        <v>0</v>
      </c>
      <c r="AQ108" s="8">
        <v>0</v>
      </c>
      <c r="AR108" s="8">
        <v>0</v>
      </c>
      <c r="AS108" s="8">
        <v>0</v>
      </c>
      <c r="AT108" s="8">
        <v>0</v>
      </c>
      <c r="AU108" s="8">
        <v>0</v>
      </c>
      <c r="AV108" s="8"/>
      <c r="AW108" s="23">
        <v>1011.25</v>
      </c>
      <c r="AX108" s="8">
        <v>0</v>
      </c>
      <c r="AY108" s="8">
        <v>0</v>
      </c>
      <c r="AZ108" s="8">
        <v>-1404.15</v>
      </c>
      <c r="BA108" s="8">
        <v>0</v>
      </c>
      <c r="BB108" s="8">
        <v>0</v>
      </c>
      <c r="BC108" s="8">
        <v>0</v>
      </c>
      <c r="BD108" s="8">
        <v>0</v>
      </c>
      <c r="BE108" s="8">
        <v>931.3</v>
      </c>
      <c r="BF108" s="8">
        <v>0</v>
      </c>
      <c r="BG108" s="8">
        <v>0</v>
      </c>
      <c r="BH108" s="8">
        <v>1793.97</v>
      </c>
      <c r="BI108" s="8">
        <v>0</v>
      </c>
      <c r="BJ108" s="8">
        <v>0</v>
      </c>
      <c r="BK108" s="8">
        <v>0</v>
      </c>
      <c r="BL108" s="8">
        <v>0</v>
      </c>
      <c r="BM108" s="41">
        <v>0</v>
      </c>
      <c r="BN108" s="8">
        <v>0</v>
      </c>
      <c r="BO108" s="15">
        <v>0</v>
      </c>
    </row>
    <row r="109" spans="3:67" x14ac:dyDescent="0.25">
      <c r="C109" s="1" t="str">
        <f ca="1"/>
        <v>(GROUP 30)</v>
      </c>
      <c r="D109" s="13">
        <v>0</v>
      </c>
      <c r="E109" s="8">
        <v>0</v>
      </c>
      <c r="F109" s="8">
        <v>0</v>
      </c>
      <c r="G109" s="8">
        <v>0</v>
      </c>
      <c r="H109" s="8">
        <v>0</v>
      </c>
      <c r="I109" s="8">
        <v>0</v>
      </c>
      <c r="J109" s="8">
        <v>0</v>
      </c>
      <c r="K109" s="8">
        <v>0</v>
      </c>
      <c r="L109" s="8">
        <v>0</v>
      </c>
      <c r="M109" s="8">
        <v>0</v>
      </c>
      <c r="N109" s="8">
        <v>0</v>
      </c>
      <c r="O109" s="8">
        <v>124.91</v>
      </c>
      <c r="P109" s="23">
        <v>263.54000000000002</v>
      </c>
      <c r="Q109" s="8">
        <v>0</v>
      </c>
      <c r="R109" s="8">
        <v>0</v>
      </c>
      <c r="S109" s="8">
        <v>0</v>
      </c>
      <c r="T109" s="8">
        <v>0</v>
      </c>
      <c r="U109" s="8">
        <v>0</v>
      </c>
      <c r="V109" s="8">
        <v>0</v>
      </c>
      <c r="W109" s="8">
        <v>0</v>
      </c>
      <c r="X109" s="8">
        <v>0</v>
      </c>
      <c r="Y109" s="8">
        <v>0</v>
      </c>
      <c r="Z109" s="8">
        <v>0</v>
      </c>
      <c r="AA109" s="8">
        <v>278.63</v>
      </c>
      <c r="AB109" s="8">
        <v>0</v>
      </c>
      <c r="AC109" s="8">
        <v>271.08999999999997</v>
      </c>
      <c r="AD109" s="8">
        <v>0</v>
      </c>
      <c r="AE109" s="8">
        <v>0</v>
      </c>
      <c r="AF109" s="8">
        <v>0</v>
      </c>
      <c r="AG109" s="41">
        <v>0</v>
      </c>
      <c r="AH109" s="15">
        <v>0</v>
      </c>
      <c r="AJ109" s="1" t="str">
        <f ca="1"/>
        <v>(GROUP 30)</v>
      </c>
      <c r="AK109" s="13">
        <v>0</v>
      </c>
      <c r="AL109" s="8">
        <v>0</v>
      </c>
      <c r="AM109" s="8">
        <v>0</v>
      </c>
      <c r="AN109" s="8">
        <v>0</v>
      </c>
      <c r="AO109" s="8">
        <v>0</v>
      </c>
      <c r="AP109" s="8">
        <v>0</v>
      </c>
      <c r="AQ109" s="8">
        <v>0</v>
      </c>
      <c r="AR109" s="8">
        <v>0</v>
      </c>
      <c r="AS109" s="8">
        <v>0</v>
      </c>
      <c r="AT109" s="8">
        <v>0</v>
      </c>
      <c r="AU109" s="8">
        <v>0</v>
      </c>
      <c r="AV109" s="8">
        <v>241.57</v>
      </c>
      <c r="AW109" s="23">
        <v>255.99</v>
      </c>
      <c r="AX109" s="8">
        <v>0</v>
      </c>
      <c r="AY109" s="8">
        <v>0</v>
      </c>
      <c r="AZ109" s="8">
        <v>0</v>
      </c>
      <c r="BA109" s="8">
        <v>0</v>
      </c>
      <c r="BB109" s="8">
        <v>0</v>
      </c>
      <c r="BC109" s="8">
        <v>0</v>
      </c>
      <c r="BD109" s="8">
        <v>0</v>
      </c>
      <c r="BE109" s="8">
        <v>0</v>
      </c>
      <c r="BF109" s="8">
        <v>0</v>
      </c>
      <c r="BG109" s="8">
        <v>0</v>
      </c>
      <c r="BH109" s="8">
        <v>274.52</v>
      </c>
      <c r="BI109" s="8">
        <v>0</v>
      </c>
      <c r="BJ109" s="8">
        <v>362.36</v>
      </c>
      <c r="BK109" s="8">
        <v>0</v>
      </c>
      <c r="BL109" s="8">
        <v>0</v>
      </c>
      <c r="BM109" s="8">
        <v>0</v>
      </c>
      <c r="BN109" s="41">
        <v>0</v>
      </c>
      <c r="BO109" s="15">
        <v>0</v>
      </c>
    </row>
    <row r="110" spans="3:67" x14ac:dyDescent="0.25">
      <c r="C110" s="1" t="str">
        <f ca="1"/>
        <v>(GROUP 31)</v>
      </c>
      <c r="D110" s="16">
        <v>0</v>
      </c>
      <c r="E110" s="18">
        <v>0</v>
      </c>
      <c r="F110" s="18">
        <v>0</v>
      </c>
      <c r="G110" s="18">
        <v>0</v>
      </c>
      <c r="H110" s="18">
        <v>74.81</v>
      </c>
      <c r="I110" s="18">
        <v>0</v>
      </c>
      <c r="J110" s="18">
        <v>0</v>
      </c>
      <c r="K110" s="18">
        <v>0</v>
      </c>
      <c r="L110" s="18">
        <v>0</v>
      </c>
      <c r="M110" s="18">
        <v>0</v>
      </c>
      <c r="N110" s="18">
        <v>0</v>
      </c>
      <c r="O110" s="18">
        <v>3.77</v>
      </c>
      <c r="P110" s="5">
        <v>101.57</v>
      </c>
      <c r="Q110" s="18">
        <v>0</v>
      </c>
      <c r="R110" s="18">
        <v>0</v>
      </c>
      <c r="S110" s="18">
        <v>568.94000000000005</v>
      </c>
      <c r="T110" s="18">
        <v>0</v>
      </c>
      <c r="U110" s="18">
        <v>0</v>
      </c>
      <c r="V110" s="18">
        <v>0</v>
      </c>
      <c r="W110" s="18">
        <v>0</v>
      </c>
      <c r="X110" s="18">
        <v>0</v>
      </c>
      <c r="Y110" s="18">
        <v>0</v>
      </c>
      <c r="Z110" s="18">
        <v>0</v>
      </c>
      <c r="AA110" s="18">
        <v>0</v>
      </c>
      <c r="AB110" s="18">
        <v>0</v>
      </c>
      <c r="AC110" s="18">
        <v>120.1</v>
      </c>
      <c r="AD110" s="18">
        <v>0</v>
      </c>
      <c r="AE110" s="18">
        <v>0</v>
      </c>
      <c r="AF110" s="18">
        <v>0</v>
      </c>
      <c r="AG110" s="18">
        <v>0</v>
      </c>
      <c r="AH110" s="41">
        <v>0</v>
      </c>
      <c r="AJ110" s="1" t="str">
        <f ca="1"/>
        <v>(GROUP 31)</v>
      </c>
      <c r="AK110" s="16">
        <v>0</v>
      </c>
      <c r="AL110" s="18">
        <v>0</v>
      </c>
      <c r="AM110" s="18">
        <v>0</v>
      </c>
      <c r="AN110" s="18">
        <v>0</v>
      </c>
      <c r="AO110" s="18">
        <v>107.06</v>
      </c>
      <c r="AP110" s="18">
        <v>0</v>
      </c>
      <c r="AQ110" s="18">
        <v>0</v>
      </c>
      <c r="AR110" s="18">
        <v>0</v>
      </c>
      <c r="AS110" s="18">
        <v>0</v>
      </c>
      <c r="AT110" s="18">
        <v>0</v>
      </c>
      <c r="AU110" s="18">
        <v>0</v>
      </c>
      <c r="AV110" s="18">
        <v>14.07</v>
      </c>
      <c r="AW110" s="5">
        <v>230.94</v>
      </c>
      <c r="AX110" s="18">
        <v>0</v>
      </c>
      <c r="AY110" s="18">
        <v>0</v>
      </c>
      <c r="AZ110" s="18">
        <v>-144.81</v>
      </c>
      <c r="BA110" s="18">
        <v>0</v>
      </c>
      <c r="BB110" s="18">
        <v>0</v>
      </c>
      <c r="BC110" s="18">
        <v>0</v>
      </c>
      <c r="BD110" s="18">
        <v>0</v>
      </c>
      <c r="BE110" s="18">
        <v>0</v>
      </c>
      <c r="BF110" s="18">
        <v>0</v>
      </c>
      <c r="BG110" s="18">
        <v>0</v>
      </c>
      <c r="BH110" s="18">
        <v>0</v>
      </c>
      <c r="BI110" s="18">
        <v>0</v>
      </c>
      <c r="BJ110" s="18">
        <v>105.69</v>
      </c>
      <c r="BK110" s="18">
        <v>0</v>
      </c>
      <c r="BL110" s="18">
        <v>0</v>
      </c>
      <c r="BM110" s="18">
        <v>0</v>
      </c>
      <c r="BN110" s="18">
        <v>0</v>
      </c>
      <c r="BO110" s="41">
        <v>0</v>
      </c>
    </row>
    <row r="111" spans="3:67" x14ac:dyDescent="0.25">
      <c r="C111" s="9"/>
      <c r="P111" s="23"/>
    </row>
    <row r="112" spans="3:67" x14ac:dyDescent="0.25">
      <c r="C112" s="9"/>
      <c r="P112" s="23"/>
    </row>
    <row r="113" spans="1:18" x14ac:dyDescent="0.25">
      <c r="C113" s="9"/>
      <c r="P113" s="23"/>
    </row>
    <row r="114" spans="1:18" x14ac:dyDescent="0.25">
      <c r="A114" s="1">
        <v>3</v>
      </c>
      <c r="B114" s="2"/>
      <c r="C114" s="2" t="s">
        <v>123</v>
      </c>
      <c r="D114" s="2"/>
      <c r="E114" s="2"/>
      <c r="F114" s="2"/>
      <c r="G114" s="2"/>
      <c r="H114" s="2"/>
      <c r="I114" s="2"/>
      <c r="J114" s="2"/>
      <c r="K114" s="2"/>
      <c r="L114" s="2"/>
      <c r="M114" s="2"/>
      <c r="N114" s="2"/>
      <c r="O114" s="2"/>
      <c r="P114" s="2"/>
      <c r="Q114" s="2"/>
      <c r="R114" s="2"/>
    </row>
    <row r="116" spans="1:18" x14ac:dyDescent="0.25">
      <c r="C116" t="s">
        <v>124</v>
      </c>
    </row>
    <row r="118" spans="1:18" x14ac:dyDescent="0.25">
      <c r="C118" t="s">
        <v>6</v>
      </c>
    </row>
    <row r="119" spans="1:18" x14ac:dyDescent="0.25">
      <c r="D119" t="s">
        <v>125</v>
      </c>
    </row>
    <row r="120" spans="1:18" x14ac:dyDescent="0.25">
      <c r="D120" t="s">
        <v>126</v>
      </c>
    </row>
    <row r="121" spans="1:18" x14ac:dyDescent="0.25">
      <c r="D121" t="s">
        <v>127</v>
      </c>
    </row>
    <row r="122" spans="1:18" x14ac:dyDescent="0.25">
      <c r="D122" t="s">
        <v>128</v>
      </c>
    </row>
    <row r="123" spans="1:18" x14ac:dyDescent="0.25">
      <c r="D123" t="s">
        <v>129</v>
      </c>
    </row>
    <row r="124" spans="1:18" x14ac:dyDescent="0.25">
      <c r="D124" t="s">
        <v>130</v>
      </c>
    </row>
    <row r="125" spans="1:18" x14ac:dyDescent="0.25">
      <c r="D125" t="s">
        <v>131</v>
      </c>
    </row>
    <row r="126" spans="1:18" x14ac:dyDescent="0.25">
      <c r="D126" t="s">
        <v>132</v>
      </c>
    </row>
    <row r="127" spans="1:18" x14ac:dyDescent="0.25">
      <c r="D127" t="s">
        <v>14</v>
      </c>
    </row>
    <row r="129" spans="3:18" x14ac:dyDescent="0.25">
      <c r="C129" t="s">
        <v>133</v>
      </c>
    </row>
    <row r="130" spans="3:18" x14ac:dyDescent="0.25">
      <c r="D130" t="s">
        <v>134</v>
      </c>
    </row>
    <row r="131" spans="3:18" x14ac:dyDescent="0.25">
      <c r="L131" s="22" t="s">
        <v>8</v>
      </c>
    </row>
    <row r="132" spans="3:18" x14ac:dyDescent="0.25">
      <c r="E132" s="43" t="s">
        <v>135</v>
      </c>
      <c r="F132" s="44"/>
      <c r="G132" s="44"/>
      <c r="H132" s="45"/>
      <c r="L132" s="22"/>
      <c r="M132" s="19" t="s">
        <v>9</v>
      </c>
      <c r="N132" s="5">
        <v>20</v>
      </c>
    </row>
    <row r="133" spans="3:18" x14ac:dyDescent="0.25">
      <c r="D133" s="9" t="s">
        <v>136</v>
      </c>
      <c r="E133" s="46" t="s">
        <v>137</v>
      </c>
      <c r="F133" s="47"/>
      <c r="G133" s="47"/>
      <c r="H133" s="48"/>
      <c r="M133" t="s">
        <v>13</v>
      </c>
      <c r="N133" s="1">
        <v>50</v>
      </c>
    </row>
    <row r="134" spans="3:18" x14ac:dyDescent="0.25">
      <c r="D134" s="9" t="s">
        <v>138</v>
      </c>
      <c r="E134" s="46" t="s">
        <v>139</v>
      </c>
      <c r="F134" s="47"/>
      <c r="G134" s="47"/>
      <c r="H134" s="48"/>
      <c r="L134" s="22"/>
      <c r="M134" s="18" t="s">
        <v>25</v>
      </c>
      <c r="N134" s="5">
        <v>50</v>
      </c>
    </row>
    <row r="135" spans="3:18" x14ac:dyDescent="0.25">
      <c r="D135" s="9" t="s">
        <v>140</v>
      </c>
      <c r="E135" s="49" t="s">
        <v>141</v>
      </c>
      <c r="F135" s="50"/>
      <c r="G135" s="50"/>
      <c r="H135" s="51"/>
      <c r="L135" s="22"/>
      <c r="M135" t="s">
        <v>38</v>
      </c>
      <c r="N135" s="23">
        <f ca="1">SUM(N133:N134)</f>
        <v>100</v>
      </c>
    </row>
    <row r="136" spans="3:18" x14ac:dyDescent="0.25">
      <c r="D136" s="9"/>
      <c r="E136" s="49" t="s">
        <v>53</v>
      </c>
      <c r="F136" s="50"/>
      <c r="G136" s="50"/>
      <c r="H136" s="51"/>
    </row>
    <row r="137" spans="3:18" x14ac:dyDescent="0.25">
      <c r="D137" s="9"/>
      <c r="E137" s="49" t="s">
        <v>53</v>
      </c>
      <c r="F137" s="50"/>
      <c r="G137" s="50"/>
      <c r="H137" s="51"/>
      <c r="M137" s="52" t="s">
        <v>36</v>
      </c>
      <c r="N137" s="21">
        <f t="array" aca="1" ref="N137:N140" ca="1">BubbleT($D$180:$BY$185,N132,N133:N134,0)</f>
        <v>33.746018241582192</v>
      </c>
    </row>
    <row r="138" spans="3:18" x14ac:dyDescent="0.25">
      <c r="D138" s="9"/>
      <c r="E138" s="49" t="s">
        <v>53</v>
      </c>
      <c r="F138" s="50"/>
      <c r="G138" s="50"/>
      <c r="H138" s="51"/>
      <c r="M138" s="9" t="s">
        <v>142</v>
      </c>
      <c r="N138" s="21">
        <f ca="1"/>
        <v>22.271593673040911</v>
      </c>
    </row>
    <row r="139" spans="3:18" x14ac:dyDescent="0.25">
      <c r="D139" s="9"/>
      <c r="E139" s="55" t="s">
        <v>143</v>
      </c>
      <c r="F139" s="56"/>
      <c r="G139" s="56"/>
      <c r="H139" s="57"/>
      <c r="M139" s="9" t="s">
        <v>13</v>
      </c>
      <c r="N139" s="53">
        <f ca="1"/>
        <v>0.99343818147894525</v>
      </c>
      <c r="O139" s="22" t="s">
        <v>144</v>
      </c>
    </row>
    <row r="140" spans="3:18" x14ac:dyDescent="0.25">
      <c r="D140" s="9"/>
      <c r="E140" s="23"/>
      <c r="F140" s="23"/>
      <c r="G140" s="23"/>
      <c r="H140" s="23"/>
      <c r="M140" s="9" t="s">
        <v>25</v>
      </c>
      <c r="N140" s="54">
        <f ca="1"/>
        <v>6.5618185210547198E-3</v>
      </c>
    </row>
    <row r="141" spans="3:18" x14ac:dyDescent="0.25">
      <c r="C141" t="s">
        <v>145</v>
      </c>
      <c r="D141" s="9"/>
      <c r="E141" s="23"/>
      <c r="F141" s="23"/>
      <c r="G141" s="23"/>
      <c r="H141" s="23"/>
      <c r="M141" s="9"/>
      <c r="N141" s="58">
        <f ca="1">SUM(N139:N140)</f>
        <v>1</v>
      </c>
    </row>
    <row r="142" spans="3:18" x14ac:dyDescent="0.25">
      <c r="D142" s="9"/>
      <c r="E142" s="23"/>
      <c r="F142" s="23"/>
      <c r="G142" s="23"/>
      <c r="H142" s="23"/>
    </row>
    <row r="143" spans="3:18" x14ac:dyDescent="0.25">
      <c r="C143" s="22" t="s">
        <v>146</v>
      </c>
      <c r="E143" s="23"/>
      <c r="F143" s="23"/>
      <c r="G143" s="23"/>
      <c r="H143" s="23"/>
      <c r="N143" s="1" t="s">
        <v>147</v>
      </c>
      <c r="O143" s="23"/>
      <c r="P143" s="23"/>
      <c r="Q143" s="8"/>
      <c r="R143" s="8"/>
    </row>
    <row r="144" spans="3:18" x14ac:dyDescent="0.25">
      <c r="C144" s="22"/>
      <c r="E144" s="23"/>
      <c r="F144" s="23"/>
      <c r="G144" s="23"/>
      <c r="H144" s="23"/>
      <c r="M144" s="52" t="s">
        <v>36</v>
      </c>
      <c r="N144" s="21">
        <f ca="1">BubbleT($D$180:$BY$185,N132,N133:N134,0)</f>
        <v>33.746018241582192</v>
      </c>
      <c r="O144" s="25"/>
      <c r="P144" s="25"/>
      <c r="Q144" s="8"/>
      <c r="R144" s="8"/>
    </row>
    <row r="145" spans="1:18" x14ac:dyDescent="0.25">
      <c r="C145" s="22"/>
      <c r="E145" s="23"/>
      <c r="F145" s="23"/>
      <c r="G145" s="23"/>
      <c r="H145" s="23"/>
    </row>
    <row r="146" spans="1:18" x14ac:dyDescent="0.25">
      <c r="A146" s="1">
        <v>4</v>
      </c>
      <c r="B146" s="2"/>
      <c r="C146" s="2" t="s">
        <v>148</v>
      </c>
      <c r="D146" s="2"/>
      <c r="E146" s="2"/>
      <c r="F146" s="2"/>
      <c r="G146" s="2"/>
      <c r="H146" s="2"/>
      <c r="I146" s="2"/>
      <c r="J146" s="2"/>
      <c r="K146" s="2"/>
      <c r="L146" s="2"/>
      <c r="M146" s="2"/>
      <c r="N146" s="2"/>
      <c r="O146" s="2"/>
      <c r="P146" s="2"/>
      <c r="Q146" s="2"/>
      <c r="R146" s="2"/>
    </row>
    <row r="147" spans="1:18" x14ac:dyDescent="0.25">
      <c r="C147" t="s">
        <v>45</v>
      </c>
    </row>
    <row r="148" spans="1:18" x14ac:dyDescent="0.25">
      <c r="D148" t="s">
        <v>149</v>
      </c>
    </row>
    <row r="149" spans="1:18" x14ac:dyDescent="0.25">
      <c r="C149" t="s">
        <v>6</v>
      </c>
    </row>
    <row r="150" spans="1:18" ht="15" customHeight="1" x14ac:dyDescent="0.25">
      <c r="D150" t="s">
        <v>47</v>
      </c>
    </row>
    <row r="151" spans="1:18" ht="15" customHeight="1" x14ac:dyDescent="0.25">
      <c r="D151" t="s">
        <v>14</v>
      </c>
    </row>
    <row r="152" spans="1:18" x14ac:dyDescent="0.25">
      <c r="G152" s="9" t="s">
        <v>48</v>
      </c>
      <c r="H152" s="35" t="s">
        <v>49</v>
      </c>
      <c r="I152" s="59" t="s">
        <v>150</v>
      </c>
      <c r="J152" s="60"/>
    </row>
    <row r="153" spans="1:18" x14ac:dyDescent="0.25">
      <c r="H153" s="36" t="s">
        <v>50</v>
      </c>
      <c r="I153" s="61"/>
      <c r="J153" s="62"/>
      <c r="L153" t="s">
        <v>151</v>
      </c>
    </row>
    <row r="154" spans="1:18" x14ac:dyDescent="0.25">
      <c r="E154" s="9" t="s">
        <v>152</v>
      </c>
      <c r="F154" t="s">
        <v>49</v>
      </c>
      <c r="H154" s="36" t="s">
        <v>52</v>
      </c>
      <c r="I154" s="61"/>
      <c r="J154" s="62"/>
      <c r="L154" t="s">
        <v>153</v>
      </c>
    </row>
    <row r="155" spans="1:18" x14ac:dyDescent="0.25">
      <c r="F155" t="s">
        <v>154</v>
      </c>
      <c r="H155" s="36" t="s">
        <v>53</v>
      </c>
      <c r="I155" s="61"/>
      <c r="J155" s="62"/>
      <c r="L155" t="s">
        <v>155</v>
      </c>
    </row>
    <row r="156" spans="1:18" x14ac:dyDescent="0.25">
      <c r="F156" t="s">
        <v>156</v>
      </c>
      <c r="H156" s="36" t="s">
        <v>53</v>
      </c>
      <c r="I156" s="61"/>
      <c r="J156" s="62"/>
      <c r="L156" t="s">
        <v>157</v>
      </c>
    </row>
    <row r="157" spans="1:18" x14ac:dyDescent="0.25">
      <c r="H157" s="36" t="s">
        <v>53</v>
      </c>
      <c r="I157" s="61"/>
      <c r="J157" s="62"/>
      <c r="L157" t="s">
        <v>158</v>
      </c>
    </row>
    <row r="158" spans="1:18" x14ac:dyDescent="0.25">
      <c r="H158" s="36" t="s">
        <v>53</v>
      </c>
      <c r="I158" s="61"/>
      <c r="J158" s="62"/>
      <c r="L158" t="s">
        <v>159</v>
      </c>
    </row>
    <row r="159" spans="1:18" x14ac:dyDescent="0.25">
      <c r="H159" s="37" t="s">
        <v>55</v>
      </c>
      <c r="I159" s="63"/>
      <c r="J159" s="64"/>
      <c r="L159" t="s">
        <v>160</v>
      </c>
    </row>
    <row r="160" spans="1:18" x14ac:dyDescent="0.25">
      <c r="G160" s="9" t="s">
        <v>161</v>
      </c>
      <c r="H160" s="65" t="s">
        <v>162</v>
      </c>
      <c r="I160" s="59" t="s">
        <v>163</v>
      </c>
      <c r="J160" s="60"/>
    </row>
    <row r="161" spans="3:12" x14ac:dyDescent="0.25">
      <c r="G161" s="9" t="s">
        <v>164</v>
      </c>
      <c r="H161" s="13" t="s">
        <v>165</v>
      </c>
      <c r="I161" s="61"/>
      <c r="J161" s="62"/>
    </row>
    <row r="162" spans="3:12" x14ac:dyDescent="0.25">
      <c r="G162" s="9" t="s">
        <v>166</v>
      </c>
      <c r="H162" s="13" t="s">
        <v>167</v>
      </c>
      <c r="I162" s="61"/>
      <c r="J162" s="62"/>
      <c r="K162" t="s">
        <v>168</v>
      </c>
    </row>
    <row r="163" spans="3:12" x14ac:dyDescent="0.25">
      <c r="H163" s="13" t="s">
        <v>53</v>
      </c>
      <c r="I163" s="61"/>
      <c r="J163" s="62"/>
      <c r="L163" t="s">
        <v>169</v>
      </c>
    </row>
    <row r="164" spans="3:12" x14ac:dyDescent="0.25">
      <c r="H164" s="13" t="s">
        <v>53</v>
      </c>
      <c r="I164" s="61"/>
      <c r="J164" s="62"/>
    </row>
    <row r="165" spans="3:12" x14ac:dyDescent="0.25">
      <c r="H165" s="13" t="s">
        <v>53</v>
      </c>
      <c r="I165" s="61"/>
      <c r="J165" s="62"/>
      <c r="K165" t="s">
        <v>170</v>
      </c>
    </row>
    <row r="166" spans="3:12" x14ac:dyDescent="0.25">
      <c r="H166" s="13" t="s">
        <v>53</v>
      </c>
      <c r="I166" s="61"/>
      <c r="J166" s="62"/>
      <c r="L166" t="s">
        <v>171</v>
      </c>
    </row>
    <row r="167" spans="3:12" x14ac:dyDescent="0.25">
      <c r="H167" s="16" t="s">
        <v>172</v>
      </c>
      <c r="I167" s="63"/>
      <c r="J167" s="64"/>
    </row>
    <row r="169" spans="3:12" x14ac:dyDescent="0.25">
      <c r="C169" t="s">
        <v>133</v>
      </c>
    </row>
    <row r="170" spans="3:12" x14ac:dyDescent="0.25">
      <c r="D170" t="s">
        <v>173</v>
      </c>
    </row>
    <row r="171" spans="3:12" x14ac:dyDescent="0.25">
      <c r="D171" t="s">
        <v>174</v>
      </c>
    </row>
    <row r="172" spans="3:12" x14ac:dyDescent="0.25">
      <c r="C172" t="s">
        <v>175</v>
      </c>
    </row>
    <row r="173" spans="3:12" x14ac:dyDescent="0.25">
      <c r="D173" t="s">
        <v>176</v>
      </c>
    </row>
    <row r="174" spans="3:12" x14ac:dyDescent="0.25">
      <c r="D174" t="s">
        <v>177</v>
      </c>
    </row>
    <row r="175" spans="3:12" x14ac:dyDescent="0.25">
      <c r="D175" t="s">
        <v>178</v>
      </c>
    </row>
    <row r="176" spans="3:12" x14ac:dyDescent="0.25">
      <c r="D176" t="s">
        <v>179</v>
      </c>
    </row>
    <row r="177" spans="3:77" x14ac:dyDescent="0.25">
      <c r="C177" t="s">
        <v>54</v>
      </c>
    </row>
    <row r="179" spans="3:77" x14ac:dyDescent="0.25">
      <c r="C179" t="s">
        <v>8</v>
      </c>
      <c r="E179" s="1">
        <v>1</v>
      </c>
      <c r="F179" s="1">
        <f ca="1">E179+1</f>
        <v>2</v>
      </c>
      <c r="G179" s="1">
        <f t="shared" ref="G179:BR179" ca="1" si="5">F179+1</f>
        <v>3</v>
      </c>
      <c r="H179" s="1">
        <f t="shared" ca="1" si="5"/>
        <v>4</v>
      </c>
      <c r="I179" s="1">
        <f t="shared" ca="1" si="5"/>
        <v>5</v>
      </c>
      <c r="J179" s="1">
        <f t="shared" ca="1" si="5"/>
        <v>6</v>
      </c>
      <c r="K179" s="1">
        <f t="shared" ca="1" si="5"/>
        <v>7</v>
      </c>
      <c r="L179" s="1">
        <f t="shared" ca="1" si="5"/>
        <v>8</v>
      </c>
      <c r="M179" s="1">
        <f t="shared" ca="1" si="5"/>
        <v>9</v>
      </c>
      <c r="N179" s="1">
        <f t="shared" ca="1" si="5"/>
        <v>10</v>
      </c>
      <c r="O179" s="1">
        <f t="shared" ca="1" si="5"/>
        <v>11</v>
      </c>
      <c r="P179" s="1">
        <f t="shared" ca="1" si="5"/>
        <v>12</v>
      </c>
      <c r="Q179" s="1">
        <f t="shared" ca="1" si="5"/>
        <v>13</v>
      </c>
      <c r="R179" s="1">
        <f t="shared" ca="1" si="5"/>
        <v>14</v>
      </c>
      <c r="S179" s="1">
        <f t="shared" ca="1" si="5"/>
        <v>15</v>
      </c>
      <c r="T179" s="1">
        <f t="shared" ca="1" si="5"/>
        <v>16</v>
      </c>
      <c r="U179" s="1">
        <f t="shared" ca="1" si="5"/>
        <v>17</v>
      </c>
      <c r="V179" s="1">
        <f t="shared" ca="1" si="5"/>
        <v>18</v>
      </c>
      <c r="W179" s="1">
        <f t="shared" ca="1" si="5"/>
        <v>19</v>
      </c>
      <c r="X179" s="1">
        <f t="shared" ca="1" si="5"/>
        <v>20</v>
      </c>
      <c r="Y179" s="1">
        <f t="shared" ca="1" si="5"/>
        <v>21</v>
      </c>
      <c r="Z179" s="1">
        <f t="shared" ca="1" si="5"/>
        <v>22</v>
      </c>
      <c r="AA179" s="1">
        <f t="shared" ca="1" si="5"/>
        <v>23</v>
      </c>
      <c r="AB179" s="1">
        <f t="shared" ca="1" si="5"/>
        <v>24</v>
      </c>
      <c r="AC179" s="1">
        <f t="shared" ca="1" si="5"/>
        <v>25</v>
      </c>
      <c r="AD179" s="1">
        <f t="shared" ca="1" si="5"/>
        <v>26</v>
      </c>
      <c r="AE179" s="1">
        <f t="shared" ca="1" si="5"/>
        <v>27</v>
      </c>
      <c r="AF179" s="1">
        <f t="shared" ca="1" si="5"/>
        <v>28</v>
      </c>
      <c r="AG179" s="1">
        <f t="shared" ca="1" si="5"/>
        <v>29</v>
      </c>
      <c r="AH179" s="1">
        <f t="shared" ca="1" si="5"/>
        <v>30</v>
      </c>
      <c r="AI179" s="1">
        <f t="shared" ca="1" si="5"/>
        <v>31</v>
      </c>
      <c r="AJ179" s="1">
        <f t="shared" ca="1" si="5"/>
        <v>32</v>
      </c>
      <c r="AK179" s="1">
        <f t="shared" ca="1" si="5"/>
        <v>33</v>
      </c>
      <c r="AL179" s="1">
        <f t="shared" ca="1" si="5"/>
        <v>34</v>
      </c>
      <c r="AM179" s="1">
        <f t="shared" ca="1" si="5"/>
        <v>35</v>
      </c>
      <c r="AN179" s="1">
        <f t="shared" ca="1" si="5"/>
        <v>36</v>
      </c>
      <c r="AO179" s="1">
        <f t="shared" ca="1" si="5"/>
        <v>37</v>
      </c>
      <c r="AP179" s="1">
        <f t="shared" ca="1" si="5"/>
        <v>38</v>
      </c>
      <c r="AQ179" s="1">
        <f t="shared" ca="1" si="5"/>
        <v>39</v>
      </c>
      <c r="AR179" s="1">
        <f t="shared" ca="1" si="5"/>
        <v>40</v>
      </c>
      <c r="AS179" s="1">
        <f t="shared" ca="1" si="5"/>
        <v>41</v>
      </c>
      <c r="AT179" s="1">
        <f t="shared" ca="1" si="5"/>
        <v>42</v>
      </c>
      <c r="AU179" s="1">
        <f t="shared" ca="1" si="5"/>
        <v>43</v>
      </c>
      <c r="AV179" s="1">
        <f t="shared" ca="1" si="5"/>
        <v>44</v>
      </c>
      <c r="AW179" s="1">
        <f t="shared" ca="1" si="5"/>
        <v>45</v>
      </c>
      <c r="AX179" s="1">
        <f t="shared" ca="1" si="5"/>
        <v>46</v>
      </c>
      <c r="AY179" s="1">
        <f t="shared" ca="1" si="5"/>
        <v>47</v>
      </c>
      <c r="AZ179" s="1">
        <f t="shared" ca="1" si="5"/>
        <v>48</v>
      </c>
      <c r="BA179" s="1">
        <f t="shared" ca="1" si="5"/>
        <v>49</v>
      </c>
      <c r="BB179" s="1">
        <f t="shared" ca="1" si="5"/>
        <v>50</v>
      </c>
      <c r="BC179" s="1">
        <f t="shared" ca="1" si="5"/>
        <v>51</v>
      </c>
      <c r="BD179" s="1">
        <f t="shared" ca="1" si="5"/>
        <v>52</v>
      </c>
      <c r="BE179" s="1">
        <f t="shared" ca="1" si="5"/>
        <v>53</v>
      </c>
      <c r="BF179" s="1">
        <f t="shared" ca="1" si="5"/>
        <v>54</v>
      </c>
      <c r="BG179" s="1">
        <f t="shared" ca="1" si="5"/>
        <v>55</v>
      </c>
      <c r="BH179" s="1">
        <f t="shared" ca="1" si="5"/>
        <v>56</v>
      </c>
      <c r="BI179" s="1">
        <f t="shared" ca="1" si="5"/>
        <v>57</v>
      </c>
      <c r="BJ179" s="1">
        <f t="shared" ca="1" si="5"/>
        <v>58</v>
      </c>
      <c r="BK179" s="1">
        <f t="shared" ca="1" si="5"/>
        <v>59</v>
      </c>
      <c r="BL179" s="1">
        <f t="shared" ca="1" si="5"/>
        <v>60</v>
      </c>
      <c r="BM179" s="1">
        <f t="shared" ca="1" si="5"/>
        <v>61</v>
      </c>
      <c r="BN179" s="1">
        <f t="shared" ca="1" si="5"/>
        <v>62</v>
      </c>
      <c r="BO179" s="1">
        <f t="shared" ca="1" si="5"/>
        <v>63</v>
      </c>
      <c r="BP179" s="1">
        <f t="shared" ca="1" si="5"/>
        <v>64</v>
      </c>
      <c r="BQ179" s="1">
        <f t="shared" ca="1" si="5"/>
        <v>65</v>
      </c>
      <c r="BR179" s="1">
        <f t="shared" ca="1" si="5"/>
        <v>66</v>
      </c>
      <c r="BS179" s="1">
        <f t="shared" ref="BS179:BY179" ca="1" si="6">BR179+1</f>
        <v>67</v>
      </c>
      <c r="BT179" s="1">
        <f t="shared" ca="1" si="6"/>
        <v>68</v>
      </c>
      <c r="BU179" s="1">
        <f t="shared" ca="1" si="6"/>
        <v>69</v>
      </c>
      <c r="BV179" s="1">
        <f t="shared" ca="1" si="6"/>
        <v>70</v>
      </c>
      <c r="BW179" s="1">
        <f t="shared" ca="1" si="6"/>
        <v>71</v>
      </c>
      <c r="BX179" s="1">
        <f t="shared" ca="1" si="6"/>
        <v>72</v>
      </c>
      <c r="BY179" s="1">
        <f t="shared" ca="1" si="6"/>
        <v>73</v>
      </c>
    </row>
    <row r="180" spans="3:77" x14ac:dyDescent="0.25">
      <c r="C180" s="9" t="s">
        <v>180</v>
      </c>
      <c r="D180" s="66" t="s">
        <v>181</v>
      </c>
      <c r="E180" s="67" t="str">
        <f t="array" aca="1" ref="E180:BY185" ca="1">CreateDataset(D180:D185)</f>
        <v>(MW)</v>
      </c>
      <c r="F180" s="67" t="str">
        <f ca="1"/>
        <v>(TC, K)</v>
      </c>
      <c r="G180" s="67" t="str">
        <f ca="1"/>
        <v>(PC, bara)</v>
      </c>
      <c r="H180" s="67" t="str">
        <f ca="1"/>
        <v>(OMEGA)</v>
      </c>
      <c r="I180" s="67" t="str">
        <f ca="1"/>
        <v>(ZC)</v>
      </c>
      <c r="J180" s="67" t="str">
        <f ca="1"/>
        <v>k(i)</v>
      </c>
      <c r="K180" s="67" t="str">
        <f ca="1"/>
        <v>b(i)</v>
      </c>
      <c r="L180" s="67" t="str">
        <f ca="1"/>
        <v>(TB, K)</v>
      </c>
      <c r="M180" s="67" t="str">
        <f ca="1"/>
        <v>(Hvap, kJ/kg-mole)</v>
      </c>
      <c r="N180" s="67" t="str">
        <f ca="1"/>
        <v>(Hf298, kJ/g-mole)</v>
      </c>
      <c r="O180" s="67" t="str">
        <f ca="1"/>
        <v>(S298, J/g-mole/K)</v>
      </c>
      <c r="P180" s="67" t="str">
        <f ca="1"/>
        <v>(Gf298, kJ/g-mole)</v>
      </c>
      <c r="Q180" s="67" t="str">
        <f ca="1"/>
        <v>(CPData)</v>
      </c>
      <c r="R180" s="67" t="str">
        <f ca="1"/>
        <v>(NIST-TMN1)</v>
      </c>
      <c r="S180" s="67" t="str">
        <f ca="1"/>
        <v>(NIST-TMX1)</v>
      </c>
      <c r="T180" s="67" t="str">
        <f ca="1"/>
        <v>(NIST-A1)</v>
      </c>
      <c r="U180" s="67" t="str">
        <f ca="1"/>
        <v>(NIST-B1)</v>
      </c>
      <c r="V180" s="67" t="str">
        <f ca="1"/>
        <v>(NIST-C1)</v>
      </c>
      <c r="W180" s="67" t="str">
        <f ca="1"/>
        <v>(NIST-D1)</v>
      </c>
      <c r="X180" s="67" t="str">
        <f ca="1"/>
        <v>(NIST-E1)</v>
      </c>
      <c r="Y180" s="67" t="str">
        <f ca="1"/>
        <v>(NIST-F1)</v>
      </c>
      <c r="Z180" s="67" t="str">
        <f ca="1"/>
        <v>(NIST-G1)</v>
      </c>
      <c r="AA180" s="67" t="str">
        <f ca="1"/>
        <v>(NIST-H1)</v>
      </c>
      <c r="AB180" s="67" t="str">
        <f ca="1"/>
        <v>(NIST-TMN2)</v>
      </c>
      <c r="AC180" s="67" t="str">
        <f ca="1"/>
        <v>(NIST-TMX2)</v>
      </c>
      <c r="AD180" s="67" t="str">
        <f ca="1"/>
        <v>(NIST-A2)</v>
      </c>
      <c r="AE180" s="67" t="str">
        <f ca="1"/>
        <v>(NIST-B2)</v>
      </c>
      <c r="AF180" s="67" t="str">
        <f ca="1"/>
        <v>(NIST-C2)</v>
      </c>
      <c r="AG180" s="67" t="str">
        <f ca="1"/>
        <v>(NIST-D2)</v>
      </c>
      <c r="AH180" s="67" t="str">
        <f ca="1"/>
        <v>(NIST-E2)</v>
      </c>
      <c r="AI180" s="67" t="str">
        <f ca="1"/>
        <v>(NIST-F2)</v>
      </c>
      <c r="AJ180" s="67" t="str">
        <f ca="1"/>
        <v>(NIST-G2)</v>
      </c>
      <c r="AK180" s="67" t="str">
        <f ca="1"/>
        <v>(NIST-H2)</v>
      </c>
      <c r="AL180" s="67" t="str">
        <f ca="1"/>
        <v>(NIST-TMN3)</v>
      </c>
      <c r="AM180" s="67" t="str">
        <f ca="1"/>
        <v>(NIST-TMX3)</v>
      </c>
      <c r="AN180" s="67" t="str">
        <f ca="1"/>
        <v>(NIST-A3)</v>
      </c>
      <c r="AO180" s="67" t="str">
        <f ca="1"/>
        <v>(NIST-B3)</v>
      </c>
      <c r="AP180" s="67" t="str">
        <f ca="1"/>
        <v>(NIST-C3)</v>
      </c>
      <c r="AQ180" s="67" t="str">
        <f ca="1"/>
        <v>(NIST-D3)</v>
      </c>
      <c r="AR180" s="67" t="str">
        <f ca="1"/>
        <v>(NIST-E3)</v>
      </c>
      <c r="AS180" s="67" t="str">
        <f ca="1"/>
        <v>(NIST-F3)</v>
      </c>
      <c r="AT180" s="67" t="str">
        <f ca="1"/>
        <v>(NIST-G3)</v>
      </c>
      <c r="AU180" s="67" t="str">
        <f ca="1"/>
        <v>(NIST-H3)</v>
      </c>
      <c r="AV180" s="67" t="str">
        <f ca="1"/>
        <v>(NIST-TMN4)</v>
      </c>
      <c r="AW180" s="67" t="str">
        <f ca="1"/>
        <v>(NIST-TMX4)</v>
      </c>
      <c r="AX180" s="67" t="str">
        <f ca="1"/>
        <v>(NIST-A4)</v>
      </c>
      <c r="AY180" s="67" t="str">
        <f ca="1"/>
        <v>(NIST-B4)</v>
      </c>
      <c r="AZ180" s="67" t="str">
        <f ca="1"/>
        <v>(NIST-C4)</v>
      </c>
      <c r="BA180" s="67" t="str">
        <f ca="1"/>
        <v>(NIST-D4)</v>
      </c>
      <c r="BB180" s="67" t="str">
        <f ca="1"/>
        <v>(NIST-E4)</v>
      </c>
      <c r="BC180" s="67" t="str">
        <f ca="1"/>
        <v>(NIST-F4)</v>
      </c>
      <c r="BD180" s="67" t="str">
        <f ca="1"/>
        <v>(NIST-G4)</v>
      </c>
      <c r="BE180" s="67" t="str">
        <f ca="1"/>
        <v>(NIST-H4)</v>
      </c>
      <c r="BF180" s="67" t="str">
        <f ca="1"/>
        <v>(NIST-TMN5)</v>
      </c>
      <c r="BG180" s="67" t="str">
        <f ca="1"/>
        <v>(NIST-TMX5)</v>
      </c>
      <c r="BH180" s="67" t="str">
        <f ca="1"/>
        <v>(NIST-A5)</v>
      </c>
      <c r="BI180" s="67" t="str">
        <f ca="1"/>
        <v>(NIST-B5)</v>
      </c>
      <c r="BJ180" s="67" t="str">
        <f ca="1"/>
        <v>(NIST-C5)</v>
      </c>
      <c r="BK180" s="67" t="str">
        <f ca="1"/>
        <v>(NIST-D5)</v>
      </c>
      <c r="BL180" s="67" t="str">
        <f ca="1"/>
        <v>(NIST-E5)</v>
      </c>
      <c r="BM180" s="67" t="str">
        <f ca="1"/>
        <v>(NIST-F5)</v>
      </c>
      <c r="BN180" s="67" t="str">
        <f ca="1"/>
        <v>(NIST-G5)</v>
      </c>
      <c r="BO180" s="67" t="str">
        <f ca="1"/>
        <v>(NIST-H5)</v>
      </c>
      <c r="BP180" s="67" t="str">
        <f ca="1"/>
        <v>(NIST-TMN6)</v>
      </c>
      <c r="BQ180" s="67" t="str">
        <f ca="1"/>
        <v>(NIST-TMX6)</v>
      </c>
      <c r="BR180" s="67" t="str">
        <f ca="1"/>
        <v>(NIST-A6)</v>
      </c>
      <c r="BS180" s="67" t="str">
        <f ca="1"/>
        <v>(NIST-B6)</v>
      </c>
      <c r="BT180" s="67" t="str">
        <f ca="1"/>
        <v>(NIST-C6)</v>
      </c>
      <c r="BU180" s="67" t="str">
        <f ca="1"/>
        <v>(NIST-D6)</v>
      </c>
      <c r="BV180" s="67" t="str">
        <f ca="1"/>
        <v>(NIST-E6)</v>
      </c>
      <c r="BW180" s="67" t="str">
        <f ca="1"/>
        <v>(NIST-F6)</v>
      </c>
      <c r="BX180" s="67" t="str">
        <f ca="1"/>
        <v>(NIST-G6)</v>
      </c>
      <c r="BY180" s="68" t="str">
        <f ca="1"/>
        <v>(NIST-H6)</v>
      </c>
    </row>
    <row r="181" spans="3:77" x14ac:dyDescent="0.25">
      <c r="D181" s="13" t="s">
        <v>13</v>
      </c>
      <c r="E181" s="25">
        <f ca="1"/>
        <v>30.069400000000002</v>
      </c>
      <c r="F181" s="25">
        <f ca="1"/>
        <v>305.32</v>
      </c>
      <c r="G181" s="25">
        <f ca="1"/>
        <v>48.72008650362644</v>
      </c>
      <c r="H181" s="25">
        <f ca="1"/>
        <v>9.9492999999999998E-2</v>
      </c>
      <c r="I181" s="25">
        <f ca="1"/>
        <v>0.28499999999999998</v>
      </c>
      <c r="J181" s="25">
        <f ca="1"/>
        <v>0.52541217468533385</v>
      </c>
      <c r="K181" s="26">
        <f ca="1"/>
        <v>4.0537873019712466E-5</v>
      </c>
      <c r="L181" s="25">
        <f ca="1"/>
        <v>184.5</v>
      </c>
      <c r="M181" s="25">
        <f ca="1"/>
        <v>14706.76</v>
      </c>
      <c r="N181" s="25">
        <f ca="1"/>
        <v>-84.684159999999991</v>
      </c>
      <c r="O181" s="25">
        <f ca="1"/>
        <v>229.5</v>
      </c>
      <c r="P181" s="25">
        <f ca="1"/>
        <v>-32.928080000000001</v>
      </c>
      <c r="Q181" s="25" t="str">
        <f ca="1"/>
        <v>NIST</v>
      </c>
      <c r="R181" s="25">
        <f ca="1"/>
        <v>100</v>
      </c>
      <c r="S181" s="25">
        <f ca="1"/>
        <v>500</v>
      </c>
      <c r="T181" s="25">
        <f ca="1"/>
        <v>41.549552324080409</v>
      </c>
      <c r="U181" s="25">
        <f ca="1"/>
        <v>-83.341305530535863</v>
      </c>
      <c r="V181" s="25">
        <f ca="1"/>
        <v>543.25520214125345</v>
      </c>
      <c r="W181" s="25">
        <f ca="1"/>
        <v>-461.22582566461193</v>
      </c>
      <c r="X181" s="25">
        <f ca="1"/>
        <v>-2.4867482335698275E-2</v>
      </c>
      <c r="Y181" s="25">
        <f ca="1"/>
        <v>-20779.837213710103</v>
      </c>
      <c r="Z181" s="25">
        <f ca="1"/>
        <v>21.731715315929605</v>
      </c>
      <c r="AA181" s="25">
        <f ca="1"/>
        <v>0</v>
      </c>
      <c r="AB181" s="25">
        <f ca="1"/>
        <v>500</v>
      </c>
      <c r="AC181" s="25">
        <f ca="1"/>
        <v>1500</v>
      </c>
      <c r="AD181" s="25">
        <f ca="1"/>
        <v>5.1158921743072732</v>
      </c>
      <c r="AE181" s="25">
        <f ca="1"/>
        <v>185.66194697574889</v>
      </c>
      <c r="AF181" s="25">
        <f ca="1"/>
        <v>-81.404127390629156</v>
      </c>
      <c r="AG181" s="25">
        <f ca="1"/>
        <v>13.511799001978936</v>
      </c>
      <c r="AH181" s="25">
        <f ca="1"/>
        <v>-0.33635419187661475</v>
      </c>
      <c r="AI181" s="25">
        <f ca="1"/>
        <v>-20777.259066939172</v>
      </c>
      <c r="AJ181" s="25">
        <f ca="1"/>
        <v>-80.345091336211723</v>
      </c>
      <c r="AK181" s="25">
        <f ca="1"/>
        <v>0</v>
      </c>
      <c r="AL181" s="25">
        <f ca="1"/>
        <v>1500</v>
      </c>
      <c r="AM181" s="25">
        <f ca="1"/>
        <v>2300</v>
      </c>
      <c r="AN181" s="25">
        <f ca="1"/>
        <v>116.75357574200157</v>
      </c>
      <c r="AO181" s="25">
        <f ca="1"/>
        <v>41.675367420570652</v>
      </c>
      <c r="AP181" s="25">
        <f ca="1"/>
        <v>-10.626251987244373</v>
      </c>
      <c r="AQ181" s="25">
        <f ca="1"/>
        <v>0.93721315988279053</v>
      </c>
      <c r="AR181" s="25">
        <f ca="1"/>
        <v>-28.395048779720884</v>
      </c>
      <c r="AS181" s="25">
        <f ca="1"/>
        <v>-20865.14688630544</v>
      </c>
      <c r="AT181" s="25">
        <f ca="1"/>
        <v>18.655626339420337</v>
      </c>
      <c r="AU181" s="25">
        <f ca="1"/>
        <v>0</v>
      </c>
      <c r="AV181" s="25">
        <f ca="1"/>
        <v>2300</v>
      </c>
      <c r="AW181" s="25">
        <f ca="1"/>
        <v>3000</v>
      </c>
      <c r="AX181" s="25">
        <f ca="1"/>
        <v>200.81404261610385</v>
      </c>
      <c r="AY181" s="25">
        <f ca="1"/>
        <v>-22.388777080501249</v>
      </c>
      <c r="AZ181" s="25">
        <f ca="1"/>
        <v>7.3385114130838236</v>
      </c>
      <c r="BA181" s="25">
        <f ca="1"/>
        <v>-0.80264632734749508</v>
      </c>
      <c r="BB181" s="25">
        <f ca="1"/>
        <v>-84.349819751838382</v>
      </c>
      <c r="BC181" s="25">
        <f ca="1"/>
        <v>-20974.051450830881</v>
      </c>
      <c r="BD181" s="25">
        <f ca="1"/>
        <v>50.239189171736285</v>
      </c>
      <c r="BE181" s="25">
        <f ca="1"/>
        <v>0</v>
      </c>
      <c r="BF181" s="25">
        <f ca="1"/>
        <v>0</v>
      </c>
      <c r="BG181" s="25">
        <f ca="1"/>
        <v>0</v>
      </c>
      <c r="BH181" s="25">
        <f ca="1"/>
        <v>0</v>
      </c>
      <c r="BI181" s="25">
        <f ca="1"/>
        <v>0</v>
      </c>
      <c r="BJ181" s="25">
        <f ca="1"/>
        <v>0</v>
      </c>
      <c r="BK181" s="25">
        <f ca="1"/>
        <v>0</v>
      </c>
      <c r="BL181" s="25">
        <f ca="1"/>
        <v>0</v>
      </c>
      <c r="BM181" s="25">
        <f ca="1"/>
        <v>0</v>
      </c>
      <c r="BN181" s="25">
        <f ca="1"/>
        <v>0</v>
      </c>
      <c r="BO181" s="25">
        <f ca="1"/>
        <v>0</v>
      </c>
      <c r="BP181" s="25">
        <f ca="1"/>
        <v>0</v>
      </c>
      <c r="BQ181" s="25">
        <f ca="1"/>
        <v>0</v>
      </c>
      <c r="BR181" s="25">
        <f ca="1"/>
        <v>0</v>
      </c>
      <c r="BS181" s="25">
        <f ca="1"/>
        <v>0</v>
      </c>
      <c r="BT181" s="25">
        <f ca="1"/>
        <v>0</v>
      </c>
      <c r="BU181" s="25">
        <f ca="1"/>
        <v>0</v>
      </c>
      <c r="BV181" s="25">
        <f ca="1"/>
        <v>0</v>
      </c>
      <c r="BW181" s="25">
        <f ca="1"/>
        <v>0</v>
      </c>
      <c r="BX181" s="25">
        <f ca="1"/>
        <v>0</v>
      </c>
      <c r="BY181" s="69">
        <f ca="1"/>
        <v>0</v>
      </c>
    </row>
    <row r="182" spans="3:77" x14ac:dyDescent="0.25">
      <c r="D182" s="13" t="s">
        <v>25</v>
      </c>
      <c r="E182" s="25">
        <f ca="1"/>
        <v>100.2029</v>
      </c>
      <c r="F182" s="25">
        <f ca="1"/>
        <v>540.20000000000005</v>
      </c>
      <c r="G182" s="25">
        <f ca="1"/>
        <v>27.40005206019427</v>
      </c>
      <c r="H182" s="25">
        <f ca="1"/>
        <v>0.34946899999999997</v>
      </c>
      <c r="I182" s="25">
        <f ca="1"/>
        <v>0.26300000000000001</v>
      </c>
      <c r="J182" s="25">
        <f ca="1"/>
        <v>0.88064711309708688</v>
      </c>
      <c r="K182" s="26">
        <f ca="1"/>
        <v>1.2753134702365177E-4</v>
      </c>
      <c r="L182" s="25">
        <f ca="1"/>
        <v>371.6</v>
      </c>
      <c r="M182" s="25">
        <f ca="1"/>
        <v>31697.984</v>
      </c>
      <c r="N182" s="25">
        <f ca="1"/>
        <v>-187.77792000000002</v>
      </c>
      <c r="O182" s="25">
        <f ca="1"/>
        <v>328.5</v>
      </c>
      <c r="P182" s="25">
        <f ca="1"/>
        <v>7.9914399999999999</v>
      </c>
      <c r="Q182" s="25" t="str">
        <f ca="1"/>
        <v>NIST</v>
      </c>
      <c r="R182" s="25">
        <f ca="1"/>
        <v>200</v>
      </c>
      <c r="S182" s="25">
        <f ca="1"/>
        <v>300</v>
      </c>
      <c r="T182" s="25">
        <f ca="1"/>
        <v>-55.87518748060868</v>
      </c>
      <c r="U182" s="25">
        <f ca="1"/>
        <v>753.06365935845508</v>
      </c>
      <c r="V182" s="25">
        <f ca="1"/>
        <v>0</v>
      </c>
      <c r="W182" s="25">
        <f ca="1"/>
        <v>-797.27495439820518</v>
      </c>
      <c r="X182" s="25">
        <f ca="1"/>
        <v>1.5716262097641323</v>
      </c>
      <c r="Y182" s="25">
        <f ca="1"/>
        <v>16735.521615326677</v>
      </c>
      <c r="Z182" s="25">
        <f ca="1"/>
        <v>-277.28457266030665</v>
      </c>
      <c r="AA182" s="25">
        <f ca="1"/>
        <v>0</v>
      </c>
      <c r="AB182" s="25">
        <f ca="1"/>
        <v>500</v>
      </c>
      <c r="AC182" s="25">
        <f ca="1"/>
        <v>1000</v>
      </c>
      <c r="AD182" s="25">
        <f ca="1"/>
        <v>39.957188087251197</v>
      </c>
      <c r="AE182" s="25">
        <f ca="1"/>
        <v>587.32153606885504</v>
      </c>
      <c r="AF182" s="25">
        <f ca="1"/>
        <v>-297.20093084875532</v>
      </c>
      <c r="AG182" s="25">
        <f ca="1"/>
        <v>55.031934334079693</v>
      </c>
      <c r="AH182" s="25">
        <f ca="1"/>
        <v>-3.5269765651542624</v>
      </c>
      <c r="AI182" s="25">
        <f ca="1"/>
        <v>16697.192064386367</v>
      </c>
      <c r="AJ182" s="25">
        <f ca="1"/>
        <v>-134.80465279793955</v>
      </c>
      <c r="AK182" s="25">
        <f ca="1"/>
        <v>0</v>
      </c>
      <c r="AL182" s="25">
        <f ca="1"/>
        <v>1000</v>
      </c>
      <c r="AM182" s="25">
        <f ca="1"/>
        <v>1500</v>
      </c>
      <c r="AN182" s="25">
        <f ca="1"/>
        <v>5438.9186689537382</v>
      </c>
      <c r="AO182" s="25">
        <f ca="1"/>
        <v>-8372.4984112099864</v>
      </c>
      <c r="AP182" s="25">
        <f ca="1"/>
        <v>5224.0290642334849</v>
      </c>
      <c r="AQ182" s="25">
        <f ca="1"/>
        <v>-1140.4995546014086</v>
      </c>
      <c r="AR182" s="25">
        <f ca="1"/>
        <v>-768.39522720118566</v>
      </c>
      <c r="AS182" s="25">
        <f ca="1"/>
        <v>13471.745180396396</v>
      </c>
      <c r="AT182" s="25">
        <f ca="1"/>
        <v>6080.4766679335962</v>
      </c>
      <c r="AU182" s="25">
        <f ca="1"/>
        <v>0</v>
      </c>
      <c r="AV182" s="25">
        <f ca="1"/>
        <v>1500</v>
      </c>
      <c r="AW182" s="25">
        <f ca="1"/>
        <v>3000</v>
      </c>
      <c r="AX182" s="25">
        <f ca="1"/>
        <v>0</v>
      </c>
      <c r="AY182" s="25">
        <f ca="1"/>
        <v>0</v>
      </c>
      <c r="AZ182" s="25">
        <f ca="1"/>
        <v>0</v>
      </c>
      <c r="BA182" s="25">
        <f ca="1"/>
        <v>0</v>
      </c>
      <c r="BB182" s="25">
        <f ca="1"/>
        <v>0</v>
      </c>
      <c r="BC182" s="25">
        <f ca="1"/>
        <v>17156.913904486821</v>
      </c>
      <c r="BD182" s="25">
        <f ca="1"/>
        <v>491.74599048714026</v>
      </c>
      <c r="BE182" s="25">
        <f ca="1"/>
        <v>0</v>
      </c>
      <c r="BF182" s="25">
        <f ca="1"/>
        <v>0</v>
      </c>
      <c r="BG182" s="25">
        <f ca="1"/>
        <v>0</v>
      </c>
      <c r="BH182" s="25">
        <f ca="1"/>
        <v>0</v>
      </c>
      <c r="BI182" s="25">
        <f ca="1"/>
        <v>0</v>
      </c>
      <c r="BJ182" s="25">
        <f ca="1"/>
        <v>0</v>
      </c>
      <c r="BK182" s="25">
        <f ca="1"/>
        <v>0</v>
      </c>
      <c r="BL182" s="25">
        <f ca="1"/>
        <v>0</v>
      </c>
      <c r="BM182" s="25">
        <f ca="1"/>
        <v>0</v>
      </c>
      <c r="BN182" s="25">
        <f ca="1"/>
        <v>0</v>
      </c>
      <c r="BO182" s="25">
        <f ca="1"/>
        <v>0</v>
      </c>
      <c r="BP182" s="25">
        <f ca="1"/>
        <v>0</v>
      </c>
      <c r="BQ182" s="25">
        <f ca="1"/>
        <v>0</v>
      </c>
      <c r="BR182" s="25">
        <f ca="1"/>
        <v>0</v>
      </c>
      <c r="BS182" s="25">
        <f ca="1"/>
        <v>0</v>
      </c>
      <c r="BT182" s="25">
        <f ca="1"/>
        <v>0</v>
      </c>
      <c r="BU182" s="25">
        <f ca="1"/>
        <v>0</v>
      </c>
      <c r="BV182" s="25">
        <f ca="1"/>
        <v>0</v>
      </c>
      <c r="BW182" s="25">
        <f ca="1"/>
        <v>0</v>
      </c>
      <c r="BX182" s="25">
        <f ca="1"/>
        <v>0</v>
      </c>
      <c r="BY182" s="69">
        <f ca="1"/>
        <v>0</v>
      </c>
    </row>
    <row r="183" spans="3:77" x14ac:dyDescent="0.25">
      <c r="D183" s="13" t="s">
        <v>162</v>
      </c>
      <c r="E183" s="25" t="str">
        <f ca="1"/>
        <v/>
      </c>
      <c r="F183" s="25" t="str">
        <f ca="1"/>
        <v/>
      </c>
      <c r="G183" s="25" t="str">
        <f ca="1"/>
        <v/>
      </c>
      <c r="H183" s="25" t="str">
        <f ca="1"/>
        <v/>
      </c>
      <c r="I183" s="25" t="str">
        <f ca="1"/>
        <v/>
      </c>
      <c r="J183" s="25" t="str">
        <f ca="1"/>
        <v/>
      </c>
      <c r="K183" s="25" t="str">
        <f ca="1"/>
        <v/>
      </c>
      <c r="L183" s="25" t="str">
        <f ca="1"/>
        <v/>
      </c>
      <c r="M183" s="25" t="str">
        <f ca="1"/>
        <v/>
      </c>
      <c r="N183" s="25" t="str">
        <f ca="1"/>
        <v/>
      </c>
      <c r="O183" s="25" t="str">
        <f ca="1"/>
        <v/>
      </c>
      <c r="P183" s="25" t="str">
        <f ca="1"/>
        <v/>
      </c>
      <c r="Q183" s="25" t="str">
        <f ca="1"/>
        <v>Liquid</v>
      </c>
      <c r="R183" s="25" t="str">
        <f ca="1"/>
        <v/>
      </c>
      <c r="S183" s="25" t="str">
        <f ca="1"/>
        <v/>
      </c>
      <c r="T183" s="25" t="str">
        <f ca="1"/>
        <v/>
      </c>
      <c r="U183" s="25" t="str">
        <f ca="1"/>
        <v/>
      </c>
      <c r="V183" s="25" t="str">
        <f ca="1"/>
        <v/>
      </c>
      <c r="W183" s="25" t="str">
        <f ca="1"/>
        <v/>
      </c>
      <c r="X183" s="25" t="str">
        <f ca="1"/>
        <v/>
      </c>
      <c r="Y183" s="25" t="str">
        <f ca="1"/>
        <v/>
      </c>
      <c r="Z183" s="25" t="str">
        <f ca="1"/>
        <v/>
      </c>
      <c r="AA183" s="25" t="str">
        <f ca="1"/>
        <v/>
      </c>
      <c r="AB183" s="25" t="str">
        <f ca="1"/>
        <v/>
      </c>
      <c r="AC183" s="25" t="str">
        <f ca="1"/>
        <v/>
      </c>
      <c r="AD183" s="25" t="str">
        <f ca="1"/>
        <v/>
      </c>
      <c r="AE183" s="25" t="str">
        <f ca="1"/>
        <v/>
      </c>
      <c r="AF183" s="25" t="str">
        <f ca="1"/>
        <v/>
      </c>
      <c r="AG183" s="25" t="str">
        <f ca="1"/>
        <v/>
      </c>
      <c r="AH183" s="25" t="str">
        <f ca="1"/>
        <v/>
      </c>
      <c r="AI183" s="25" t="str">
        <f ca="1"/>
        <v/>
      </c>
      <c r="AJ183" s="25" t="str">
        <f ca="1"/>
        <v/>
      </c>
      <c r="AK183" s="25" t="str">
        <f ca="1"/>
        <v/>
      </c>
      <c r="AL183" s="25" t="str">
        <f ca="1"/>
        <v/>
      </c>
      <c r="AM183" s="25" t="str">
        <f ca="1"/>
        <v/>
      </c>
      <c r="AN183" s="25" t="str">
        <f ca="1"/>
        <v/>
      </c>
      <c r="AO183" s="25" t="str">
        <f ca="1"/>
        <v/>
      </c>
      <c r="AP183" s="25" t="str">
        <f ca="1"/>
        <v/>
      </c>
      <c r="AQ183" s="25" t="str">
        <f ca="1"/>
        <v/>
      </c>
      <c r="AR183" s="25" t="str">
        <f ca="1"/>
        <v/>
      </c>
      <c r="AS183" s="25" t="str">
        <f ca="1"/>
        <v/>
      </c>
      <c r="AT183" s="25" t="str">
        <f ca="1"/>
        <v/>
      </c>
      <c r="AU183" s="25" t="str">
        <f ca="1"/>
        <v/>
      </c>
      <c r="AV183" s="25" t="str">
        <f ca="1"/>
        <v/>
      </c>
      <c r="AW183" s="25" t="str">
        <f ca="1"/>
        <v/>
      </c>
      <c r="AX183" s="25" t="str">
        <f ca="1"/>
        <v/>
      </c>
      <c r="AY183" s="25" t="str">
        <f ca="1"/>
        <v/>
      </c>
      <c r="AZ183" s="25" t="str">
        <f ca="1"/>
        <v/>
      </c>
      <c r="BA183" s="25" t="str">
        <f ca="1"/>
        <v/>
      </c>
      <c r="BB183" s="25" t="str">
        <f ca="1"/>
        <v/>
      </c>
      <c r="BC183" s="25" t="str">
        <f ca="1"/>
        <v/>
      </c>
      <c r="BD183" s="25" t="str">
        <f ca="1"/>
        <v/>
      </c>
      <c r="BE183" s="25" t="str">
        <f ca="1"/>
        <v/>
      </c>
      <c r="BF183" s="25" t="str">
        <f ca="1"/>
        <v/>
      </c>
      <c r="BG183" s="25" t="str">
        <f ca="1"/>
        <v/>
      </c>
      <c r="BH183" s="25" t="str">
        <f ca="1"/>
        <v/>
      </c>
      <c r="BI183" s="25" t="str">
        <f ca="1"/>
        <v/>
      </c>
      <c r="BJ183" s="25" t="str">
        <f ca="1"/>
        <v/>
      </c>
      <c r="BK183" s="25" t="str">
        <f ca="1"/>
        <v/>
      </c>
      <c r="BL183" s="25" t="str">
        <f ca="1"/>
        <v/>
      </c>
      <c r="BM183" s="25" t="str">
        <f ca="1"/>
        <v/>
      </c>
      <c r="BN183" s="25" t="str">
        <f ca="1"/>
        <v/>
      </c>
      <c r="BO183" s="25" t="str">
        <f ca="1"/>
        <v/>
      </c>
      <c r="BP183" s="25" t="str">
        <f ca="1"/>
        <v/>
      </c>
      <c r="BQ183" s="25" t="str">
        <f ca="1"/>
        <v/>
      </c>
      <c r="BR183" s="25" t="str">
        <f ca="1"/>
        <v/>
      </c>
      <c r="BS183" s="25" t="str">
        <f ca="1"/>
        <v/>
      </c>
      <c r="BT183" s="25" t="str">
        <f ca="1"/>
        <v/>
      </c>
      <c r="BU183" s="25" t="str">
        <f ca="1"/>
        <v/>
      </c>
      <c r="BV183" s="25" t="str">
        <f ca="1"/>
        <v/>
      </c>
      <c r="BW183" s="25" t="str">
        <f ca="1"/>
        <v/>
      </c>
      <c r="BX183" s="25" t="str">
        <f ca="1"/>
        <v/>
      </c>
      <c r="BY183" s="69" t="str">
        <f ca="1"/>
        <v/>
      </c>
    </row>
    <row r="184" spans="3:77" x14ac:dyDescent="0.25">
      <c r="D184" s="13" t="s">
        <v>182</v>
      </c>
      <c r="E184" s="25">
        <f ca="1"/>
        <v>30.069400000000002</v>
      </c>
      <c r="F184" s="25">
        <f ca="1"/>
        <v>0</v>
      </c>
      <c r="G184" s="25">
        <f ca="1"/>
        <v>0</v>
      </c>
      <c r="H184" s="25">
        <f ca="1"/>
        <v>0</v>
      </c>
      <c r="I184" s="25">
        <f ca="1"/>
        <v>0</v>
      </c>
      <c r="J184" s="25">
        <f ca="1"/>
        <v>0</v>
      </c>
      <c r="K184" s="25">
        <f ca="1"/>
        <v>0</v>
      </c>
      <c r="L184" s="25">
        <f ca="1"/>
        <v>0</v>
      </c>
      <c r="M184" s="25">
        <f ca="1"/>
        <v>0</v>
      </c>
      <c r="N184" s="25">
        <f ca="1"/>
        <v>0</v>
      </c>
      <c r="O184" s="25">
        <f ca="1"/>
        <v>0</v>
      </c>
      <c r="P184" s="25">
        <f ca="1"/>
        <v>0</v>
      </c>
      <c r="Q184" s="25" t="str">
        <f ca="1"/>
        <v>NIST</v>
      </c>
      <c r="R184" s="25">
        <f ca="1"/>
        <v>100</v>
      </c>
      <c r="S184" s="25">
        <f ca="1"/>
        <v>150</v>
      </c>
      <c r="T184" s="25">
        <f ca="1"/>
        <v>6.1617688462286502</v>
      </c>
      <c r="U184" s="25">
        <f ca="1"/>
        <v>1191.977889749274</v>
      </c>
      <c r="V184" s="25">
        <f ca="1"/>
        <v>-8334.0324879484979</v>
      </c>
      <c r="W184" s="25">
        <f ca="1"/>
        <v>20755.290424437459</v>
      </c>
      <c r="X184" s="25">
        <f ca="1"/>
        <v>5.7555653373013264E-2</v>
      </c>
      <c r="Y184" s="25">
        <f ca="1"/>
        <v>-930.54242873355747</v>
      </c>
      <c r="Z184" s="25">
        <f ca="1"/>
        <v>-95.419890360634795</v>
      </c>
      <c r="AA184" s="25">
        <f ca="1"/>
        <v>0</v>
      </c>
      <c r="AB184" s="25">
        <f ca="1"/>
        <v>150</v>
      </c>
      <c r="AC184" s="25">
        <f ca="1"/>
        <v>190</v>
      </c>
      <c r="AD184" s="25">
        <f ca="1"/>
        <v>-259.94712121963289</v>
      </c>
      <c r="AE184" s="25">
        <f ca="1"/>
        <v>3801.2112466527055</v>
      </c>
      <c r="AF184" s="25">
        <f ca="1"/>
        <v>-16746.036890771069</v>
      </c>
      <c r="AG184" s="25">
        <f ca="1"/>
        <v>27549.259087179369</v>
      </c>
      <c r="AH184" s="25">
        <f ca="1"/>
        <v>0.98150658400903112</v>
      </c>
      <c r="AI184" s="25">
        <f ca="1"/>
        <v>-905.21665432363795</v>
      </c>
      <c r="AJ184" s="25">
        <f ca="1"/>
        <v>-884.1213097067033</v>
      </c>
      <c r="AK184" s="25">
        <f ca="1"/>
        <v>0</v>
      </c>
      <c r="AL184" s="25">
        <f ca="1"/>
        <v>190</v>
      </c>
      <c r="AM184" s="25">
        <f ca="1"/>
        <v>230</v>
      </c>
      <c r="AN184" s="25">
        <f ca="1"/>
        <v>-1565.3275494514999</v>
      </c>
      <c r="AO184" s="25">
        <f ca="1"/>
        <v>15675.738583963937</v>
      </c>
      <c r="AP184" s="25">
        <f ca="1"/>
        <v>-56441.932681920684</v>
      </c>
      <c r="AQ184" s="25">
        <f ca="1"/>
        <v>73412.95176032692</v>
      </c>
      <c r="AR184" s="25">
        <f ca="1"/>
        <v>7.0341410341169643</v>
      </c>
      <c r="AS184" s="25">
        <f ca="1"/>
        <v>-763.85807659632064</v>
      </c>
      <c r="AT184" s="25">
        <f ca="1"/>
        <v>-4612.6847859737745</v>
      </c>
      <c r="AU184" s="25">
        <f ca="1"/>
        <v>0</v>
      </c>
      <c r="AV184" s="25">
        <f ca="1"/>
        <v>230</v>
      </c>
      <c r="AW184" s="25">
        <f ca="1"/>
        <v>300</v>
      </c>
      <c r="AX184" s="25">
        <f ca="1"/>
        <v>-288359.40060847288</v>
      </c>
      <c r="AY184" s="25">
        <f ca="1"/>
        <v>2249119.0020441059</v>
      </c>
      <c r="AZ184" s="25">
        <f ca="1"/>
        <v>-6566362.2437134068</v>
      </c>
      <c r="BA184" s="25">
        <f ca="1"/>
        <v>6807748.8457100363</v>
      </c>
      <c r="BB184" s="25">
        <f ca="1"/>
        <v>1887.1604392687404</v>
      </c>
      <c r="BC184" s="25">
        <f ca="1"/>
        <v>35989.375155555077</v>
      </c>
      <c r="BD184" s="25">
        <f ca="1"/>
        <v>-777153.25236582127</v>
      </c>
      <c r="BE184" s="25">
        <f ca="1"/>
        <v>0</v>
      </c>
      <c r="BF184" s="25">
        <f ca="1"/>
        <v>0</v>
      </c>
      <c r="BG184" s="25">
        <f ca="1"/>
        <v>0</v>
      </c>
      <c r="BH184" s="25">
        <f ca="1"/>
        <v>0</v>
      </c>
      <c r="BI184" s="25">
        <f ca="1"/>
        <v>0</v>
      </c>
      <c r="BJ184" s="25">
        <f ca="1"/>
        <v>0</v>
      </c>
      <c r="BK184" s="25">
        <f ca="1"/>
        <v>0</v>
      </c>
      <c r="BL184" s="25">
        <f ca="1"/>
        <v>0</v>
      </c>
      <c r="BM184" s="25">
        <f ca="1"/>
        <v>0</v>
      </c>
      <c r="BN184" s="25">
        <f ca="1"/>
        <v>0</v>
      </c>
      <c r="BO184" s="25">
        <f ca="1"/>
        <v>0</v>
      </c>
      <c r="BP184" s="25">
        <f ca="1"/>
        <v>0</v>
      </c>
      <c r="BQ184" s="25">
        <f ca="1"/>
        <v>0</v>
      </c>
      <c r="BR184" s="25">
        <f ca="1"/>
        <v>0</v>
      </c>
      <c r="BS184" s="25">
        <f ca="1"/>
        <v>0</v>
      </c>
      <c r="BT184" s="25">
        <f ca="1"/>
        <v>0</v>
      </c>
      <c r="BU184" s="25">
        <f ca="1"/>
        <v>0</v>
      </c>
      <c r="BV184" s="25">
        <f ca="1"/>
        <v>0</v>
      </c>
      <c r="BW184" s="25">
        <f ca="1"/>
        <v>0</v>
      </c>
      <c r="BX184" s="25">
        <f ca="1"/>
        <v>0</v>
      </c>
      <c r="BY184" s="69">
        <f ca="1"/>
        <v>0</v>
      </c>
    </row>
    <row r="185" spans="3:77" x14ac:dyDescent="0.25">
      <c r="D185" s="16" t="s">
        <v>183</v>
      </c>
      <c r="E185" s="31">
        <f ca="1"/>
        <v>100.2029</v>
      </c>
      <c r="F185" s="31">
        <f ca="1"/>
        <v>0</v>
      </c>
      <c r="G185" s="31">
        <f ca="1"/>
        <v>0</v>
      </c>
      <c r="H185" s="31">
        <f ca="1"/>
        <v>0</v>
      </c>
      <c r="I185" s="31">
        <f ca="1"/>
        <v>0</v>
      </c>
      <c r="J185" s="31">
        <f ca="1"/>
        <v>0</v>
      </c>
      <c r="K185" s="31">
        <f ca="1"/>
        <v>0</v>
      </c>
      <c r="L185" s="31">
        <f ca="1"/>
        <v>0</v>
      </c>
      <c r="M185" s="31">
        <f ca="1"/>
        <v>0</v>
      </c>
      <c r="N185" s="31">
        <f ca="1"/>
        <v>0</v>
      </c>
      <c r="O185" s="31">
        <f ca="1"/>
        <v>0</v>
      </c>
      <c r="P185" s="31">
        <f ca="1"/>
        <v>0</v>
      </c>
      <c r="Q185" s="31" t="str">
        <f ca="1"/>
        <v>NIST</v>
      </c>
      <c r="R185" s="31">
        <f ca="1"/>
        <v>220</v>
      </c>
      <c r="S185" s="31">
        <f ca="1"/>
        <v>520</v>
      </c>
      <c r="T185" s="31">
        <f ca="1"/>
        <v>-2137.2951322581998</v>
      </c>
      <c r="U185" s="31">
        <f ca="1"/>
        <v>14460.013577553527</v>
      </c>
      <c r="V185" s="31">
        <f ca="1"/>
        <v>-32793.023338003943</v>
      </c>
      <c r="W185" s="31">
        <f ca="1"/>
        <v>26985.75996713062</v>
      </c>
      <c r="X185" s="31">
        <f ca="1"/>
        <v>22.329785869680219</v>
      </c>
      <c r="Y185" s="31">
        <f ca="1"/>
        <v>0</v>
      </c>
      <c r="Z185" s="31">
        <f ca="1"/>
        <v>0</v>
      </c>
      <c r="AA185" s="31">
        <f ca="1"/>
        <v>0</v>
      </c>
      <c r="AB185" s="31">
        <f ca="1"/>
        <v>0</v>
      </c>
      <c r="AC185" s="31">
        <f ca="1"/>
        <v>0</v>
      </c>
      <c r="AD185" s="31">
        <f ca="1"/>
        <v>0</v>
      </c>
      <c r="AE185" s="31">
        <f ca="1"/>
        <v>0</v>
      </c>
      <c r="AF185" s="31">
        <f ca="1"/>
        <v>0</v>
      </c>
      <c r="AG185" s="31">
        <f ca="1"/>
        <v>0</v>
      </c>
      <c r="AH185" s="31">
        <f ca="1"/>
        <v>0</v>
      </c>
      <c r="AI185" s="31">
        <f ca="1"/>
        <v>0</v>
      </c>
      <c r="AJ185" s="31">
        <f ca="1"/>
        <v>0</v>
      </c>
      <c r="AK185" s="31">
        <f ca="1"/>
        <v>0</v>
      </c>
      <c r="AL185" s="31">
        <f ca="1"/>
        <v>0</v>
      </c>
      <c r="AM185" s="31">
        <f ca="1"/>
        <v>0</v>
      </c>
      <c r="AN185" s="31">
        <f ca="1"/>
        <v>0</v>
      </c>
      <c r="AO185" s="31">
        <f ca="1"/>
        <v>0</v>
      </c>
      <c r="AP185" s="31">
        <f ca="1"/>
        <v>0</v>
      </c>
      <c r="AQ185" s="31">
        <f ca="1"/>
        <v>0</v>
      </c>
      <c r="AR185" s="31">
        <f ca="1"/>
        <v>0</v>
      </c>
      <c r="AS185" s="31">
        <f ca="1"/>
        <v>0</v>
      </c>
      <c r="AT185" s="31">
        <f ca="1"/>
        <v>0</v>
      </c>
      <c r="AU185" s="31">
        <f ca="1"/>
        <v>0</v>
      </c>
      <c r="AV185" s="31">
        <f ca="1"/>
        <v>0</v>
      </c>
      <c r="AW185" s="31">
        <f ca="1"/>
        <v>0</v>
      </c>
      <c r="AX185" s="31">
        <f ca="1"/>
        <v>0</v>
      </c>
      <c r="AY185" s="31">
        <f ca="1"/>
        <v>0</v>
      </c>
      <c r="AZ185" s="31">
        <f ca="1"/>
        <v>0</v>
      </c>
      <c r="BA185" s="31">
        <f ca="1"/>
        <v>0</v>
      </c>
      <c r="BB185" s="31">
        <f ca="1"/>
        <v>0</v>
      </c>
      <c r="BC185" s="31">
        <f ca="1"/>
        <v>0</v>
      </c>
      <c r="BD185" s="31">
        <f ca="1"/>
        <v>0</v>
      </c>
      <c r="BE185" s="31">
        <f ca="1"/>
        <v>0</v>
      </c>
      <c r="BF185" s="31">
        <f ca="1"/>
        <v>0</v>
      </c>
      <c r="BG185" s="31">
        <f ca="1"/>
        <v>0</v>
      </c>
      <c r="BH185" s="31">
        <f ca="1"/>
        <v>0</v>
      </c>
      <c r="BI185" s="31">
        <f ca="1"/>
        <v>0</v>
      </c>
      <c r="BJ185" s="31">
        <f ca="1"/>
        <v>0</v>
      </c>
      <c r="BK185" s="31">
        <f ca="1"/>
        <v>0</v>
      </c>
      <c r="BL185" s="31">
        <f ca="1"/>
        <v>0</v>
      </c>
      <c r="BM185" s="31">
        <f ca="1"/>
        <v>0</v>
      </c>
      <c r="BN185" s="31">
        <f ca="1"/>
        <v>0</v>
      </c>
      <c r="BO185" s="31">
        <f ca="1"/>
        <v>0</v>
      </c>
      <c r="BP185" s="31">
        <f ca="1"/>
        <v>0</v>
      </c>
      <c r="BQ185" s="31">
        <f ca="1"/>
        <v>0</v>
      </c>
      <c r="BR185" s="31">
        <f ca="1"/>
        <v>0</v>
      </c>
      <c r="BS185" s="31">
        <f ca="1"/>
        <v>0</v>
      </c>
      <c r="BT185" s="31">
        <f ca="1"/>
        <v>0</v>
      </c>
      <c r="BU185" s="31">
        <f ca="1"/>
        <v>0</v>
      </c>
      <c r="BV185" s="31">
        <f ca="1"/>
        <v>0</v>
      </c>
      <c r="BW185" s="31">
        <f ca="1"/>
        <v>0</v>
      </c>
      <c r="BX185" s="31">
        <f ca="1"/>
        <v>0</v>
      </c>
      <c r="BY185" s="33">
        <f ca="1"/>
        <v>0</v>
      </c>
    </row>
    <row r="187" spans="3:77" x14ac:dyDescent="0.25">
      <c r="C187" s="9" t="s">
        <v>184</v>
      </c>
      <c r="D187" s="66" t="str">
        <f ca="1">D180</f>
        <v>error messages on</v>
      </c>
      <c r="E187" s="67" t="str">
        <f t="shared" ref="E187:BP189" ca="1" si="7">E180</f>
        <v>(MW)</v>
      </c>
      <c r="F187" s="67" t="str">
        <f t="shared" ca="1" si="7"/>
        <v>(TC, K)</v>
      </c>
      <c r="G187" s="67" t="str">
        <f t="shared" ca="1" si="7"/>
        <v>(PC, bara)</v>
      </c>
      <c r="H187" s="67" t="str">
        <f t="shared" ca="1" si="7"/>
        <v>(OMEGA)</v>
      </c>
      <c r="I187" s="67" t="str">
        <f t="shared" ca="1" si="7"/>
        <v>(ZC)</v>
      </c>
      <c r="J187" s="67" t="str">
        <f t="shared" ca="1" si="7"/>
        <v>k(i)</v>
      </c>
      <c r="K187" s="67" t="str">
        <f t="shared" ca="1" si="7"/>
        <v>b(i)</v>
      </c>
      <c r="L187" s="67" t="str">
        <f t="shared" ca="1" si="7"/>
        <v>(TB, K)</v>
      </c>
      <c r="M187" s="67" t="str">
        <f t="shared" ca="1" si="7"/>
        <v>(Hvap, kJ/kg-mole)</v>
      </c>
      <c r="N187" s="67" t="str">
        <f t="shared" ca="1" si="7"/>
        <v>(Hf298, kJ/g-mole)</v>
      </c>
      <c r="O187" s="67" t="str">
        <f t="shared" ca="1" si="7"/>
        <v>(S298, J/g-mole/K)</v>
      </c>
      <c r="P187" s="67" t="str">
        <f t="shared" ca="1" si="7"/>
        <v>(Gf298, kJ/g-mole)</v>
      </c>
      <c r="Q187" s="67" t="str">
        <f t="shared" ca="1" si="7"/>
        <v>(CPData)</v>
      </c>
      <c r="R187" s="67" t="str">
        <f t="shared" ca="1" si="7"/>
        <v>(NIST-TMN1)</v>
      </c>
      <c r="S187" s="67" t="str">
        <f t="shared" ca="1" si="7"/>
        <v>(NIST-TMX1)</v>
      </c>
      <c r="T187" s="67" t="str">
        <f t="shared" ca="1" si="7"/>
        <v>(NIST-A1)</v>
      </c>
      <c r="U187" s="67" t="str">
        <f t="shared" ca="1" si="7"/>
        <v>(NIST-B1)</v>
      </c>
      <c r="V187" s="67" t="str">
        <f t="shared" ca="1" si="7"/>
        <v>(NIST-C1)</v>
      </c>
      <c r="W187" s="67" t="str">
        <f t="shared" ca="1" si="7"/>
        <v>(NIST-D1)</v>
      </c>
      <c r="X187" s="67" t="str">
        <f t="shared" ca="1" si="7"/>
        <v>(NIST-E1)</v>
      </c>
      <c r="Y187" s="67" t="str">
        <f t="shared" ca="1" si="7"/>
        <v>(NIST-F1)</v>
      </c>
      <c r="Z187" s="67" t="str">
        <f t="shared" ca="1" si="7"/>
        <v>(NIST-G1)</v>
      </c>
      <c r="AA187" s="67" t="str">
        <f t="shared" ca="1" si="7"/>
        <v>(NIST-H1)</v>
      </c>
      <c r="AB187" s="67" t="str">
        <f t="shared" ca="1" si="7"/>
        <v>(NIST-TMN2)</v>
      </c>
      <c r="AC187" s="67" t="str">
        <f t="shared" ca="1" si="7"/>
        <v>(NIST-TMX2)</v>
      </c>
      <c r="AD187" s="67" t="str">
        <f t="shared" ca="1" si="7"/>
        <v>(NIST-A2)</v>
      </c>
      <c r="AE187" s="67" t="str">
        <f t="shared" ca="1" si="7"/>
        <v>(NIST-B2)</v>
      </c>
      <c r="AF187" s="67" t="str">
        <f t="shared" ca="1" si="7"/>
        <v>(NIST-C2)</v>
      </c>
      <c r="AG187" s="67" t="str">
        <f t="shared" ca="1" si="7"/>
        <v>(NIST-D2)</v>
      </c>
      <c r="AH187" s="67" t="str">
        <f t="shared" ca="1" si="7"/>
        <v>(NIST-E2)</v>
      </c>
      <c r="AI187" s="67" t="str">
        <f t="shared" ca="1" si="7"/>
        <v>(NIST-F2)</v>
      </c>
      <c r="AJ187" s="67" t="str">
        <f t="shared" ca="1" si="7"/>
        <v>(NIST-G2)</v>
      </c>
      <c r="AK187" s="67" t="str">
        <f t="shared" ca="1" si="7"/>
        <v>(NIST-H2)</v>
      </c>
      <c r="AL187" s="67" t="str">
        <f t="shared" ca="1" si="7"/>
        <v>(NIST-TMN3)</v>
      </c>
      <c r="AM187" s="67" t="str">
        <f t="shared" ca="1" si="7"/>
        <v>(NIST-TMX3)</v>
      </c>
      <c r="AN187" s="67" t="str">
        <f t="shared" ca="1" si="7"/>
        <v>(NIST-A3)</v>
      </c>
      <c r="AO187" s="67" t="str">
        <f t="shared" ca="1" si="7"/>
        <v>(NIST-B3)</v>
      </c>
      <c r="AP187" s="67" t="str">
        <f t="shared" ca="1" si="7"/>
        <v>(NIST-C3)</v>
      </c>
      <c r="AQ187" s="67" t="str">
        <f t="shared" ca="1" si="7"/>
        <v>(NIST-D3)</v>
      </c>
      <c r="AR187" s="67" t="str">
        <f t="shared" ca="1" si="7"/>
        <v>(NIST-E3)</v>
      </c>
      <c r="AS187" s="67" t="str">
        <f t="shared" ca="1" si="7"/>
        <v>(NIST-F3)</v>
      </c>
      <c r="AT187" s="67" t="str">
        <f t="shared" ca="1" si="7"/>
        <v>(NIST-G3)</v>
      </c>
      <c r="AU187" s="67" t="str">
        <f t="shared" ca="1" si="7"/>
        <v>(NIST-H3)</v>
      </c>
      <c r="AV187" s="67" t="str">
        <f t="shared" ca="1" si="7"/>
        <v>(NIST-TMN4)</v>
      </c>
      <c r="AW187" s="67" t="str">
        <f t="shared" ca="1" si="7"/>
        <v>(NIST-TMX4)</v>
      </c>
      <c r="AX187" s="67" t="str">
        <f t="shared" ca="1" si="7"/>
        <v>(NIST-A4)</v>
      </c>
      <c r="AY187" s="67" t="str">
        <f t="shared" ca="1" si="7"/>
        <v>(NIST-B4)</v>
      </c>
      <c r="AZ187" s="67" t="str">
        <f t="shared" ca="1" si="7"/>
        <v>(NIST-C4)</v>
      </c>
      <c r="BA187" s="67" t="str">
        <f t="shared" ca="1" si="7"/>
        <v>(NIST-D4)</v>
      </c>
      <c r="BB187" s="67" t="str">
        <f t="shared" ca="1" si="7"/>
        <v>(NIST-E4)</v>
      </c>
      <c r="BC187" s="67" t="str">
        <f t="shared" ca="1" si="7"/>
        <v>(NIST-F4)</v>
      </c>
      <c r="BD187" s="67" t="str">
        <f t="shared" ca="1" si="7"/>
        <v>(NIST-G4)</v>
      </c>
      <c r="BE187" s="67" t="str">
        <f t="shared" ca="1" si="7"/>
        <v>(NIST-H4)</v>
      </c>
      <c r="BF187" s="67" t="str">
        <f t="shared" ca="1" si="7"/>
        <v>(NIST-TMN5)</v>
      </c>
      <c r="BG187" s="67" t="str">
        <f t="shared" ca="1" si="7"/>
        <v>(NIST-TMX5)</v>
      </c>
      <c r="BH187" s="67" t="str">
        <f t="shared" ca="1" si="7"/>
        <v>(NIST-A5)</v>
      </c>
      <c r="BI187" s="67" t="str">
        <f t="shared" ca="1" si="7"/>
        <v>(NIST-B5)</v>
      </c>
      <c r="BJ187" s="67" t="str">
        <f t="shared" ca="1" si="7"/>
        <v>(NIST-C5)</v>
      </c>
      <c r="BK187" s="67" t="str">
        <f t="shared" ca="1" si="7"/>
        <v>(NIST-D5)</v>
      </c>
      <c r="BL187" s="67" t="str">
        <f t="shared" ca="1" si="7"/>
        <v>(NIST-E5)</v>
      </c>
      <c r="BM187" s="67" t="str">
        <f t="shared" ca="1" si="7"/>
        <v>(NIST-F5)</v>
      </c>
      <c r="BN187" s="67" t="str">
        <f t="shared" ca="1" si="7"/>
        <v>(NIST-G5)</v>
      </c>
      <c r="BO187" s="67" t="str">
        <f t="shared" ca="1" si="7"/>
        <v>(NIST-H5)</v>
      </c>
      <c r="BP187" s="67" t="str">
        <f t="shared" ca="1" si="7"/>
        <v>(NIST-TMN6)</v>
      </c>
      <c r="BQ187" s="67" t="str">
        <f t="shared" ref="BQ187:BY189" ca="1" si="8">BQ180</f>
        <v>(NIST-TMX6)</v>
      </c>
      <c r="BR187" s="67" t="str">
        <f t="shared" ca="1" si="8"/>
        <v>(NIST-A6)</v>
      </c>
      <c r="BS187" s="67" t="str">
        <f t="shared" ca="1" si="8"/>
        <v>(NIST-B6)</v>
      </c>
      <c r="BT187" s="67" t="str">
        <f t="shared" ca="1" si="8"/>
        <v>(NIST-C6)</v>
      </c>
      <c r="BU187" s="67" t="str">
        <f t="shared" ca="1" si="8"/>
        <v>(NIST-D6)</v>
      </c>
      <c r="BV187" s="67" t="str">
        <f t="shared" ca="1" si="8"/>
        <v>(NIST-E6)</v>
      </c>
      <c r="BW187" s="67" t="str">
        <f t="shared" ca="1" si="8"/>
        <v>(NIST-F6)</v>
      </c>
      <c r="BX187" s="67" t="str">
        <f t="shared" ca="1" si="8"/>
        <v>(NIST-G6)</v>
      </c>
      <c r="BY187" s="68" t="str">
        <f t="shared" ca="1" si="8"/>
        <v>(NIST-H6)</v>
      </c>
    </row>
    <row r="188" spans="3:77" x14ac:dyDescent="0.25">
      <c r="D188" s="13" t="str">
        <f ca="1">D181</f>
        <v>C2H6(g)</v>
      </c>
      <c r="E188" s="25">
        <f t="shared" ca="1" si="7"/>
        <v>30.069400000000002</v>
      </c>
      <c r="F188" s="25">
        <f t="shared" ca="1" si="7"/>
        <v>305.32</v>
      </c>
      <c r="G188" s="25">
        <f t="shared" ca="1" si="7"/>
        <v>48.72008650362644</v>
      </c>
      <c r="H188" s="25">
        <f t="shared" ca="1" si="7"/>
        <v>9.9492999999999998E-2</v>
      </c>
      <c r="I188" s="25">
        <f t="shared" ca="1" si="7"/>
        <v>0.28499999999999998</v>
      </c>
      <c r="J188" s="25">
        <f t="shared" ca="1" si="7"/>
        <v>0.52541217468533385</v>
      </c>
      <c r="K188" s="26">
        <f t="shared" ca="1" si="7"/>
        <v>4.0537873019712466E-5</v>
      </c>
      <c r="L188" s="25">
        <f t="shared" ca="1" si="7"/>
        <v>184.5</v>
      </c>
      <c r="M188" s="25">
        <f t="shared" ca="1" si="7"/>
        <v>14706.76</v>
      </c>
      <c r="N188" s="25">
        <f t="shared" ca="1" si="7"/>
        <v>-84.684159999999991</v>
      </c>
      <c r="O188" s="25">
        <f t="shared" ca="1" si="7"/>
        <v>229.5</v>
      </c>
      <c r="P188" s="25">
        <f t="shared" ca="1" si="7"/>
        <v>-32.928080000000001</v>
      </c>
      <c r="Q188" s="25" t="str">
        <f t="shared" ca="1" si="7"/>
        <v>NIST</v>
      </c>
      <c r="R188" s="25">
        <f t="shared" ca="1" si="7"/>
        <v>100</v>
      </c>
      <c r="S188" s="25">
        <f t="shared" ca="1" si="7"/>
        <v>500</v>
      </c>
      <c r="T188" s="25">
        <f t="shared" ca="1" si="7"/>
        <v>41.549552324080409</v>
      </c>
      <c r="U188" s="25">
        <f t="shared" ca="1" si="7"/>
        <v>-83.341305530535863</v>
      </c>
      <c r="V188" s="25">
        <f t="shared" ca="1" si="7"/>
        <v>543.25520214125345</v>
      </c>
      <c r="W188" s="25">
        <f t="shared" ca="1" si="7"/>
        <v>-461.22582566461193</v>
      </c>
      <c r="X188" s="25">
        <f t="shared" ca="1" si="7"/>
        <v>-2.4867482335698275E-2</v>
      </c>
      <c r="Y188" s="25">
        <f t="shared" ca="1" si="7"/>
        <v>-20779.837213710103</v>
      </c>
      <c r="Z188" s="25">
        <f t="shared" ca="1" si="7"/>
        <v>21.731715315929605</v>
      </c>
      <c r="AA188" s="25">
        <f t="shared" ca="1" si="7"/>
        <v>0</v>
      </c>
      <c r="AB188" s="25">
        <f t="shared" ca="1" si="7"/>
        <v>500</v>
      </c>
      <c r="AC188" s="25">
        <f t="shared" ca="1" si="7"/>
        <v>1500</v>
      </c>
      <c r="AD188" s="25">
        <f t="shared" ca="1" si="7"/>
        <v>5.1158921743072732</v>
      </c>
      <c r="AE188" s="25">
        <f t="shared" ca="1" si="7"/>
        <v>185.66194697574889</v>
      </c>
      <c r="AF188" s="25">
        <f t="shared" ca="1" si="7"/>
        <v>-81.404127390629156</v>
      </c>
      <c r="AG188" s="25">
        <f t="shared" ca="1" si="7"/>
        <v>13.511799001978936</v>
      </c>
      <c r="AH188" s="25">
        <f t="shared" ca="1" si="7"/>
        <v>-0.33635419187661475</v>
      </c>
      <c r="AI188" s="25">
        <f t="shared" ca="1" si="7"/>
        <v>-20777.259066939172</v>
      </c>
      <c r="AJ188" s="25">
        <f t="shared" ca="1" si="7"/>
        <v>-80.345091336211723</v>
      </c>
      <c r="AK188" s="25">
        <f t="shared" ca="1" si="7"/>
        <v>0</v>
      </c>
      <c r="AL188" s="25">
        <f t="shared" ca="1" si="7"/>
        <v>1500</v>
      </c>
      <c r="AM188" s="25">
        <f t="shared" ca="1" si="7"/>
        <v>2300</v>
      </c>
      <c r="AN188" s="25">
        <f t="shared" ca="1" si="7"/>
        <v>116.75357574200157</v>
      </c>
      <c r="AO188" s="25">
        <f t="shared" ca="1" si="7"/>
        <v>41.675367420570652</v>
      </c>
      <c r="AP188" s="25">
        <f t="shared" ca="1" si="7"/>
        <v>-10.626251987244373</v>
      </c>
      <c r="AQ188" s="25">
        <f t="shared" ca="1" si="7"/>
        <v>0.93721315988279053</v>
      </c>
      <c r="AR188" s="25">
        <f t="shared" ca="1" si="7"/>
        <v>-28.395048779720884</v>
      </c>
      <c r="AS188" s="25">
        <f t="shared" ca="1" si="7"/>
        <v>-20865.14688630544</v>
      </c>
      <c r="AT188" s="25">
        <f t="shared" ca="1" si="7"/>
        <v>18.655626339420337</v>
      </c>
      <c r="AU188" s="25">
        <f t="shared" ca="1" si="7"/>
        <v>0</v>
      </c>
      <c r="AV188" s="25">
        <f t="shared" ca="1" si="7"/>
        <v>2300</v>
      </c>
      <c r="AW188" s="25">
        <f t="shared" ca="1" si="7"/>
        <v>3000</v>
      </c>
      <c r="AX188" s="25">
        <f t="shared" ca="1" si="7"/>
        <v>200.81404261610385</v>
      </c>
      <c r="AY188" s="25">
        <f t="shared" ca="1" si="7"/>
        <v>-22.388777080501249</v>
      </c>
      <c r="AZ188" s="25">
        <f t="shared" ca="1" si="7"/>
        <v>7.3385114130838236</v>
      </c>
      <c r="BA188" s="25">
        <f t="shared" ca="1" si="7"/>
        <v>-0.80264632734749508</v>
      </c>
      <c r="BB188" s="25">
        <f t="shared" ca="1" si="7"/>
        <v>-84.349819751838382</v>
      </c>
      <c r="BC188" s="25">
        <f t="shared" ca="1" si="7"/>
        <v>-20974.051450830881</v>
      </c>
      <c r="BD188" s="25">
        <f t="shared" ca="1" si="7"/>
        <v>50.239189171736285</v>
      </c>
      <c r="BE188" s="25">
        <f t="shared" ca="1" si="7"/>
        <v>0</v>
      </c>
      <c r="BF188" s="25">
        <f t="shared" ca="1" si="7"/>
        <v>0</v>
      </c>
      <c r="BG188" s="25">
        <f t="shared" ca="1" si="7"/>
        <v>0</v>
      </c>
      <c r="BH188" s="25">
        <f t="shared" ca="1" si="7"/>
        <v>0</v>
      </c>
      <c r="BI188" s="25">
        <f t="shared" ca="1" si="7"/>
        <v>0</v>
      </c>
      <c r="BJ188" s="25">
        <f t="shared" ca="1" si="7"/>
        <v>0</v>
      </c>
      <c r="BK188" s="25">
        <f t="shared" ca="1" si="7"/>
        <v>0</v>
      </c>
      <c r="BL188" s="25">
        <f t="shared" ca="1" si="7"/>
        <v>0</v>
      </c>
      <c r="BM188" s="25">
        <f t="shared" ca="1" si="7"/>
        <v>0</v>
      </c>
      <c r="BN188" s="25">
        <f t="shared" ca="1" si="7"/>
        <v>0</v>
      </c>
      <c r="BO188" s="25">
        <f t="shared" ca="1" si="7"/>
        <v>0</v>
      </c>
      <c r="BP188" s="25">
        <f t="shared" ca="1" si="7"/>
        <v>0</v>
      </c>
      <c r="BQ188" s="25">
        <f t="shared" ca="1" si="8"/>
        <v>0</v>
      </c>
      <c r="BR188" s="25">
        <f t="shared" ca="1" si="8"/>
        <v>0</v>
      </c>
      <c r="BS188" s="25">
        <f t="shared" ca="1" si="8"/>
        <v>0</v>
      </c>
      <c r="BT188" s="25">
        <f t="shared" ca="1" si="8"/>
        <v>0</v>
      </c>
      <c r="BU188" s="25">
        <f t="shared" ca="1" si="8"/>
        <v>0</v>
      </c>
      <c r="BV188" s="25">
        <f t="shared" ca="1" si="8"/>
        <v>0</v>
      </c>
      <c r="BW188" s="25">
        <f t="shared" ca="1" si="8"/>
        <v>0</v>
      </c>
      <c r="BX188" s="25">
        <f t="shared" ca="1" si="8"/>
        <v>0</v>
      </c>
      <c r="BY188" s="69">
        <f t="shared" ca="1" si="8"/>
        <v>0</v>
      </c>
    </row>
    <row r="189" spans="3:77" x14ac:dyDescent="0.25">
      <c r="D189" s="16" t="str">
        <f ca="1">D182</f>
        <v>C7H16(g)</v>
      </c>
      <c r="E189" s="31">
        <f t="shared" ca="1" si="7"/>
        <v>100.2029</v>
      </c>
      <c r="F189" s="31">
        <f t="shared" ca="1" si="7"/>
        <v>540.20000000000005</v>
      </c>
      <c r="G189" s="31">
        <f t="shared" ca="1" si="7"/>
        <v>27.40005206019427</v>
      </c>
      <c r="H189" s="31">
        <f t="shared" ca="1" si="7"/>
        <v>0.34946899999999997</v>
      </c>
      <c r="I189" s="31">
        <f t="shared" ca="1" si="7"/>
        <v>0.26300000000000001</v>
      </c>
      <c r="J189" s="31">
        <f t="shared" ca="1" si="7"/>
        <v>0.88064711309708688</v>
      </c>
      <c r="K189" s="32">
        <f t="shared" ca="1" si="7"/>
        <v>1.2753134702365177E-4</v>
      </c>
      <c r="L189" s="31">
        <f t="shared" ca="1" si="7"/>
        <v>371.6</v>
      </c>
      <c r="M189" s="31">
        <f t="shared" ca="1" si="7"/>
        <v>31697.984</v>
      </c>
      <c r="N189" s="31">
        <f t="shared" ca="1" si="7"/>
        <v>-187.77792000000002</v>
      </c>
      <c r="O189" s="31">
        <f t="shared" ca="1" si="7"/>
        <v>328.5</v>
      </c>
      <c r="P189" s="31">
        <f t="shared" ca="1" si="7"/>
        <v>7.9914399999999999</v>
      </c>
      <c r="Q189" s="31" t="str">
        <f t="shared" ca="1" si="7"/>
        <v>NIST</v>
      </c>
      <c r="R189" s="31">
        <f t="shared" ca="1" si="7"/>
        <v>200</v>
      </c>
      <c r="S189" s="31">
        <f t="shared" ca="1" si="7"/>
        <v>300</v>
      </c>
      <c r="T189" s="31">
        <f t="shared" ca="1" si="7"/>
        <v>-55.87518748060868</v>
      </c>
      <c r="U189" s="31">
        <f t="shared" ca="1" si="7"/>
        <v>753.06365935845508</v>
      </c>
      <c r="V189" s="31">
        <f t="shared" ca="1" si="7"/>
        <v>0</v>
      </c>
      <c r="W189" s="31">
        <f t="shared" ca="1" si="7"/>
        <v>-797.27495439820518</v>
      </c>
      <c r="X189" s="31">
        <f t="shared" ca="1" si="7"/>
        <v>1.5716262097641323</v>
      </c>
      <c r="Y189" s="31">
        <f t="shared" ca="1" si="7"/>
        <v>16735.521615326677</v>
      </c>
      <c r="Z189" s="31">
        <f t="shared" ca="1" si="7"/>
        <v>-277.28457266030665</v>
      </c>
      <c r="AA189" s="31">
        <f t="shared" ca="1" si="7"/>
        <v>0</v>
      </c>
      <c r="AB189" s="31">
        <f t="shared" ca="1" si="7"/>
        <v>500</v>
      </c>
      <c r="AC189" s="31">
        <f t="shared" ca="1" si="7"/>
        <v>1000</v>
      </c>
      <c r="AD189" s="31">
        <f t="shared" ca="1" si="7"/>
        <v>39.957188087251197</v>
      </c>
      <c r="AE189" s="31">
        <f t="shared" ca="1" si="7"/>
        <v>587.32153606885504</v>
      </c>
      <c r="AF189" s="31">
        <f t="shared" ca="1" si="7"/>
        <v>-297.20093084875532</v>
      </c>
      <c r="AG189" s="31">
        <f t="shared" ca="1" si="7"/>
        <v>55.031934334079693</v>
      </c>
      <c r="AH189" s="31">
        <f t="shared" ca="1" si="7"/>
        <v>-3.5269765651542624</v>
      </c>
      <c r="AI189" s="31">
        <f t="shared" ca="1" si="7"/>
        <v>16697.192064386367</v>
      </c>
      <c r="AJ189" s="31">
        <f t="shared" ca="1" si="7"/>
        <v>-134.80465279793955</v>
      </c>
      <c r="AK189" s="31">
        <f t="shared" ca="1" si="7"/>
        <v>0</v>
      </c>
      <c r="AL189" s="31">
        <f t="shared" ca="1" si="7"/>
        <v>1000</v>
      </c>
      <c r="AM189" s="31">
        <f t="shared" ca="1" si="7"/>
        <v>1500</v>
      </c>
      <c r="AN189" s="31">
        <f t="shared" ca="1" si="7"/>
        <v>5438.9186689537382</v>
      </c>
      <c r="AO189" s="31">
        <f t="shared" ca="1" si="7"/>
        <v>-8372.4984112099864</v>
      </c>
      <c r="AP189" s="31">
        <f t="shared" ca="1" si="7"/>
        <v>5224.0290642334849</v>
      </c>
      <c r="AQ189" s="31">
        <f t="shared" ca="1" si="7"/>
        <v>-1140.4995546014086</v>
      </c>
      <c r="AR189" s="31">
        <f t="shared" ca="1" si="7"/>
        <v>-768.39522720118566</v>
      </c>
      <c r="AS189" s="31">
        <f t="shared" ca="1" si="7"/>
        <v>13471.745180396396</v>
      </c>
      <c r="AT189" s="31">
        <f t="shared" ca="1" si="7"/>
        <v>6080.4766679335962</v>
      </c>
      <c r="AU189" s="31">
        <f t="shared" ca="1" si="7"/>
        <v>0</v>
      </c>
      <c r="AV189" s="31">
        <f t="shared" ca="1" si="7"/>
        <v>1500</v>
      </c>
      <c r="AW189" s="31">
        <f t="shared" ca="1" si="7"/>
        <v>3000</v>
      </c>
      <c r="AX189" s="31">
        <f t="shared" ca="1" si="7"/>
        <v>0</v>
      </c>
      <c r="AY189" s="31">
        <f t="shared" ca="1" si="7"/>
        <v>0</v>
      </c>
      <c r="AZ189" s="31">
        <f t="shared" ca="1" si="7"/>
        <v>0</v>
      </c>
      <c r="BA189" s="31">
        <f t="shared" ca="1" si="7"/>
        <v>0</v>
      </c>
      <c r="BB189" s="31">
        <f t="shared" ca="1" si="7"/>
        <v>0</v>
      </c>
      <c r="BC189" s="31">
        <f t="shared" ca="1" si="7"/>
        <v>17156.913904486821</v>
      </c>
      <c r="BD189" s="31">
        <f t="shared" ca="1" si="7"/>
        <v>491.74599048714026</v>
      </c>
      <c r="BE189" s="31">
        <f t="shared" ca="1" si="7"/>
        <v>0</v>
      </c>
      <c r="BF189" s="31">
        <f t="shared" ca="1" si="7"/>
        <v>0</v>
      </c>
      <c r="BG189" s="31">
        <f t="shared" ca="1" si="7"/>
        <v>0</v>
      </c>
      <c r="BH189" s="31">
        <f t="shared" ca="1" si="7"/>
        <v>0</v>
      </c>
      <c r="BI189" s="31">
        <f t="shared" ca="1" si="7"/>
        <v>0</v>
      </c>
      <c r="BJ189" s="31">
        <f t="shared" ca="1" si="7"/>
        <v>0</v>
      </c>
      <c r="BK189" s="31">
        <f t="shared" ca="1" si="7"/>
        <v>0</v>
      </c>
      <c r="BL189" s="31">
        <f t="shared" ca="1" si="7"/>
        <v>0</v>
      </c>
      <c r="BM189" s="31">
        <f t="shared" ca="1" si="7"/>
        <v>0</v>
      </c>
      <c r="BN189" s="31">
        <f t="shared" ca="1" si="7"/>
        <v>0</v>
      </c>
      <c r="BO189" s="31">
        <f t="shared" ca="1" si="7"/>
        <v>0</v>
      </c>
      <c r="BP189" s="31">
        <f t="shared" ca="1" si="7"/>
        <v>0</v>
      </c>
      <c r="BQ189" s="31">
        <f t="shared" ca="1" si="8"/>
        <v>0</v>
      </c>
      <c r="BR189" s="31">
        <f t="shared" ca="1" si="8"/>
        <v>0</v>
      </c>
      <c r="BS189" s="31">
        <f t="shared" ca="1" si="8"/>
        <v>0</v>
      </c>
      <c r="BT189" s="31">
        <f t="shared" ca="1" si="8"/>
        <v>0</v>
      </c>
      <c r="BU189" s="31">
        <f t="shared" ca="1" si="8"/>
        <v>0</v>
      </c>
      <c r="BV189" s="31">
        <f t="shared" ca="1" si="8"/>
        <v>0</v>
      </c>
      <c r="BW189" s="31">
        <f t="shared" ca="1" si="8"/>
        <v>0</v>
      </c>
      <c r="BX189" s="31">
        <f t="shared" ca="1" si="8"/>
        <v>0</v>
      </c>
      <c r="BY189" s="33">
        <f t="shared" ca="1" si="8"/>
        <v>0</v>
      </c>
    </row>
    <row r="190" spans="3:77" x14ac:dyDescent="0.25">
      <c r="D190" s="8"/>
      <c r="E190" s="25"/>
      <c r="F190" s="25"/>
      <c r="G190" s="25"/>
      <c r="H190" s="25"/>
      <c r="I190" s="25"/>
      <c r="J190" s="25"/>
      <c r="K190" s="26"/>
      <c r="L190" s="25"/>
      <c r="M190" s="25"/>
      <c r="N190" s="25"/>
      <c r="O190" s="25"/>
      <c r="P190" s="25"/>
      <c r="Q190" s="25"/>
      <c r="R190" s="25"/>
      <c r="S190" s="25"/>
      <c r="T190" s="25"/>
      <c r="U190" s="25"/>
      <c r="V190" s="25"/>
      <c r="W190" s="25"/>
      <c r="X190" s="25"/>
      <c r="Y190" s="25"/>
      <c r="Z190" s="25"/>
      <c r="AA190" s="25"/>
      <c r="AB190" s="25"/>
      <c r="AC190" s="25"/>
      <c r="AD190" s="25"/>
      <c r="AE190" s="25"/>
      <c r="AF190" s="25"/>
      <c r="AG190" s="25"/>
      <c r="AH190" s="25"/>
      <c r="AI190" s="25"/>
      <c r="AJ190" s="25"/>
      <c r="AK190" s="25"/>
      <c r="AL190" s="25"/>
      <c r="AM190" s="25"/>
      <c r="AN190" s="25"/>
      <c r="AO190" s="25"/>
      <c r="AP190" s="25"/>
      <c r="AQ190" s="25"/>
      <c r="AR190" s="25"/>
      <c r="AS190" s="25"/>
      <c r="AT190" s="25"/>
      <c r="AU190" s="25"/>
      <c r="AV190" s="25"/>
      <c r="AW190" s="25"/>
      <c r="AX190" s="25"/>
      <c r="AY190" s="25"/>
      <c r="AZ190" s="25"/>
      <c r="BA190" s="25"/>
      <c r="BB190" s="25"/>
      <c r="BC190" s="25"/>
      <c r="BD190" s="25"/>
      <c r="BE190" s="25"/>
      <c r="BF190" s="25"/>
      <c r="BG190" s="25"/>
      <c r="BH190" s="25"/>
      <c r="BI190" s="25"/>
      <c r="BJ190" s="25"/>
      <c r="BK190" s="25"/>
      <c r="BL190" s="25"/>
      <c r="BM190" s="25"/>
      <c r="BN190" s="25"/>
      <c r="BO190" s="25"/>
      <c r="BP190" s="25"/>
      <c r="BQ190" s="25"/>
      <c r="BR190" s="25"/>
      <c r="BS190" s="25"/>
      <c r="BT190" s="25"/>
      <c r="BU190" s="25"/>
      <c r="BV190" s="25"/>
      <c r="BW190" s="25"/>
      <c r="BX190" s="25"/>
      <c r="BY190" s="25"/>
    </row>
    <row r="191" spans="3:77" x14ac:dyDescent="0.25">
      <c r="C191" s="9" t="s">
        <v>185</v>
      </c>
      <c r="D191" s="66" t="s">
        <v>181</v>
      </c>
      <c r="E191" s="67" t="s">
        <v>186</v>
      </c>
      <c r="F191" s="67" t="s">
        <v>187</v>
      </c>
      <c r="G191" s="67" t="s">
        <v>188</v>
      </c>
      <c r="H191" s="67" t="s">
        <v>189</v>
      </c>
      <c r="I191" s="67" t="s">
        <v>190</v>
      </c>
      <c r="J191" s="67" t="s">
        <v>191</v>
      </c>
      <c r="K191" s="67" t="s">
        <v>192</v>
      </c>
      <c r="L191" s="67" t="s">
        <v>193</v>
      </c>
      <c r="M191" s="67" t="s">
        <v>194</v>
      </c>
      <c r="N191" s="67" t="s">
        <v>195</v>
      </c>
      <c r="O191" s="67" t="s">
        <v>196</v>
      </c>
      <c r="P191" s="67" t="s">
        <v>197</v>
      </c>
      <c r="Q191" s="67" t="s">
        <v>198</v>
      </c>
      <c r="R191" s="67" t="s">
        <v>199</v>
      </c>
      <c r="S191" s="67" t="s">
        <v>200</v>
      </c>
      <c r="T191" s="67" t="s">
        <v>201</v>
      </c>
      <c r="U191" s="67" t="s">
        <v>202</v>
      </c>
      <c r="V191" s="67" t="s">
        <v>203</v>
      </c>
      <c r="W191" s="67" t="s">
        <v>204</v>
      </c>
      <c r="X191" s="67" t="s">
        <v>205</v>
      </c>
      <c r="Y191" s="67" t="s">
        <v>206</v>
      </c>
      <c r="Z191" s="67" t="s">
        <v>207</v>
      </c>
      <c r="AA191" s="67" t="s">
        <v>208</v>
      </c>
      <c r="AB191" s="67" t="s">
        <v>209</v>
      </c>
      <c r="AC191" s="67" t="s">
        <v>210</v>
      </c>
      <c r="AD191" s="67" t="s">
        <v>211</v>
      </c>
      <c r="AE191" s="67" t="s">
        <v>212</v>
      </c>
      <c r="AF191" s="67" t="s">
        <v>213</v>
      </c>
      <c r="AG191" s="67" t="s">
        <v>214</v>
      </c>
      <c r="AH191" s="67" t="s">
        <v>215</v>
      </c>
      <c r="AI191" s="67" t="s">
        <v>216</v>
      </c>
      <c r="AJ191" s="67" t="s">
        <v>217</v>
      </c>
      <c r="AK191" s="67" t="s">
        <v>218</v>
      </c>
      <c r="AL191" s="67" t="s">
        <v>219</v>
      </c>
      <c r="AM191" s="67" t="s">
        <v>220</v>
      </c>
      <c r="AN191" s="67" t="s">
        <v>221</v>
      </c>
      <c r="AO191" s="67" t="s">
        <v>222</v>
      </c>
      <c r="AP191" s="67" t="s">
        <v>223</v>
      </c>
      <c r="AQ191" s="67" t="s">
        <v>224</v>
      </c>
      <c r="AR191" s="67" t="s">
        <v>225</v>
      </c>
      <c r="AS191" s="67" t="s">
        <v>226</v>
      </c>
      <c r="AT191" s="67" t="s">
        <v>227</v>
      </c>
      <c r="AU191" s="67" t="s">
        <v>228</v>
      </c>
      <c r="AV191" s="67" t="s">
        <v>229</v>
      </c>
      <c r="AW191" s="67" t="s">
        <v>230</v>
      </c>
      <c r="AX191" s="67" t="s">
        <v>231</v>
      </c>
      <c r="AY191" s="67" t="s">
        <v>232</v>
      </c>
      <c r="AZ191" s="67" t="s">
        <v>233</v>
      </c>
      <c r="BA191" s="67" t="s">
        <v>234</v>
      </c>
      <c r="BB191" s="67" t="s">
        <v>235</v>
      </c>
      <c r="BC191" s="67" t="s">
        <v>236</v>
      </c>
      <c r="BD191" s="67" t="s">
        <v>237</v>
      </c>
      <c r="BE191" s="67" t="s">
        <v>238</v>
      </c>
      <c r="BF191" s="67" t="s">
        <v>239</v>
      </c>
      <c r="BG191" s="67" t="s">
        <v>240</v>
      </c>
      <c r="BH191" s="67" t="s">
        <v>241</v>
      </c>
      <c r="BI191" s="67" t="s">
        <v>242</v>
      </c>
      <c r="BJ191" s="67" t="s">
        <v>243</v>
      </c>
      <c r="BK191" s="67" t="s">
        <v>244</v>
      </c>
      <c r="BL191" s="67" t="s">
        <v>245</v>
      </c>
      <c r="BM191" s="67" t="s">
        <v>246</v>
      </c>
      <c r="BN191" s="67" t="s">
        <v>247</v>
      </c>
      <c r="BO191" s="67" t="s">
        <v>248</v>
      </c>
      <c r="BP191" s="67" t="s">
        <v>249</v>
      </c>
      <c r="BQ191" s="67" t="s">
        <v>250</v>
      </c>
      <c r="BR191" s="67" t="s">
        <v>251</v>
      </c>
      <c r="BS191" s="67" t="s">
        <v>252</v>
      </c>
      <c r="BT191" s="67" t="s">
        <v>253</v>
      </c>
      <c r="BU191" s="67" t="s">
        <v>254</v>
      </c>
      <c r="BV191" s="67" t="s">
        <v>255</v>
      </c>
      <c r="BW191" s="67" t="s">
        <v>256</v>
      </c>
      <c r="BX191" s="67" t="s">
        <v>257</v>
      </c>
      <c r="BY191" s="68" t="s">
        <v>258</v>
      </c>
    </row>
    <row r="192" spans="3:77" x14ac:dyDescent="0.25">
      <c r="C192" s="9" t="s">
        <v>259</v>
      </c>
      <c r="D192" s="13" t="s">
        <v>13</v>
      </c>
      <c r="E192" s="25">
        <f t="shared" ref="E192:I193" ca="1" si="9">VLOOKUP($D192,PData_Properties,MATCH(E$191,PData_PropertyNames,0),0)</f>
        <v>30.069400000000002</v>
      </c>
      <c r="F192" s="25">
        <f t="shared" ca="1" si="9"/>
        <v>305.32</v>
      </c>
      <c r="G192" s="25">
        <f t="shared" ca="1" si="9"/>
        <v>48.72008650362644</v>
      </c>
      <c r="H192" s="25">
        <f t="shared" ca="1" si="9"/>
        <v>9.9492999999999998E-2</v>
      </c>
      <c r="I192" s="25">
        <f t="shared" ca="1" si="9"/>
        <v>0.28499999999999998</v>
      </c>
      <c r="J192" s="25">
        <f ca="1">IF(H192&lt;0.491,0.37464 + 1.54226 * H192- 0.26992 * H192 ^ 2,0.379642 + 1.487503 * H192-0.164423 * H192 ^ 2 + 0.016666 * H192 ^ 3)</f>
        <v>0.52541217468533385</v>
      </c>
      <c r="K192" s="26">
        <v>4.0537873019712466E-5</v>
      </c>
      <c r="L192" s="25">
        <f t="shared" ref="L192:U193" ca="1" si="10">VLOOKUP($D192,PData_Properties,MATCH(L$191,PData_PropertyNames,0),0)</f>
        <v>184.5</v>
      </c>
      <c r="M192" s="25">
        <f t="shared" ca="1" si="10"/>
        <v>14706.76</v>
      </c>
      <c r="N192" s="25">
        <f t="shared" ca="1" si="10"/>
        <v>-84.684159999999991</v>
      </c>
      <c r="O192" s="25">
        <f t="shared" ca="1" si="10"/>
        <v>229.5</v>
      </c>
      <c r="P192" s="25">
        <f t="shared" ca="1" si="10"/>
        <v>-32.928080000000001</v>
      </c>
      <c r="Q192" s="25" t="str">
        <f t="shared" ca="1" si="10"/>
        <v>NIST</v>
      </c>
      <c r="R192" s="25">
        <f t="shared" ca="1" si="10"/>
        <v>100</v>
      </c>
      <c r="S192" s="25">
        <f t="shared" ca="1" si="10"/>
        <v>500</v>
      </c>
      <c r="T192" s="25">
        <f t="shared" ca="1" si="10"/>
        <v>41.549552324080409</v>
      </c>
      <c r="U192" s="25">
        <f t="shared" ca="1" si="10"/>
        <v>-83.341305530535863</v>
      </c>
      <c r="V192" s="25">
        <f t="shared" ref="V192:AE193" ca="1" si="11">VLOOKUP($D192,PData_Properties,MATCH(V$191,PData_PropertyNames,0),0)</f>
        <v>543.25520214125345</v>
      </c>
      <c r="W192" s="25">
        <f t="shared" ca="1" si="11"/>
        <v>-461.22582566461193</v>
      </c>
      <c r="X192" s="25">
        <f t="shared" ca="1" si="11"/>
        <v>-2.4867482335698275E-2</v>
      </c>
      <c r="Y192" s="25">
        <f t="shared" ca="1" si="11"/>
        <v>-20779.837213710103</v>
      </c>
      <c r="Z192" s="25">
        <f t="shared" ca="1" si="11"/>
        <v>21.731715315929605</v>
      </c>
      <c r="AA192" s="25">
        <f t="shared" ca="1" si="11"/>
        <v>0</v>
      </c>
      <c r="AB192" s="25">
        <f t="shared" ca="1" si="11"/>
        <v>500</v>
      </c>
      <c r="AC192" s="25">
        <f t="shared" ca="1" si="11"/>
        <v>1500</v>
      </c>
      <c r="AD192" s="25">
        <f t="shared" ca="1" si="11"/>
        <v>5.1158921743072732</v>
      </c>
      <c r="AE192" s="25">
        <f t="shared" ca="1" si="11"/>
        <v>185.66194697574889</v>
      </c>
      <c r="AF192" s="25">
        <f t="shared" ref="AF192:AO193" ca="1" si="12">VLOOKUP($D192,PData_Properties,MATCH(AF$191,PData_PropertyNames,0),0)</f>
        <v>-81.404127390629156</v>
      </c>
      <c r="AG192" s="25">
        <f t="shared" ca="1" si="12"/>
        <v>13.511799001978936</v>
      </c>
      <c r="AH192" s="25">
        <f t="shared" ca="1" si="12"/>
        <v>-0.33635419187661475</v>
      </c>
      <c r="AI192" s="25">
        <f t="shared" ca="1" si="12"/>
        <v>-20777.259066939172</v>
      </c>
      <c r="AJ192" s="25">
        <f t="shared" ca="1" si="12"/>
        <v>-80.345091336211723</v>
      </c>
      <c r="AK192" s="25">
        <f t="shared" ca="1" si="12"/>
        <v>0</v>
      </c>
      <c r="AL192" s="25">
        <f t="shared" ca="1" si="12"/>
        <v>1500</v>
      </c>
      <c r="AM192" s="25">
        <f t="shared" ca="1" si="12"/>
        <v>2300</v>
      </c>
      <c r="AN192" s="25">
        <f t="shared" ca="1" si="12"/>
        <v>116.75357574200157</v>
      </c>
      <c r="AO192" s="25">
        <f t="shared" ca="1" si="12"/>
        <v>41.675367420570652</v>
      </c>
      <c r="AP192" s="25">
        <f t="shared" ref="AP192:AY193" ca="1" si="13">VLOOKUP($D192,PData_Properties,MATCH(AP$191,PData_PropertyNames,0),0)</f>
        <v>-10.626251987244373</v>
      </c>
      <c r="AQ192" s="25">
        <f t="shared" ca="1" si="13"/>
        <v>0.93721315988279053</v>
      </c>
      <c r="AR192" s="25">
        <f t="shared" ca="1" si="13"/>
        <v>-28.395048779720884</v>
      </c>
      <c r="AS192" s="25">
        <f t="shared" ca="1" si="13"/>
        <v>-20865.14688630544</v>
      </c>
      <c r="AT192" s="25">
        <f t="shared" ca="1" si="13"/>
        <v>18.655626339420337</v>
      </c>
      <c r="AU192" s="25">
        <f t="shared" ca="1" si="13"/>
        <v>0</v>
      </c>
      <c r="AV192" s="25">
        <f t="shared" ca="1" si="13"/>
        <v>2300</v>
      </c>
      <c r="AW192" s="25">
        <f t="shared" ca="1" si="13"/>
        <v>3000</v>
      </c>
      <c r="AX192" s="25">
        <f t="shared" ca="1" si="13"/>
        <v>200.81404261610385</v>
      </c>
      <c r="AY192" s="25">
        <f t="shared" ca="1" si="13"/>
        <v>-22.388777080501249</v>
      </c>
      <c r="AZ192" s="25">
        <f t="shared" ref="AZ192:BI193" ca="1" si="14">VLOOKUP($D192,PData_Properties,MATCH(AZ$191,PData_PropertyNames,0),0)</f>
        <v>7.3385114130838236</v>
      </c>
      <c r="BA192" s="25">
        <f t="shared" ca="1" si="14"/>
        <v>-0.80264632734749508</v>
      </c>
      <c r="BB192" s="25">
        <f t="shared" ca="1" si="14"/>
        <v>-84.349819751838382</v>
      </c>
      <c r="BC192" s="25">
        <f t="shared" ca="1" si="14"/>
        <v>-20974.051450830881</v>
      </c>
      <c r="BD192" s="25">
        <f t="shared" ca="1" si="14"/>
        <v>50.239189171736285</v>
      </c>
      <c r="BE192" s="25">
        <f t="shared" ca="1" si="14"/>
        <v>0</v>
      </c>
      <c r="BF192" s="25">
        <f t="shared" ca="1" si="14"/>
        <v>0</v>
      </c>
      <c r="BG192" s="25">
        <f t="shared" ca="1" si="14"/>
        <v>0</v>
      </c>
      <c r="BH192" s="25">
        <f t="shared" ca="1" si="14"/>
        <v>0</v>
      </c>
      <c r="BI192" s="25">
        <f t="shared" ca="1" si="14"/>
        <v>0</v>
      </c>
      <c r="BJ192" s="25">
        <f t="shared" ref="BJ192:BS193" ca="1" si="15">VLOOKUP($D192,PData_Properties,MATCH(BJ$191,PData_PropertyNames,0),0)</f>
        <v>0</v>
      </c>
      <c r="BK192" s="25">
        <f t="shared" ca="1" si="15"/>
        <v>0</v>
      </c>
      <c r="BL192" s="25">
        <f t="shared" ca="1" si="15"/>
        <v>0</v>
      </c>
      <c r="BM192" s="25">
        <f t="shared" ca="1" si="15"/>
        <v>0</v>
      </c>
      <c r="BN192" s="25">
        <f t="shared" ca="1" si="15"/>
        <v>0</v>
      </c>
      <c r="BO192" s="25">
        <f t="shared" ca="1" si="15"/>
        <v>0</v>
      </c>
      <c r="BP192" s="25">
        <f t="shared" ca="1" si="15"/>
        <v>0</v>
      </c>
      <c r="BQ192" s="25">
        <f t="shared" ca="1" si="15"/>
        <v>0</v>
      </c>
      <c r="BR192" s="25">
        <f t="shared" ca="1" si="15"/>
        <v>0</v>
      </c>
      <c r="BS192" s="25">
        <f t="shared" ca="1" si="15"/>
        <v>0</v>
      </c>
      <c r="BT192" s="25">
        <f t="shared" ref="BT192:BY193" ca="1" si="16">VLOOKUP($D192,PData_Properties,MATCH(BT$191,PData_PropertyNames,0),0)</f>
        <v>0</v>
      </c>
      <c r="BU192" s="25">
        <f t="shared" ca="1" si="16"/>
        <v>0</v>
      </c>
      <c r="BV192" s="25">
        <f t="shared" ca="1" si="16"/>
        <v>0</v>
      </c>
      <c r="BW192" s="25">
        <f t="shared" ca="1" si="16"/>
        <v>0</v>
      </c>
      <c r="BX192" s="25">
        <f t="shared" ca="1" si="16"/>
        <v>0</v>
      </c>
      <c r="BY192" s="69">
        <f t="shared" ca="1" si="16"/>
        <v>0</v>
      </c>
    </row>
    <row r="193" spans="1:77" x14ac:dyDescent="0.25">
      <c r="D193" s="16" t="s">
        <v>25</v>
      </c>
      <c r="E193" s="31">
        <f t="shared" ca="1" si="9"/>
        <v>100.2029</v>
      </c>
      <c r="F193" s="31">
        <f t="shared" ca="1" si="9"/>
        <v>540.20000000000005</v>
      </c>
      <c r="G193" s="31">
        <f t="shared" ca="1" si="9"/>
        <v>27.40005206019427</v>
      </c>
      <c r="H193" s="31">
        <f t="shared" ca="1" si="9"/>
        <v>0.34946899999999997</v>
      </c>
      <c r="I193" s="31">
        <f t="shared" ca="1" si="9"/>
        <v>0.26300000000000001</v>
      </c>
      <c r="J193" s="31">
        <f ca="1">IF(H193&lt;0.491,0.37464 + 1.54226 * H193- 0.26992 * H193 ^ 2,0.379642 + 1.487503 * H193-0.164423 * H193 ^ 2 + 0.016666 * H193 ^ 3)</f>
        <v>0.88064711309708688</v>
      </c>
      <c r="K193" s="32">
        <v>1.2753134702365177E-4</v>
      </c>
      <c r="L193" s="31">
        <f t="shared" ca="1" si="10"/>
        <v>371.6</v>
      </c>
      <c r="M193" s="31">
        <f t="shared" ca="1" si="10"/>
        <v>31697.984</v>
      </c>
      <c r="N193" s="31">
        <f t="shared" ca="1" si="10"/>
        <v>-187.77792000000002</v>
      </c>
      <c r="O193" s="31">
        <f t="shared" ca="1" si="10"/>
        <v>328.5</v>
      </c>
      <c r="P193" s="31">
        <f t="shared" ca="1" si="10"/>
        <v>7.9914399999999999</v>
      </c>
      <c r="Q193" s="31" t="str">
        <f t="shared" ca="1" si="10"/>
        <v>NIST</v>
      </c>
      <c r="R193" s="31">
        <f t="shared" ca="1" si="10"/>
        <v>200</v>
      </c>
      <c r="S193" s="31">
        <f t="shared" ca="1" si="10"/>
        <v>300</v>
      </c>
      <c r="T193" s="31">
        <f t="shared" ca="1" si="10"/>
        <v>-55.87518748060868</v>
      </c>
      <c r="U193" s="31">
        <f t="shared" ca="1" si="10"/>
        <v>753.06365935845508</v>
      </c>
      <c r="V193" s="31">
        <f t="shared" ca="1" si="11"/>
        <v>0</v>
      </c>
      <c r="W193" s="31">
        <f t="shared" ca="1" si="11"/>
        <v>-797.27495439820518</v>
      </c>
      <c r="X193" s="31">
        <f t="shared" ca="1" si="11"/>
        <v>1.5716262097641323</v>
      </c>
      <c r="Y193" s="31">
        <f t="shared" ca="1" si="11"/>
        <v>16735.521615326677</v>
      </c>
      <c r="Z193" s="31">
        <f t="shared" ca="1" si="11"/>
        <v>-277.28457266030665</v>
      </c>
      <c r="AA193" s="31">
        <f t="shared" ca="1" si="11"/>
        <v>0</v>
      </c>
      <c r="AB193" s="31">
        <f t="shared" ca="1" si="11"/>
        <v>500</v>
      </c>
      <c r="AC193" s="31">
        <f t="shared" ca="1" si="11"/>
        <v>1000</v>
      </c>
      <c r="AD193" s="31">
        <f t="shared" ca="1" si="11"/>
        <v>39.957188087251197</v>
      </c>
      <c r="AE193" s="31">
        <f t="shared" ca="1" si="11"/>
        <v>587.32153606885504</v>
      </c>
      <c r="AF193" s="31">
        <f t="shared" ca="1" si="12"/>
        <v>-297.20093084875532</v>
      </c>
      <c r="AG193" s="31">
        <f t="shared" ca="1" si="12"/>
        <v>55.031934334079693</v>
      </c>
      <c r="AH193" s="31">
        <f t="shared" ca="1" si="12"/>
        <v>-3.5269765651542624</v>
      </c>
      <c r="AI193" s="31">
        <f t="shared" ca="1" si="12"/>
        <v>16697.192064386367</v>
      </c>
      <c r="AJ193" s="31">
        <f t="shared" ca="1" si="12"/>
        <v>-134.80465279793955</v>
      </c>
      <c r="AK193" s="31">
        <f t="shared" ca="1" si="12"/>
        <v>0</v>
      </c>
      <c r="AL193" s="31">
        <f t="shared" ca="1" si="12"/>
        <v>1000</v>
      </c>
      <c r="AM193" s="31">
        <f t="shared" ca="1" si="12"/>
        <v>1500</v>
      </c>
      <c r="AN193" s="31">
        <f t="shared" ca="1" si="12"/>
        <v>5438.9186689537382</v>
      </c>
      <c r="AO193" s="31">
        <f t="shared" ca="1" si="12"/>
        <v>-8372.4984112099864</v>
      </c>
      <c r="AP193" s="31">
        <f t="shared" ca="1" si="13"/>
        <v>5224.0290642334849</v>
      </c>
      <c r="AQ193" s="31">
        <f t="shared" ca="1" si="13"/>
        <v>-1140.4995546014086</v>
      </c>
      <c r="AR193" s="31">
        <f t="shared" ca="1" si="13"/>
        <v>-768.39522720118566</v>
      </c>
      <c r="AS193" s="31">
        <f t="shared" ca="1" si="13"/>
        <v>13471.745180396396</v>
      </c>
      <c r="AT193" s="31">
        <f t="shared" ca="1" si="13"/>
        <v>6080.4766679335962</v>
      </c>
      <c r="AU193" s="31">
        <f t="shared" ca="1" si="13"/>
        <v>0</v>
      </c>
      <c r="AV193" s="31">
        <f t="shared" ca="1" si="13"/>
        <v>1500</v>
      </c>
      <c r="AW193" s="31">
        <f t="shared" ca="1" si="13"/>
        <v>3000</v>
      </c>
      <c r="AX193" s="31">
        <f t="shared" ca="1" si="13"/>
        <v>0</v>
      </c>
      <c r="AY193" s="31">
        <f t="shared" ca="1" si="13"/>
        <v>0</v>
      </c>
      <c r="AZ193" s="31">
        <f t="shared" ca="1" si="14"/>
        <v>0</v>
      </c>
      <c r="BA193" s="31">
        <f t="shared" ca="1" si="14"/>
        <v>0</v>
      </c>
      <c r="BB193" s="31">
        <f t="shared" ca="1" si="14"/>
        <v>0</v>
      </c>
      <c r="BC193" s="31">
        <f t="shared" ca="1" si="14"/>
        <v>17156.913904486821</v>
      </c>
      <c r="BD193" s="31">
        <f t="shared" ca="1" si="14"/>
        <v>491.74599048714026</v>
      </c>
      <c r="BE193" s="31">
        <f t="shared" ca="1" si="14"/>
        <v>0</v>
      </c>
      <c r="BF193" s="31">
        <f t="shared" ca="1" si="14"/>
        <v>0</v>
      </c>
      <c r="BG193" s="31">
        <f t="shared" ca="1" si="14"/>
        <v>0</v>
      </c>
      <c r="BH193" s="31">
        <f t="shared" ca="1" si="14"/>
        <v>0</v>
      </c>
      <c r="BI193" s="31">
        <f t="shared" ca="1" si="14"/>
        <v>0</v>
      </c>
      <c r="BJ193" s="31">
        <f t="shared" ca="1" si="15"/>
        <v>0</v>
      </c>
      <c r="BK193" s="31">
        <f t="shared" ca="1" si="15"/>
        <v>0</v>
      </c>
      <c r="BL193" s="31">
        <f t="shared" ca="1" si="15"/>
        <v>0</v>
      </c>
      <c r="BM193" s="31">
        <f t="shared" ca="1" si="15"/>
        <v>0</v>
      </c>
      <c r="BN193" s="31">
        <f t="shared" ca="1" si="15"/>
        <v>0</v>
      </c>
      <c r="BO193" s="31">
        <f t="shared" ca="1" si="15"/>
        <v>0</v>
      </c>
      <c r="BP193" s="31">
        <f t="shared" ca="1" si="15"/>
        <v>0</v>
      </c>
      <c r="BQ193" s="31">
        <f t="shared" ca="1" si="15"/>
        <v>0</v>
      </c>
      <c r="BR193" s="31">
        <f t="shared" ca="1" si="15"/>
        <v>0</v>
      </c>
      <c r="BS193" s="31">
        <f t="shared" ca="1" si="15"/>
        <v>0</v>
      </c>
      <c r="BT193" s="31">
        <f t="shared" ca="1" si="16"/>
        <v>0</v>
      </c>
      <c r="BU193" s="31">
        <f t="shared" ca="1" si="16"/>
        <v>0</v>
      </c>
      <c r="BV193" s="31">
        <f t="shared" ca="1" si="16"/>
        <v>0</v>
      </c>
      <c r="BW193" s="31">
        <f t="shared" ca="1" si="16"/>
        <v>0</v>
      </c>
      <c r="BX193" s="31">
        <f t="shared" ca="1" si="16"/>
        <v>0</v>
      </c>
      <c r="BY193" s="33">
        <f t="shared" ca="1" si="16"/>
        <v>0</v>
      </c>
    </row>
    <row r="194" spans="1:77" x14ac:dyDescent="0.25">
      <c r="D194" s="8"/>
      <c r="E194" s="25"/>
      <c r="F194" s="25"/>
      <c r="G194" s="25"/>
      <c r="H194" s="25"/>
      <c r="I194" s="25"/>
      <c r="J194" s="25"/>
      <c r="K194" s="26"/>
      <c r="L194" s="25"/>
      <c r="M194" s="25"/>
      <c r="N194" s="25"/>
      <c r="O194" s="25"/>
      <c r="P194" s="25"/>
      <c r="Q194" s="25"/>
      <c r="R194" s="25"/>
      <c r="S194" s="25"/>
      <c r="T194" s="25"/>
      <c r="U194" s="25"/>
      <c r="V194" s="25"/>
      <c r="W194" s="25"/>
      <c r="X194" s="25"/>
      <c r="Y194" s="25"/>
      <c r="Z194" s="25"/>
      <c r="AA194" s="25"/>
      <c r="AB194" s="25"/>
      <c r="AC194" s="25"/>
      <c r="AD194" s="25"/>
      <c r="AE194" s="25"/>
      <c r="AF194" s="25"/>
      <c r="AG194" s="25"/>
      <c r="AH194" s="25"/>
      <c r="AI194" s="25"/>
      <c r="AJ194" s="25"/>
      <c r="AK194" s="25"/>
      <c r="AL194" s="25"/>
      <c r="AM194" s="25"/>
      <c r="AN194" s="25"/>
      <c r="AO194" s="25"/>
      <c r="AP194" s="25"/>
      <c r="AQ194" s="25"/>
      <c r="AR194" s="25"/>
      <c r="AS194" s="25"/>
      <c r="AT194" s="25"/>
      <c r="AU194" s="25"/>
      <c r="AV194" s="25"/>
      <c r="AW194" s="25"/>
      <c r="AX194" s="25"/>
      <c r="AY194" s="25"/>
      <c r="AZ194" s="25"/>
      <c r="BA194" s="25"/>
      <c r="BB194" s="25"/>
      <c r="BC194" s="25"/>
      <c r="BD194" s="25"/>
      <c r="BE194" s="25"/>
      <c r="BF194" s="25"/>
      <c r="BG194" s="25"/>
      <c r="BH194" s="25"/>
      <c r="BI194" s="25"/>
      <c r="BJ194" s="25"/>
      <c r="BK194" s="25"/>
      <c r="BL194" s="25"/>
      <c r="BM194" s="25"/>
      <c r="BN194" s="25"/>
      <c r="BO194" s="25"/>
      <c r="BP194" s="25"/>
      <c r="BQ194" s="25"/>
      <c r="BR194" s="25"/>
      <c r="BS194" s="25"/>
      <c r="BT194" s="25"/>
      <c r="BU194" s="25"/>
      <c r="BV194" s="25"/>
      <c r="BW194" s="25"/>
      <c r="BX194" s="25"/>
      <c r="BY194" s="25"/>
    </row>
    <row r="195" spans="1:77" x14ac:dyDescent="0.25">
      <c r="A195" s="1">
        <v>5</v>
      </c>
      <c r="B195" s="2"/>
      <c r="C195" s="2" t="s">
        <v>260</v>
      </c>
      <c r="D195" s="2"/>
      <c r="E195" s="2"/>
      <c r="F195" s="2"/>
      <c r="G195" s="2"/>
      <c r="H195" s="2"/>
      <c r="I195" s="2"/>
      <c r="J195" s="2"/>
      <c r="K195" s="2"/>
      <c r="L195" s="2"/>
      <c r="M195" s="2"/>
      <c r="N195" s="2"/>
      <c r="O195" s="2"/>
      <c r="P195" s="2"/>
      <c r="Q195" s="2"/>
      <c r="R195" s="2"/>
    </row>
    <row r="197" spans="1:77" x14ac:dyDescent="0.25">
      <c r="C197" t="s">
        <v>261</v>
      </c>
    </row>
    <row r="199" spans="1:77" x14ac:dyDescent="0.25">
      <c r="C199" t="s">
        <v>6</v>
      </c>
    </row>
    <row r="200" spans="1:77" x14ac:dyDescent="0.25">
      <c r="D200" t="s">
        <v>125</v>
      </c>
    </row>
    <row r="201" spans="1:77" x14ac:dyDescent="0.25">
      <c r="D201" t="s">
        <v>262</v>
      </c>
    </row>
    <row r="202" spans="1:77" x14ac:dyDescent="0.25">
      <c r="D202" t="s">
        <v>126</v>
      </c>
    </row>
    <row r="203" spans="1:77" x14ac:dyDescent="0.25">
      <c r="D203" t="s">
        <v>127</v>
      </c>
    </row>
    <row r="204" spans="1:77" x14ac:dyDescent="0.25">
      <c r="D204" t="s">
        <v>128</v>
      </c>
    </row>
    <row r="205" spans="1:77" x14ac:dyDescent="0.25">
      <c r="D205" t="s">
        <v>129</v>
      </c>
    </row>
    <row r="206" spans="1:77" x14ac:dyDescent="0.25">
      <c r="D206" t="s">
        <v>130</v>
      </c>
    </row>
    <row r="207" spans="1:77" x14ac:dyDescent="0.25">
      <c r="D207" t="s">
        <v>131</v>
      </c>
    </row>
    <row r="208" spans="1:77" x14ac:dyDescent="0.25">
      <c r="D208" t="s">
        <v>263</v>
      </c>
    </row>
    <row r="209" spans="3:18" x14ac:dyDescent="0.25">
      <c r="D209" t="s">
        <v>14</v>
      </c>
    </row>
    <row r="211" spans="3:18" x14ac:dyDescent="0.25">
      <c r="C211" t="s">
        <v>133</v>
      </c>
      <c r="J211" t="s">
        <v>8</v>
      </c>
    </row>
    <row r="212" spans="3:18" x14ac:dyDescent="0.25">
      <c r="D212" t="s">
        <v>264</v>
      </c>
      <c r="K212" s="52" t="s">
        <v>10</v>
      </c>
      <c r="L212" s="25">
        <f ca="1">dewt($D$180:$BY$185,L213,L214:L215,0)+20</f>
        <v>219.8001140222454</v>
      </c>
    </row>
    <row r="213" spans="3:18" x14ac:dyDescent="0.25">
      <c r="H213" s="70" t="s">
        <v>265</v>
      </c>
      <c r="K213" s="19" t="s">
        <v>9</v>
      </c>
      <c r="L213" s="31">
        <v>25</v>
      </c>
    </row>
    <row r="214" spans="3:18" x14ac:dyDescent="0.25">
      <c r="G214" s="1" t="s">
        <v>266</v>
      </c>
      <c r="H214" s="71" t="s">
        <v>267</v>
      </c>
      <c r="K214" s="9" t="s">
        <v>13</v>
      </c>
      <c r="L214" s="1">
        <v>50</v>
      </c>
      <c r="N214" s="72" t="s">
        <v>268</v>
      </c>
      <c r="P214" s="73" t="s">
        <v>269</v>
      </c>
      <c r="Q214" s="74"/>
      <c r="R214" s="74"/>
    </row>
    <row r="215" spans="3:18" x14ac:dyDescent="0.25">
      <c r="G215" s="75" t="s">
        <v>270</v>
      </c>
      <c r="H215" s="76" t="s">
        <v>271</v>
      </c>
      <c r="K215" s="19" t="s">
        <v>25</v>
      </c>
      <c r="L215" s="5">
        <v>50</v>
      </c>
      <c r="N215" s="77">
        <f t="array" aca="1" ref="N215:N227" ca="1">Derivatives($D$180:$BY$185,L212,L213,L214:L215,0)</f>
        <v>-2.6928295535147561E-8</v>
      </c>
      <c r="P215" s="78">
        <f t="array" aca="1" ref="P215:Q227" ca="1">Derivatives($D$187:$BY$189,L212,L213,L214:L215,0,,,,1)</f>
        <v>-2.6928295535147561E-8</v>
      </c>
      <c r="Q215" s="81" t="str">
        <f ca="1"/>
        <v>dadT at constant V (m^6 bar/mol^2-K)</v>
      </c>
      <c r="R215" s="84"/>
    </row>
    <row r="216" spans="3:18" x14ac:dyDescent="0.25">
      <c r="G216" s="85" t="s">
        <v>272</v>
      </c>
      <c r="H216" s="86" t="s">
        <v>273</v>
      </c>
      <c r="K216" s="9" t="s">
        <v>38</v>
      </c>
      <c r="L216" s="23">
        <f ca="1">SUM(L214:L215)</f>
        <v>100</v>
      </c>
      <c r="N216" s="78">
        <f ca="1"/>
        <v>-15043.54749424876</v>
      </c>
      <c r="P216" s="78">
        <f ca="1"/>
        <v>-15043.54749424876</v>
      </c>
      <c r="Q216" s="82" t="str">
        <f ca="1"/>
        <v>dPdv at constant T (bar/(m3/mol))</v>
      </c>
      <c r="R216" s="87"/>
    </row>
    <row r="217" spans="3:18" x14ac:dyDescent="0.25">
      <c r="G217" s="85" t="s">
        <v>274</v>
      </c>
      <c r="H217" s="86" t="s">
        <v>275</v>
      </c>
      <c r="N217" s="78">
        <f ca="1"/>
        <v>8.2568114350358546E-2</v>
      </c>
      <c r="P217" s="78">
        <f ca="1"/>
        <v>8.2568114350358546E-2</v>
      </c>
      <c r="Q217" s="82" t="str">
        <f ca="1"/>
        <v>dPdT at constant V (bar/K)</v>
      </c>
      <c r="R217" s="87"/>
    </row>
    <row r="218" spans="3:18" x14ac:dyDescent="0.25">
      <c r="G218" s="85" t="s">
        <v>276</v>
      </c>
      <c r="H218" s="86" t="s">
        <v>277</v>
      </c>
      <c r="N218" s="78">
        <f ca="1"/>
        <v>-1.4009887228129589E-3</v>
      </c>
      <c r="P218" s="78">
        <f ca="1"/>
        <v>-1.4009887228129589E-3</v>
      </c>
      <c r="Q218" s="82" t="str">
        <f ca="1"/>
        <v>dadT at constant P (m3/mol-K)</v>
      </c>
      <c r="R218" s="87"/>
    </row>
    <row r="219" spans="3:18" x14ac:dyDescent="0.25">
      <c r="G219" s="85" t="s">
        <v>278</v>
      </c>
      <c r="H219" s="86" t="s">
        <v>279</v>
      </c>
      <c r="N219" s="78">
        <f ca="1"/>
        <v>-1.0398198333839218E-4</v>
      </c>
      <c r="P219" s="78">
        <f ca="1"/>
        <v>-1.0398198333839218E-4</v>
      </c>
      <c r="Q219" s="82" t="str">
        <f ca="1"/>
        <v>dBdT at constant P (1/K)</v>
      </c>
      <c r="R219" s="87"/>
    </row>
    <row r="220" spans="3:18" x14ac:dyDescent="0.25">
      <c r="G220" s="85" t="s">
        <v>280</v>
      </c>
      <c r="H220" s="86" t="s">
        <v>281</v>
      </c>
      <c r="N220" s="78">
        <f ca="1"/>
        <v>1.7397190120587202E-3</v>
      </c>
      <c r="P220" s="78">
        <f ca="1"/>
        <v>1.7397190120587202E-3</v>
      </c>
      <c r="Q220" s="82" t="str">
        <f ca="1"/>
        <v>dZdT at constant P (1/K)</v>
      </c>
      <c r="R220" s="87"/>
    </row>
    <row r="221" spans="3:18" x14ac:dyDescent="0.25">
      <c r="G221" s="85" t="s">
        <v>282</v>
      </c>
      <c r="H221" s="86" t="s">
        <v>283</v>
      </c>
      <c r="N221" s="78">
        <f ca="1"/>
        <v>5.4886066190122267E-6</v>
      </c>
      <c r="P221" s="78">
        <f ca="1"/>
        <v>5.4886066190122267E-6</v>
      </c>
      <c r="Q221" s="82" t="str">
        <f ca="1"/>
        <v>dVdT at constant P (m3/mol-K)</v>
      </c>
      <c r="R221" s="87"/>
    </row>
    <row r="222" spans="3:18" x14ac:dyDescent="0.25">
      <c r="G222" s="85" t="s">
        <v>284</v>
      </c>
      <c r="H222" s="86" t="s">
        <v>285</v>
      </c>
      <c r="N222" s="78">
        <f ca="1"/>
        <v>8.4034610021682123E-5</v>
      </c>
      <c r="P222" s="78">
        <f ca="1"/>
        <v>8.4034610021682123E-5</v>
      </c>
      <c r="Q222" s="82" t="str">
        <f ca="1"/>
        <v>sum_b (m^3/mol)</v>
      </c>
      <c r="R222" s="87"/>
    </row>
    <row r="223" spans="3:18" x14ac:dyDescent="0.25">
      <c r="G223" s="85" t="s">
        <v>286</v>
      </c>
      <c r="H223" s="86" t="s">
        <v>287</v>
      </c>
      <c r="N223" s="78">
        <f ca="1"/>
        <v>1.6565725293722293E-5</v>
      </c>
      <c r="P223" s="78">
        <f ca="1"/>
        <v>1.6565725293722293E-5</v>
      </c>
      <c r="Q223" s="82" t="str">
        <f ca="1"/>
        <v>sum_a (m^6 bara/mol^2)</v>
      </c>
      <c r="R223" s="87"/>
    </row>
    <row r="224" spans="3:18" x14ac:dyDescent="0.25">
      <c r="G224" s="85" t="s">
        <v>288</v>
      </c>
      <c r="H224" s="86" t="s">
        <v>289</v>
      </c>
      <c r="N224" s="79">
        <f ca="1"/>
        <v>0.24653364972550396</v>
      </c>
      <c r="P224" s="79">
        <f ca="1"/>
        <v>0.24653364972550396</v>
      </c>
      <c r="Q224" s="82" t="str">
        <f ca="1"/>
        <v>A</v>
      </c>
      <c r="R224" s="87"/>
    </row>
    <row r="225" spans="1:18" x14ac:dyDescent="0.25">
      <c r="G225" s="85" t="s">
        <v>290</v>
      </c>
      <c r="H225" s="86" t="s">
        <v>291</v>
      </c>
      <c r="N225" s="79">
        <f ca="1"/>
        <v>5.125793054291964E-2</v>
      </c>
      <c r="P225" s="79">
        <f ca="1"/>
        <v>5.125793054291964E-2</v>
      </c>
      <c r="Q225" s="82" t="str">
        <f ca="1"/>
        <v>B</v>
      </c>
      <c r="R225" s="87"/>
    </row>
    <row r="226" spans="1:18" x14ac:dyDescent="0.25">
      <c r="G226" s="85" t="s">
        <v>292</v>
      </c>
      <c r="H226" s="86" t="s">
        <v>293</v>
      </c>
      <c r="N226" s="79">
        <f ca="1"/>
        <v>0.79272452741530808</v>
      </c>
      <c r="P226" s="79">
        <f ca="1"/>
        <v>0.79272452741530808</v>
      </c>
      <c r="Q226" s="82" t="str">
        <f ca="1"/>
        <v>Z</v>
      </c>
      <c r="R226" s="87"/>
    </row>
    <row r="227" spans="1:18" x14ac:dyDescent="0.25">
      <c r="G227" s="88" t="s">
        <v>294</v>
      </c>
      <c r="H227" s="89" t="s">
        <v>295</v>
      </c>
      <c r="N227" s="80">
        <f ca="1"/>
        <v>1.2996290683290083E-3</v>
      </c>
      <c r="P227" s="80">
        <f ca="1"/>
        <v>1.2996290683290083E-3</v>
      </c>
      <c r="Q227" s="83" t="str">
        <f ca="1"/>
        <v>v (m3/mol)</v>
      </c>
      <c r="R227" s="90"/>
    </row>
    <row r="229" spans="1:18" x14ac:dyDescent="0.25">
      <c r="C229" t="s">
        <v>296</v>
      </c>
    </row>
    <row r="231" spans="1:18" x14ac:dyDescent="0.25">
      <c r="C231" t="s">
        <v>297</v>
      </c>
    </row>
    <row r="232" spans="1:18" x14ac:dyDescent="0.25">
      <c r="D232" s="91" t="s">
        <v>298</v>
      </c>
    </row>
    <row r="234" spans="1:18" x14ac:dyDescent="0.25">
      <c r="A234" s="1">
        <v>6</v>
      </c>
      <c r="B234" s="2"/>
      <c r="C234" s="2" t="s">
        <v>299</v>
      </c>
      <c r="D234" s="2"/>
      <c r="E234" s="2"/>
      <c r="F234" s="2"/>
      <c r="G234" s="2"/>
      <c r="H234" s="2"/>
      <c r="I234" s="2"/>
      <c r="J234" s="2"/>
      <c r="K234" s="2"/>
      <c r="L234" s="2"/>
      <c r="M234" s="2"/>
      <c r="N234" s="2"/>
      <c r="O234" s="2"/>
      <c r="P234" s="2"/>
      <c r="Q234" s="2"/>
      <c r="R234" s="2"/>
    </row>
    <row r="236" spans="1:18" x14ac:dyDescent="0.25">
      <c r="C236" t="s">
        <v>300</v>
      </c>
    </row>
    <row r="238" spans="1:18" x14ac:dyDescent="0.25">
      <c r="C238" t="s">
        <v>6</v>
      </c>
    </row>
    <row r="239" spans="1:18" x14ac:dyDescent="0.25">
      <c r="D239" t="s">
        <v>125</v>
      </c>
    </row>
    <row r="240" spans="1:18" x14ac:dyDescent="0.25">
      <c r="D240" t="s">
        <v>126</v>
      </c>
    </row>
    <row r="241" spans="3:14" x14ac:dyDescent="0.25">
      <c r="D241" t="s">
        <v>127</v>
      </c>
    </row>
    <row r="242" spans="3:14" x14ac:dyDescent="0.25">
      <c r="D242" t="s">
        <v>128</v>
      </c>
    </row>
    <row r="243" spans="3:14" x14ac:dyDescent="0.25">
      <c r="D243" t="s">
        <v>301</v>
      </c>
    </row>
    <row r="244" spans="3:14" x14ac:dyDescent="0.25">
      <c r="D244" t="s">
        <v>302</v>
      </c>
    </row>
    <row r="245" spans="3:14" x14ac:dyDescent="0.25">
      <c r="D245" t="s">
        <v>131</v>
      </c>
    </row>
    <row r="246" spans="3:14" x14ac:dyDescent="0.25">
      <c r="D246" t="s">
        <v>303</v>
      </c>
    </row>
    <row r="247" spans="3:14" x14ac:dyDescent="0.25">
      <c r="D247" t="s">
        <v>14</v>
      </c>
    </row>
    <row r="248" spans="3:14" x14ac:dyDescent="0.25">
      <c r="D248" t="s">
        <v>304</v>
      </c>
    </row>
    <row r="250" spans="3:14" x14ac:dyDescent="0.25">
      <c r="C250" t="s">
        <v>133</v>
      </c>
    </row>
    <row r="251" spans="3:14" x14ac:dyDescent="0.25">
      <c r="D251" t="s">
        <v>305</v>
      </c>
    </row>
    <row r="252" spans="3:14" x14ac:dyDescent="0.25">
      <c r="L252" s="22" t="s">
        <v>8</v>
      </c>
    </row>
    <row r="253" spans="3:14" x14ac:dyDescent="0.25">
      <c r="E253" s="43" t="s">
        <v>306</v>
      </c>
      <c r="F253" s="44"/>
      <c r="G253" s="44"/>
      <c r="H253" s="45"/>
      <c r="L253" s="22"/>
      <c r="M253" s="19" t="s">
        <v>9</v>
      </c>
      <c r="N253" s="5">
        <v>20</v>
      </c>
    </row>
    <row r="254" spans="3:14" x14ac:dyDescent="0.25">
      <c r="D254" s="9" t="s">
        <v>136</v>
      </c>
      <c r="E254" s="46" t="s">
        <v>307</v>
      </c>
      <c r="F254" s="47"/>
      <c r="G254" s="47"/>
      <c r="H254" s="48"/>
      <c r="M254" s="9" t="s">
        <v>13</v>
      </c>
      <c r="N254" s="1">
        <v>50</v>
      </c>
    </row>
    <row r="255" spans="3:14" x14ac:dyDescent="0.25">
      <c r="D255" s="9" t="s">
        <v>308</v>
      </c>
      <c r="E255" s="92" t="s">
        <v>309</v>
      </c>
      <c r="F255" s="93"/>
      <c r="G255" s="93"/>
      <c r="H255" s="94"/>
      <c r="L255" s="22"/>
      <c r="M255" s="19" t="s">
        <v>25</v>
      </c>
      <c r="N255" s="5">
        <v>50</v>
      </c>
    </row>
    <row r="256" spans="3:14" x14ac:dyDescent="0.25">
      <c r="D256" s="9" t="s">
        <v>140</v>
      </c>
      <c r="E256" s="95" t="s">
        <v>310</v>
      </c>
      <c r="F256" s="96"/>
      <c r="G256" s="96"/>
      <c r="H256" s="97"/>
      <c r="L256" s="22"/>
      <c r="M256" t="s">
        <v>38</v>
      </c>
      <c r="N256" s="23">
        <f ca="1">SUM(N254:N255)</f>
        <v>100</v>
      </c>
    </row>
    <row r="257" spans="1:18" x14ac:dyDescent="0.25">
      <c r="D257" s="9"/>
      <c r="E257" s="95" t="s">
        <v>53</v>
      </c>
      <c r="F257" s="96"/>
      <c r="G257" s="96"/>
      <c r="H257" s="97"/>
    </row>
    <row r="258" spans="1:18" x14ac:dyDescent="0.25">
      <c r="D258" s="9"/>
      <c r="E258" s="95" t="s">
        <v>53</v>
      </c>
      <c r="F258" s="96"/>
      <c r="G258" s="96"/>
      <c r="H258" s="97"/>
      <c r="M258" s="52" t="s">
        <v>311</v>
      </c>
      <c r="N258" s="21">
        <f t="array" aca="1" ref="N258:N261" ca="1">dewt($D$180:$BY$185,N253,N254:N255,0)</f>
        <v>189.92044339328618</v>
      </c>
    </row>
    <row r="259" spans="1:18" x14ac:dyDescent="0.25">
      <c r="D259" s="9"/>
      <c r="E259" s="95" t="s">
        <v>53</v>
      </c>
      <c r="F259" s="96"/>
      <c r="G259" s="96"/>
      <c r="H259" s="97"/>
      <c r="M259" s="9" t="s">
        <v>142</v>
      </c>
      <c r="N259" s="21">
        <f ca="1"/>
        <v>202.90128084511844</v>
      </c>
    </row>
    <row r="260" spans="1:18" x14ac:dyDescent="0.25">
      <c r="D260" s="9"/>
      <c r="E260" s="99" t="s">
        <v>312</v>
      </c>
      <c r="F260" s="100"/>
      <c r="G260" s="100"/>
      <c r="H260" s="101"/>
      <c r="M260" s="9" t="s">
        <v>13</v>
      </c>
      <c r="N260" s="98">
        <f ca="1"/>
        <v>0.10123612266818081</v>
      </c>
      <c r="O260" s="22" t="s">
        <v>144</v>
      </c>
    </row>
    <row r="261" spans="1:18" x14ac:dyDescent="0.25">
      <c r="D261" s="9"/>
      <c r="E261" s="23"/>
      <c r="F261" s="23"/>
      <c r="G261" s="23"/>
      <c r="H261" s="23"/>
      <c r="M261" s="19" t="s">
        <v>25</v>
      </c>
      <c r="N261" s="54">
        <f ca="1"/>
        <v>0.89876387733181917</v>
      </c>
    </row>
    <row r="262" spans="1:18" x14ac:dyDescent="0.25">
      <c r="C262" t="s">
        <v>145</v>
      </c>
      <c r="D262" s="9"/>
      <c r="E262" s="23"/>
      <c r="F262" s="23"/>
      <c r="G262" s="23"/>
      <c r="H262" s="23"/>
    </row>
    <row r="263" spans="1:18" x14ac:dyDescent="0.25">
      <c r="D263" s="9"/>
      <c r="E263" s="23"/>
      <c r="F263" s="23"/>
      <c r="G263" s="23"/>
      <c r="H263" s="23"/>
      <c r="M263" t="s">
        <v>311</v>
      </c>
      <c r="N263" s="21">
        <f ca="1">dewt($D$180:$BY$185,N253,N254:N255,0)</f>
        <v>189.92044339328618</v>
      </c>
      <c r="O263" t="s">
        <v>313</v>
      </c>
    </row>
    <row r="264" spans="1:18" x14ac:dyDescent="0.25">
      <c r="C264" s="22" t="s">
        <v>146</v>
      </c>
      <c r="E264" s="23"/>
      <c r="F264" s="23"/>
      <c r="G264" s="23"/>
      <c r="H264" s="23"/>
      <c r="M264" t="s">
        <v>311</v>
      </c>
      <c r="N264" s="102">
        <f ca="1">dewt($D$187:$BY$189,N253,N254:N255,0)</f>
        <v>189.92044339328618</v>
      </c>
      <c r="O264" t="s">
        <v>314</v>
      </c>
    </row>
    <row r="265" spans="1:18" x14ac:dyDescent="0.25">
      <c r="C265" s="22"/>
      <c r="E265" s="23"/>
      <c r="F265" s="23"/>
      <c r="G265" s="23"/>
      <c r="H265" s="23"/>
      <c r="M265" t="s">
        <v>311</v>
      </c>
      <c r="N265" s="102">
        <f ca="1">dewt($D$180:$BY$182,N253,N254:N255,0)</f>
        <v>189.92044339328618</v>
      </c>
      <c r="O265" t="s">
        <v>315</v>
      </c>
    </row>
    <row r="267" spans="1:18" x14ac:dyDescent="0.25">
      <c r="A267" s="1">
        <v>7</v>
      </c>
      <c r="B267" s="2"/>
      <c r="C267" s="2" t="s">
        <v>316</v>
      </c>
      <c r="D267" s="2"/>
      <c r="E267" s="2"/>
      <c r="F267" s="2"/>
      <c r="G267" s="2"/>
      <c r="H267" s="2"/>
      <c r="I267" s="2"/>
      <c r="J267" s="2"/>
      <c r="K267" s="2"/>
      <c r="L267" s="2"/>
      <c r="M267" s="2"/>
      <c r="N267" s="2"/>
      <c r="O267" s="2"/>
      <c r="P267" s="2"/>
      <c r="Q267" s="2"/>
      <c r="R267" s="2"/>
    </row>
    <row r="269" spans="1:18" x14ac:dyDescent="0.25">
      <c r="C269" t="s">
        <v>317</v>
      </c>
    </row>
    <row r="271" spans="1:18" x14ac:dyDescent="0.25">
      <c r="C271" t="s">
        <v>6</v>
      </c>
    </row>
    <row r="272" spans="1:18" x14ac:dyDescent="0.25">
      <c r="D272" t="s">
        <v>125</v>
      </c>
      <c r="L272" t="s">
        <v>8</v>
      </c>
    </row>
    <row r="273" spans="1:18" x14ac:dyDescent="0.25">
      <c r="D273" t="s">
        <v>126</v>
      </c>
      <c r="M273" s="52" t="s">
        <v>10</v>
      </c>
      <c r="N273" s="25">
        <f ca="1">dewt($D$180:$BY$185,N274,N275:N276,0)+20</f>
        <v>219.8001140222454</v>
      </c>
      <c r="O273" t="s">
        <v>318</v>
      </c>
    </row>
    <row r="274" spans="1:18" x14ac:dyDescent="0.25">
      <c r="D274" t="s">
        <v>127</v>
      </c>
      <c r="M274" s="19" t="s">
        <v>9</v>
      </c>
      <c r="N274" s="31">
        <v>25</v>
      </c>
    </row>
    <row r="275" spans="1:18" x14ac:dyDescent="0.25">
      <c r="D275" t="s">
        <v>128</v>
      </c>
      <c r="M275" s="9" t="s">
        <v>13</v>
      </c>
      <c r="N275" s="1">
        <v>50</v>
      </c>
    </row>
    <row r="276" spans="1:18" x14ac:dyDescent="0.25">
      <c r="D276" t="s">
        <v>319</v>
      </c>
      <c r="M276" s="19" t="s">
        <v>25</v>
      </c>
      <c r="N276" s="5">
        <v>50</v>
      </c>
    </row>
    <row r="277" spans="1:18" x14ac:dyDescent="0.25">
      <c r="D277" t="s">
        <v>129</v>
      </c>
      <c r="M277" s="9" t="s">
        <v>320</v>
      </c>
      <c r="N277" s="23">
        <f ca="1">SUM(N275:N276)</f>
        <v>100</v>
      </c>
    </row>
    <row r="278" spans="1:18" x14ac:dyDescent="0.25">
      <c r="D278" t="s">
        <v>130</v>
      </c>
      <c r="M278" s="9" t="s">
        <v>321</v>
      </c>
      <c r="N278" s="103">
        <f ca="1">enthalpy($D$180:$BY$185,N273,N274,N275:N276,"vapor",0)</f>
        <v>22841.476024586897</v>
      </c>
    </row>
    <row r="279" spans="1:18" x14ac:dyDescent="0.25">
      <c r="D279" t="s">
        <v>131</v>
      </c>
      <c r="M279" s="9" t="s">
        <v>322</v>
      </c>
      <c r="N279" s="103">
        <f ca="1">N278*N277</f>
        <v>2284147.6024586898</v>
      </c>
    </row>
    <row r="280" spans="1:18" x14ac:dyDescent="0.25">
      <c r="D280" t="s">
        <v>14</v>
      </c>
    </row>
    <row r="282" spans="1:18" x14ac:dyDescent="0.25">
      <c r="C282" t="s">
        <v>133</v>
      </c>
    </row>
    <row r="283" spans="1:18" x14ac:dyDescent="0.25">
      <c r="D283" t="s">
        <v>323</v>
      </c>
    </row>
    <row r="284" spans="1:18" x14ac:dyDescent="0.25">
      <c r="C284" t="s">
        <v>175</v>
      </c>
      <c r="D284" s="22" t="s">
        <v>324</v>
      </c>
      <c r="E284" s="23"/>
      <c r="F284" s="23"/>
      <c r="G284" s="23"/>
      <c r="H284" s="23"/>
    </row>
    <row r="285" spans="1:18" x14ac:dyDescent="0.25">
      <c r="C285" t="s">
        <v>325</v>
      </c>
      <c r="D285" s="9"/>
      <c r="E285" s="23"/>
      <c r="F285" s="23"/>
      <c r="G285" s="23"/>
      <c r="H285" s="23"/>
    </row>
    <row r="287" spans="1:18" x14ac:dyDescent="0.25">
      <c r="A287" s="1">
        <v>8</v>
      </c>
      <c r="B287" s="2"/>
      <c r="C287" s="2" t="s">
        <v>326</v>
      </c>
      <c r="D287" s="2"/>
      <c r="E287" s="2"/>
      <c r="F287" s="2"/>
      <c r="G287" s="2"/>
      <c r="H287" s="2"/>
      <c r="I287" s="2"/>
      <c r="J287" s="2"/>
      <c r="K287" s="2"/>
      <c r="L287" s="2"/>
      <c r="M287" s="2"/>
      <c r="N287" s="2"/>
      <c r="O287" s="2"/>
      <c r="P287" s="2"/>
      <c r="Q287" s="2"/>
      <c r="R287" s="2"/>
    </row>
    <row r="289" spans="3:15" x14ac:dyDescent="0.25">
      <c r="C289" t="s">
        <v>327</v>
      </c>
    </row>
    <row r="291" spans="3:15" x14ac:dyDescent="0.25">
      <c r="C291" t="s">
        <v>6</v>
      </c>
    </row>
    <row r="292" spans="3:15" x14ac:dyDescent="0.25">
      <c r="D292" t="s">
        <v>125</v>
      </c>
      <c r="L292" t="s">
        <v>8</v>
      </c>
    </row>
    <row r="293" spans="3:15" x14ac:dyDescent="0.25">
      <c r="D293" t="s">
        <v>126</v>
      </c>
      <c r="M293" s="52" t="s">
        <v>10</v>
      </c>
      <c r="N293" s="25">
        <f ca="1">dewt(D180:BY185,N274,N275:N276,0)+20</f>
        <v>219.8001140222454</v>
      </c>
      <c r="O293" t="s">
        <v>318</v>
      </c>
    </row>
    <row r="294" spans="3:15" x14ac:dyDescent="0.25">
      <c r="D294" t="s">
        <v>127</v>
      </c>
      <c r="M294" s="19" t="s">
        <v>9</v>
      </c>
      <c r="N294" s="31">
        <v>25</v>
      </c>
    </row>
    <row r="295" spans="3:15" x14ac:dyDescent="0.25">
      <c r="D295" t="s">
        <v>128</v>
      </c>
      <c r="M295" s="9" t="s">
        <v>13</v>
      </c>
      <c r="N295" s="1">
        <v>50</v>
      </c>
    </row>
    <row r="296" spans="3:15" x14ac:dyDescent="0.25">
      <c r="D296" t="s">
        <v>319</v>
      </c>
      <c r="M296" s="19" t="s">
        <v>25</v>
      </c>
      <c r="N296" s="5">
        <v>50</v>
      </c>
    </row>
    <row r="297" spans="3:15" x14ac:dyDescent="0.25">
      <c r="D297" t="s">
        <v>129</v>
      </c>
      <c r="M297" s="9" t="s">
        <v>320</v>
      </c>
      <c r="N297" s="23">
        <f ca="1">SUM(N295:N296)</f>
        <v>100</v>
      </c>
    </row>
    <row r="298" spans="3:15" x14ac:dyDescent="0.25">
      <c r="D298" t="s">
        <v>130</v>
      </c>
      <c r="M298" s="9" t="s">
        <v>328</v>
      </c>
      <c r="N298" s="6">
        <f ca="1">entropy($D$180:$BY$185,N293,N294,N295:N296,"vapor",0)</f>
        <v>35.400809873886679</v>
      </c>
    </row>
    <row r="299" spans="3:15" x14ac:dyDescent="0.25">
      <c r="D299" t="s">
        <v>131</v>
      </c>
      <c r="M299" s="9" t="s">
        <v>329</v>
      </c>
      <c r="N299" s="6">
        <f ca="1">entropy($D$180:$BY$185,N293,N294,N295:N296,"vapor",0)</f>
        <v>35.400809873886679</v>
      </c>
    </row>
    <row r="300" spans="3:15" x14ac:dyDescent="0.25">
      <c r="D300" t="s">
        <v>330</v>
      </c>
    </row>
    <row r="301" spans="3:15" x14ac:dyDescent="0.25">
      <c r="D301" t="s">
        <v>14</v>
      </c>
    </row>
    <row r="302" spans="3:15" x14ac:dyDescent="0.25">
      <c r="C302" t="s">
        <v>133</v>
      </c>
    </row>
    <row r="303" spans="3:15" x14ac:dyDescent="0.25">
      <c r="D303" t="s">
        <v>331</v>
      </c>
    </row>
    <row r="304" spans="3:15" x14ac:dyDescent="0.25">
      <c r="C304" t="s">
        <v>332</v>
      </c>
      <c r="D304" s="22" t="s">
        <v>324</v>
      </c>
    </row>
    <row r="305" spans="1:18" x14ac:dyDescent="0.25">
      <c r="C305" t="s">
        <v>325</v>
      </c>
    </row>
    <row r="307" spans="1:18" x14ac:dyDescent="0.25">
      <c r="A307" s="1">
        <v>9</v>
      </c>
      <c r="B307" s="2"/>
      <c r="C307" s="2" t="s">
        <v>333</v>
      </c>
      <c r="D307" s="2"/>
      <c r="E307" s="2"/>
      <c r="F307" s="2"/>
      <c r="G307" s="2"/>
      <c r="H307" s="2"/>
      <c r="I307" s="2"/>
      <c r="J307" s="2"/>
      <c r="K307" s="2"/>
      <c r="L307" s="2"/>
      <c r="M307" s="2"/>
      <c r="N307" s="2"/>
      <c r="O307" s="2"/>
      <c r="P307" s="2"/>
      <c r="Q307" s="2"/>
      <c r="R307" s="2"/>
    </row>
    <row r="309" spans="1:18" x14ac:dyDescent="0.25">
      <c r="C309" s="104" t="s">
        <v>334</v>
      </c>
    </row>
    <row r="310" spans="1:18" x14ac:dyDescent="0.25">
      <c r="C310" t="s">
        <v>335</v>
      </c>
    </row>
    <row r="311" spans="1:18" x14ac:dyDescent="0.25">
      <c r="C311" t="s">
        <v>336</v>
      </c>
    </row>
    <row r="312" spans="1:18" x14ac:dyDescent="0.25">
      <c r="C312" t="s">
        <v>337</v>
      </c>
    </row>
    <row r="314" spans="1:18" x14ac:dyDescent="0.25">
      <c r="A314" s="1">
        <v>10</v>
      </c>
      <c r="B314" s="2"/>
      <c r="C314" s="2" t="s">
        <v>338</v>
      </c>
      <c r="D314" s="2"/>
      <c r="E314" s="2"/>
      <c r="F314" s="2"/>
      <c r="G314" s="2"/>
      <c r="H314" s="2"/>
      <c r="I314" s="2"/>
      <c r="J314" s="2"/>
      <c r="K314" s="2"/>
      <c r="L314" s="2"/>
      <c r="M314" s="2"/>
      <c r="N314" s="2"/>
      <c r="O314" s="2"/>
      <c r="P314" s="2"/>
      <c r="Q314" s="2"/>
      <c r="R314" s="2"/>
    </row>
    <row r="316" spans="1:18" x14ac:dyDescent="0.25">
      <c r="C316" t="s">
        <v>339</v>
      </c>
    </row>
    <row r="318" spans="1:18" x14ac:dyDescent="0.25">
      <c r="C318" t="s">
        <v>6</v>
      </c>
    </row>
    <row r="319" spans="1:18" x14ac:dyDescent="0.25">
      <c r="D319" t="s">
        <v>125</v>
      </c>
    </row>
    <row r="320" spans="1:18" x14ac:dyDescent="0.25">
      <c r="D320" t="s">
        <v>340</v>
      </c>
    </row>
    <row r="321" spans="3:15" x14ac:dyDescent="0.25">
      <c r="D321" t="s">
        <v>341</v>
      </c>
    </row>
    <row r="322" spans="3:15" x14ac:dyDescent="0.25">
      <c r="D322" t="s">
        <v>342</v>
      </c>
    </row>
    <row r="323" spans="3:15" x14ac:dyDescent="0.25">
      <c r="D323" t="s">
        <v>128</v>
      </c>
    </row>
    <row r="324" spans="3:15" x14ac:dyDescent="0.25">
      <c r="D324" t="s">
        <v>129</v>
      </c>
    </row>
    <row r="325" spans="3:15" x14ac:dyDescent="0.25">
      <c r="D325" t="s">
        <v>130</v>
      </c>
    </row>
    <row r="326" spans="3:15" x14ac:dyDescent="0.25">
      <c r="D326" t="s">
        <v>131</v>
      </c>
    </row>
    <row r="327" spans="3:15" x14ac:dyDescent="0.25">
      <c r="D327" t="s">
        <v>14</v>
      </c>
    </row>
    <row r="328" spans="3:15" x14ac:dyDescent="0.25">
      <c r="C328" t="s">
        <v>133</v>
      </c>
    </row>
    <row r="329" spans="3:15" x14ac:dyDescent="0.25">
      <c r="D329" t="s">
        <v>343</v>
      </c>
      <c r="L329" t="s">
        <v>8</v>
      </c>
    </row>
    <row r="330" spans="3:15" x14ac:dyDescent="0.25">
      <c r="M330" s="52" t="s">
        <v>10</v>
      </c>
      <c r="N330" s="25">
        <f ca="1">(dewt($D$180:$BY$185,N331,N332:N333,0)+BubbleT($D$180:$BY$185,N331,N332:N333,0))/2</f>
        <v>124.19968774452695</v>
      </c>
      <c r="O330" t="s">
        <v>344</v>
      </c>
    </row>
    <row r="331" spans="3:15" x14ac:dyDescent="0.25">
      <c r="E331" s="72" t="s">
        <v>345</v>
      </c>
      <c r="M331" s="19" t="s">
        <v>9</v>
      </c>
      <c r="N331" s="31">
        <v>25</v>
      </c>
    </row>
    <row r="332" spans="3:15" x14ac:dyDescent="0.25">
      <c r="D332" s="9" t="s">
        <v>346</v>
      </c>
      <c r="E332" s="70" t="s">
        <v>347</v>
      </c>
      <c r="G332" t="s">
        <v>348</v>
      </c>
      <c r="M332" s="9" t="s">
        <v>13</v>
      </c>
      <c r="N332" s="1">
        <v>50</v>
      </c>
    </row>
    <row r="333" spans="3:15" x14ac:dyDescent="0.25">
      <c r="E333" s="105" t="s">
        <v>349</v>
      </c>
      <c r="M333" s="19" t="s">
        <v>25</v>
      </c>
      <c r="N333" s="5">
        <v>50</v>
      </c>
    </row>
    <row r="334" spans="3:15" x14ac:dyDescent="0.25">
      <c r="E334" s="105" t="s">
        <v>349</v>
      </c>
      <c r="M334" s="9" t="s">
        <v>320</v>
      </c>
      <c r="N334" s="23">
        <f ca="1">SUM(N332:N333)</f>
        <v>100</v>
      </c>
    </row>
    <row r="335" spans="3:15" x14ac:dyDescent="0.25">
      <c r="E335" s="105" t="s">
        <v>349</v>
      </c>
    </row>
    <row r="336" spans="3:15" x14ac:dyDescent="0.25">
      <c r="E336" s="105" t="s">
        <v>349</v>
      </c>
      <c r="M336" s="9" t="s">
        <v>345</v>
      </c>
      <c r="N336" s="106">
        <f t="array" aca="1" ref="N336:N340" ca="1">flashtp($D$180:$BY$185,N330,N331,N332:N333,0)</f>
        <v>0.39743945138433812</v>
      </c>
    </row>
    <row r="337" spans="1:18" x14ac:dyDescent="0.25">
      <c r="E337" s="71" t="s">
        <v>143</v>
      </c>
      <c r="L337" s="107" t="s">
        <v>346</v>
      </c>
      <c r="M337" s="9" t="s">
        <v>62</v>
      </c>
      <c r="N337" s="53">
        <f ca="1"/>
        <v>0.88292500613008651</v>
      </c>
    </row>
    <row r="338" spans="1:18" x14ac:dyDescent="0.25">
      <c r="D338" s="9" t="s">
        <v>350</v>
      </c>
      <c r="E338" s="105" t="s">
        <v>351</v>
      </c>
      <c r="M338" s="19" t="s">
        <v>352</v>
      </c>
      <c r="N338" s="54">
        <f ca="1"/>
        <v>0.11707499386991344</v>
      </c>
    </row>
    <row r="339" spans="1:18" x14ac:dyDescent="0.25">
      <c r="E339" s="105" t="s">
        <v>349</v>
      </c>
      <c r="L339" s="107" t="s">
        <v>350</v>
      </c>
      <c r="M339" s="9" t="s">
        <v>62</v>
      </c>
      <c r="N339" s="53">
        <f ca="1"/>
        <v>0.24742869458126659</v>
      </c>
    </row>
    <row r="340" spans="1:18" x14ac:dyDescent="0.25">
      <c r="E340" s="105" t="s">
        <v>349</v>
      </c>
      <c r="M340" s="9" t="s">
        <v>352</v>
      </c>
      <c r="N340" s="54">
        <f ca="1"/>
        <v>0.75257130541873341</v>
      </c>
    </row>
    <row r="341" spans="1:18" x14ac:dyDescent="0.25">
      <c r="E341" s="105" t="s">
        <v>349</v>
      </c>
    </row>
    <row r="342" spans="1:18" x14ac:dyDescent="0.25">
      <c r="E342" s="105" t="s">
        <v>349</v>
      </c>
    </row>
    <row r="343" spans="1:18" x14ac:dyDescent="0.25">
      <c r="E343" s="71" t="s">
        <v>312</v>
      </c>
    </row>
    <row r="345" spans="1:18" x14ac:dyDescent="0.25">
      <c r="C345" t="s">
        <v>353</v>
      </c>
    </row>
    <row r="347" spans="1:18" x14ac:dyDescent="0.25">
      <c r="C347" t="s">
        <v>354</v>
      </c>
    </row>
    <row r="349" spans="1:18" x14ac:dyDescent="0.25">
      <c r="A349" s="1">
        <v>11</v>
      </c>
      <c r="B349" s="2"/>
      <c r="C349" s="2" t="s">
        <v>355</v>
      </c>
      <c r="D349" s="2"/>
      <c r="E349" s="2"/>
      <c r="F349" s="2"/>
      <c r="G349" s="2"/>
      <c r="H349" s="2"/>
      <c r="I349" s="2"/>
      <c r="J349" s="2"/>
      <c r="K349" s="2"/>
      <c r="L349" s="2"/>
      <c r="M349" s="2"/>
      <c r="N349" s="2"/>
      <c r="O349" s="2"/>
      <c r="P349" s="2"/>
      <c r="Q349" s="2"/>
      <c r="R349" s="2"/>
    </row>
    <row r="351" spans="1:18" x14ac:dyDescent="0.25">
      <c r="C351" t="s">
        <v>356</v>
      </c>
    </row>
    <row r="353" spans="3:20" x14ac:dyDescent="0.25">
      <c r="C353" t="s">
        <v>6</v>
      </c>
    </row>
    <row r="354" spans="3:20" x14ac:dyDescent="0.25">
      <c r="D354" t="s">
        <v>125</v>
      </c>
    </row>
    <row r="355" spans="3:20" x14ac:dyDescent="0.25">
      <c r="D355" t="s">
        <v>14</v>
      </c>
      <c r="T355" s="7"/>
    </row>
    <row r="356" spans="3:20" x14ac:dyDescent="0.25">
      <c r="T356" s="7"/>
    </row>
    <row r="357" spans="3:20" x14ac:dyDescent="0.25">
      <c r="C357" t="s">
        <v>133</v>
      </c>
      <c r="T357" s="7"/>
    </row>
    <row r="358" spans="3:20" x14ac:dyDescent="0.25">
      <c r="D358" t="s">
        <v>357</v>
      </c>
      <c r="T358" s="7"/>
    </row>
    <row r="359" spans="3:20" x14ac:dyDescent="0.25">
      <c r="D359" t="s">
        <v>358</v>
      </c>
      <c r="L359" t="s">
        <v>8</v>
      </c>
      <c r="N359" s="6" t="s">
        <v>359</v>
      </c>
      <c r="O359" s="6" t="s">
        <v>360</v>
      </c>
      <c r="T359" s="7"/>
    </row>
    <row r="360" spans="3:20" x14ac:dyDescent="0.25">
      <c r="M360" t="s">
        <v>13</v>
      </c>
      <c r="N360" s="98">
        <f t="array" aca="1" ref="N360:O363" ca="1">Get_CP_TempRange($D$180:$BY$185)</f>
        <v>-173.14999999999998</v>
      </c>
      <c r="O360" s="29">
        <f ca="1"/>
        <v>2726.85</v>
      </c>
      <c r="T360" s="7"/>
    </row>
    <row r="361" spans="3:20" x14ac:dyDescent="0.25">
      <c r="E361" s="9" t="s">
        <v>361</v>
      </c>
      <c r="F361" s="34" t="s">
        <v>21</v>
      </c>
      <c r="G361" s="42" t="s">
        <v>362</v>
      </c>
      <c r="H361" s="109" t="s">
        <v>363</v>
      </c>
      <c r="M361" t="s">
        <v>25</v>
      </c>
      <c r="N361" s="108">
        <f ca="1"/>
        <v>-73.149999999999977</v>
      </c>
      <c r="O361" s="33">
        <f ca="1"/>
        <v>2726.85</v>
      </c>
      <c r="T361" s="7"/>
    </row>
    <row r="362" spans="3:20" x14ac:dyDescent="0.25">
      <c r="E362" s="9"/>
      <c r="F362" s="13"/>
      <c r="G362" s="23" t="s">
        <v>349</v>
      </c>
      <c r="H362" s="110" t="s">
        <v>349</v>
      </c>
      <c r="M362" t="s">
        <v>182</v>
      </c>
      <c r="N362" s="98">
        <f ca="1"/>
        <v>-173.14999999999998</v>
      </c>
      <c r="O362" s="29">
        <f ca="1"/>
        <v>26.850000000000023</v>
      </c>
      <c r="T362" s="7"/>
    </row>
    <row r="363" spans="3:20" x14ac:dyDescent="0.25">
      <c r="E363" s="9"/>
      <c r="F363" s="13"/>
      <c r="G363" s="23" t="s">
        <v>349</v>
      </c>
      <c r="H363" s="110" t="s">
        <v>349</v>
      </c>
      <c r="M363" t="s">
        <v>183</v>
      </c>
      <c r="N363" s="108">
        <f ca="1"/>
        <v>-53.149999999999977</v>
      </c>
      <c r="O363" s="33">
        <f ca="1"/>
        <v>246.85000000000002</v>
      </c>
      <c r="T363" s="7"/>
    </row>
    <row r="364" spans="3:20" x14ac:dyDescent="0.25">
      <c r="E364" s="9"/>
      <c r="F364" s="13"/>
      <c r="G364" s="23" t="s">
        <v>349</v>
      </c>
      <c r="H364" s="110" t="s">
        <v>349</v>
      </c>
      <c r="T364" s="7"/>
    </row>
    <row r="365" spans="3:20" x14ac:dyDescent="0.25">
      <c r="E365" s="9"/>
      <c r="F365" s="16" t="s">
        <v>364</v>
      </c>
      <c r="G365" s="5" t="s">
        <v>365</v>
      </c>
      <c r="H365" s="111" t="s">
        <v>366</v>
      </c>
      <c r="T365" s="7"/>
    </row>
    <row r="366" spans="3:20" x14ac:dyDescent="0.25">
      <c r="E366" s="9" t="s">
        <v>367</v>
      </c>
      <c r="F366" s="34" t="s">
        <v>21</v>
      </c>
      <c r="G366" s="42" t="s">
        <v>362</v>
      </c>
      <c r="H366" s="109" t="s">
        <v>363</v>
      </c>
      <c r="T366" s="7"/>
    </row>
    <row r="367" spans="3:20" x14ac:dyDescent="0.25">
      <c r="F367" s="13"/>
      <c r="G367" s="23" t="s">
        <v>349</v>
      </c>
      <c r="H367" s="110" t="s">
        <v>349</v>
      </c>
      <c r="I367" s="8"/>
      <c r="T367" s="7"/>
    </row>
    <row r="368" spans="3:20" x14ac:dyDescent="0.25">
      <c r="F368" s="13"/>
      <c r="G368" s="23" t="s">
        <v>349</v>
      </c>
      <c r="H368" s="110" t="s">
        <v>349</v>
      </c>
      <c r="I368" s="8"/>
      <c r="T368" s="7"/>
    </row>
    <row r="369" spans="1:20" x14ac:dyDescent="0.25">
      <c r="F369" s="13"/>
      <c r="G369" s="23" t="s">
        <v>349</v>
      </c>
      <c r="H369" s="110" t="s">
        <v>349</v>
      </c>
      <c r="T369" s="7"/>
    </row>
    <row r="370" spans="1:20" x14ac:dyDescent="0.25">
      <c r="F370" s="16" t="s">
        <v>364</v>
      </c>
      <c r="G370" s="5" t="s">
        <v>365</v>
      </c>
      <c r="H370" s="111" t="s">
        <v>366</v>
      </c>
      <c r="T370" s="7"/>
    </row>
    <row r="371" spans="1:20" x14ac:dyDescent="0.25">
      <c r="T371" s="7"/>
    </row>
    <row r="372" spans="1:20" x14ac:dyDescent="0.25">
      <c r="C372" t="s">
        <v>368</v>
      </c>
      <c r="T372" s="7"/>
    </row>
    <row r="374" spans="1:20" x14ac:dyDescent="0.25">
      <c r="A374" s="1">
        <v>12</v>
      </c>
      <c r="B374" s="2"/>
      <c r="C374" s="2" t="s">
        <v>369</v>
      </c>
      <c r="D374" s="2"/>
      <c r="E374" s="2"/>
      <c r="F374" s="2"/>
      <c r="G374" s="2"/>
      <c r="H374" s="2"/>
      <c r="I374" s="2"/>
      <c r="J374" s="2"/>
      <c r="K374" s="2"/>
      <c r="L374" s="2"/>
      <c r="M374" s="2"/>
      <c r="N374" s="2"/>
      <c r="O374" s="2"/>
      <c r="P374" s="2"/>
      <c r="Q374" s="2"/>
      <c r="R374" s="2"/>
    </row>
    <row r="376" spans="1:20" x14ac:dyDescent="0.25">
      <c r="C376" t="s">
        <v>370</v>
      </c>
    </row>
    <row r="378" spans="1:20" x14ac:dyDescent="0.25">
      <c r="C378" t="s">
        <v>6</v>
      </c>
    </row>
    <row r="379" spans="1:20" x14ac:dyDescent="0.25">
      <c r="D379" t="s">
        <v>125</v>
      </c>
    </row>
    <row r="380" spans="1:20" x14ac:dyDescent="0.25">
      <c r="D380" t="s">
        <v>14</v>
      </c>
    </row>
    <row r="381" spans="1:20" x14ac:dyDescent="0.25">
      <c r="C381" t="s">
        <v>133</v>
      </c>
    </row>
    <row r="382" spans="1:20" x14ac:dyDescent="0.25">
      <c r="D382" t="s">
        <v>371</v>
      </c>
    </row>
    <row r="383" spans="1:20" x14ac:dyDescent="0.25">
      <c r="F383" s="1" t="s">
        <v>372</v>
      </c>
      <c r="G383" s="1" t="s">
        <v>373</v>
      </c>
    </row>
    <row r="384" spans="1:20" x14ac:dyDescent="0.25">
      <c r="C384" t="s">
        <v>54</v>
      </c>
      <c r="E384" s="52" t="s">
        <v>374</v>
      </c>
      <c r="F384" s="112" t="s">
        <v>375</v>
      </c>
      <c r="G384" s="42" t="s">
        <v>376</v>
      </c>
      <c r="H384" s="42" t="s">
        <v>377</v>
      </c>
      <c r="I384" s="109" t="s">
        <v>378</v>
      </c>
      <c r="L384" t="s">
        <v>8</v>
      </c>
      <c r="N384" s="6" t="s">
        <v>379</v>
      </c>
      <c r="O384" s="6" t="s">
        <v>380</v>
      </c>
      <c r="P384" s="1" t="s">
        <v>381</v>
      </c>
      <c r="Q384" s="1" t="s">
        <v>382</v>
      </c>
    </row>
    <row r="385" spans="1:18" x14ac:dyDescent="0.25">
      <c r="E385" s="52"/>
      <c r="F385" s="113" t="s">
        <v>349</v>
      </c>
      <c r="G385" s="23" t="s">
        <v>349</v>
      </c>
      <c r="H385" s="23" t="s">
        <v>349</v>
      </c>
      <c r="I385" s="110" t="s">
        <v>349</v>
      </c>
      <c r="M385" s="9" t="s">
        <v>13</v>
      </c>
      <c r="N385" s="98">
        <f t="array" aca="1" ref="N385:Q386" ca="1">GetCriticalConstants($D$180:$BY$185)</f>
        <v>305.32</v>
      </c>
      <c r="O385" s="98">
        <f ca="1"/>
        <v>48.72008650362644</v>
      </c>
      <c r="P385" s="114">
        <f ca="1"/>
        <v>9.9492999999999998E-2</v>
      </c>
      <c r="Q385" s="114">
        <f ca="1"/>
        <v>0.28499999999999998</v>
      </c>
    </row>
    <row r="386" spans="1:18" x14ac:dyDescent="0.25">
      <c r="E386" s="52"/>
      <c r="F386" s="113" t="s">
        <v>349</v>
      </c>
      <c r="G386" s="23" t="s">
        <v>349</v>
      </c>
      <c r="H386" s="23" t="s">
        <v>349</v>
      </c>
      <c r="I386" s="110" t="s">
        <v>349</v>
      </c>
      <c r="M386" s="9" t="s">
        <v>25</v>
      </c>
      <c r="N386" s="108">
        <f ca="1"/>
        <v>540.20000000000005</v>
      </c>
      <c r="O386" s="108">
        <f ca="1"/>
        <v>27.40005206019427</v>
      </c>
      <c r="P386" s="115">
        <f ca="1"/>
        <v>0.34946899999999997</v>
      </c>
      <c r="Q386" s="115">
        <f ca="1"/>
        <v>0.26300000000000001</v>
      </c>
    </row>
    <row r="387" spans="1:18" x14ac:dyDescent="0.25">
      <c r="E387" s="52"/>
      <c r="F387" s="113" t="s">
        <v>349</v>
      </c>
      <c r="G387" s="23" t="s">
        <v>349</v>
      </c>
      <c r="H387" s="23" t="s">
        <v>349</v>
      </c>
      <c r="I387" s="110" t="s">
        <v>349</v>
      </c>
      <c r="M387" s="8"/>
      <c r="N387" s="25"/>
      <c r="O387" s="25"/>
      <c r="P387" s="8"/>
      <c r="Q387" s="8"/>
    </row>
    <row r="388" spans="1:18" x14ac:dyDescent="0.25">
      <c r="E388" s="52" t="s">
        <v>383</v>
      </c>
      <c r="F388" s="116" t="s">
        <v>384</v>
      </c>
      <c r="G388" s="5" t="s">
        <v>385</v>
      </c>
      <c r="H388" s="5" t="s">
        <v>386</v>
      </c>
      <c r="I388" s="111" t="s">
        <v>387</v>
      </c>
      <c r="M388" s="8"/>
      <c r="N388" s="25"/>
      <c r="O388" s="25"/>
      <c r="P388" s="8"/>
      <c r="Q388" s="8"/>
    </row>
    <row r="389" spans="1:18" x14ac:dyDescent="0.25">
      <c r="C389" t="s">
        <v>388</v>
      </c>
      <c r="E389" s="52"/>
      <c r="F389" s="23"/>
      <c r="G389" s="23"/>
      <c r="H389" s="23"/>
      <c r="I389" s="23"/>
      <c r="M389" s="8"/>
      <c r="N389" s="25"/>
      <c r="O389" s="25"/>
      <c r="P389" s="8"/>
      <c r="Q389" s="8"/>
    </row>
    <row r="390" spans="1:18" x14ac:dyDescent="0.25">
      <c r="F390" s="9"/>
    </row>
    <row r="391" spans="1:18" x14ac:dyDescent="0.25">
      <c r="A391" s="1">
        <v>13</v>
      </c>
      <c r="B391" s="2"/>
      <c r="C391" s="2" t="s">
        <v>389</v>
      </c>
      <c r="D391" s="2"/>
      <c r="E391" s="2"/>
      <c r="F391" s="2"/>
      <c r="G391" s="2"/>
      <c r="H391" s="2"/>
      <c r="I391" s="2"/>
      <c r="J391" s="2"/>
      <c r="K391" s="2"/>
      <c r="L391" s="2"/>
      <c r="M391" s="2"/>
      <c r="N391" s="2"/>
      <c r="O391" s="2"/>
      <c r="P391" s="2"/>
      <c r="Q391" s="2"/>
      <c r="R391" s="2"/>
    </row>
    <row r="393" spans="1:18" x14ac:dyDescent="0.25">
      <c r="C393" t="s">
        <v>390</v>
      </c>
    </row>
    <row r="394" spans="1:18" x14ac:dyDescent="0.25">
      <c r="L394" t="s">
        <v>8</v>
      </c>
      <c r="N394" s="5" t="s">
        <v>391</v>
      </c>
    </row>
    <row r="395" spans="1:18" x14ac:dyDescent="0.25">
      <c r="C395" t="s">
        <v>6</v>
      </c>
      <c r="M395" s="9" t="s">
        <v>13</v>
      </c>
      <c r="N395" s="1">
        <f t="array" aca="1" ref="N395:N396" ca="1">Get_MW($D$180:$BY$185)</f>
        <v>30.069400000000002</v>
      </c>
    </row>
    <row r="396" spans="1:18" x14ac:dyDescent="0.25">
      <c r="D396" t="s">
        <v>125</v>
      </c>
      <c r="M396" s="9" t="s">
        <v>25</v>
      </c>
      <c r="N396" s="1">
        <f ca="1"/>
        <v>100.2029</v>
      </c>
    </row>
    <row r="397" spans="1:18" x14ac:dyDescent="0.25">
      <c r="D397" t="s">
        <v>14</v>
      </c>
    </row>
    <row r="398" spans="1:18" x14ac:dyDescent="0.25">
      <c r="C398" t="s">
        <v>388</v>
      </c>
    </row>
    <row r="400" spans="1:18" x14ac:dyDescent="0.25">
      <c r="A400" s="1">
        <v>14</v>
      </c>
      <c r="B400" s="2"/>
      <c r="C400" s="2" t="s">
        <v>392</v>
      </c>
      <c r="D400" s="2"/>
      <c r="E400" s="2"/>
      <c r="F400" s="2"/>
      <c r="G400" s="2"/>
      <c r="H400" s="2"/>
      <c r="I400" s="2"/>
      <c r="J400" s="2"/>
      <c r="K400" s="2"/>
      <c r="L400" s="2"/>
      <c r="M400" s="2"/>
      <c r="N400" s="2"/>
      <c r="O400" s="2"/>
      <c r="P400" s="2"/>
      <c r="Q400" s="2"/>
      <c r="R400" s="2"/>
    </row>
    <row r="402" spans="1:18" x14ac:dyDescent="0.25">
      <c r="C402" t="s">
        <v>393</v>
      </c>
    </row>
    <row r="404" spans="1:18" x14ac:dyDescent="0.25">
      <c r="C404" t="s">
        <v>6</v>
      </c>
      <c r="L404" t="s">
        <v>8</v>
      </c>
      <c r="N404" s="5" t="s">
        <v>394</v>
      </c>
    </row>
    <row r="405" spans="1:18" x14ac:dyDescent="0.25">
      <c r="D405" t="s">
        <v>125</v>
      </c>
      <c r="M405" s="9" t="s">
        <v>13</v>
      </c>
      <c r="N405" s="6">
        <f t="array" aca="1" ref="N405:N406" ca="1">hf($D$180:$BY$185)</f>
        <v>-84.684159999999991</v>
      </c>
    </row>
    <row r="406" spans="1:18" x14ac:dyDescent="0.25">
      <c r="D406" t="s">
        <v>14</v>
      </c>
      <c r="M406" s="9" t="s">
        <v>25</v>
      </c>
      <c r="N406" s="6">
        <f ca="1"/>
        <v>-187.77792000000002</v>
      </c>
    </row>
    <row r="407" spans="1:18" x14ac:dyDescent="0.25">
      <c r="C407" t="s">
        <v>133</v>
      </c>
    </row>
    <row r="408" spans="1:18" x14ac:dyDescent="0.25">
      <c r="D408" t="s">
        <v>395</v>
      </c>
    </row>
    <row r="409" spans="1:18" x14ac:dyDescent="0.25">
      <c r="D409" t="s">
        <v>396</v>
      </c>
    </row>
    <row r="410" spans="1:18" x14ac:dyDescent="0.25">
      <c r="C410" t="s">
        <v>54</v>
      </c>
    </row>
    <row r="412" spans="1:18" x14ac:dyDescent="0.25">
      <c r="A412" s="1">
        <v>15</v>
      </c>
      <c r="B412" s="2"/>
      <c r="C412" s="2" t="s">
        <v>397</v>
      </c>
      <c r="D412" s="2"/>
      <c r="E412" s="2"/>
      <c r="F412" s="2"/>
      <c r="G412" s="2"/>
      <c r="H412" s="2"/>
      <c r="I412" s="2"/>
      <c r="J412" s="2"/>
      <c r="K412" s="2"/>
      <c r="L412" s="2"/>
      <c r="M412" s="2"/>
      <c r="N412" s="2"/>
      <c r="O412" s="2"/>
      <c r="P412" s="2"/>
      <c r="Q412" s="2"/>
      <c r="R412" s="2"/>
    </row>
    <row r="414" spans="1:18" x14ac:dyDescent="0.25">
      <c r="C414" t="s">
        <v>398</v>
      </c>
    </row>
    <row r="415" spans="1:18" x14ac:dyDescent="0.25">
      <c r="L415" t="s">
        <v>8</v>
      </c>
      <c r="N415" s="5" t="s">
        <v>399</v>
      </c>
      <c r="O415" s="5" t="s">
        <v>400</v>
      </c>
    </row>
    <row r="416" spans="1:18" x14ac:dyDescent="0.25">
      <c r="C416" t="s">
        <v>6</v>
      </c>
      <c r="M416" s="9" t="s">
        <v>13</v>
      </c>
      <c r="N416" s="6">
        <f t="array" aca="1" ref="N416:O417" ca="1">HVap1Bara($D$180:$BY$185)</f>
        <v>14706.76</v>
      </c>
      <c r="O416" s="6">
        <f ca="1"/>
        <v>-88.649999999999977</v>
      </c>
    </row>
    <row r="417" spans="1:18" x14ac:dyDescent="0.25">
      <c r="D417" t="s">
        <v>125</v>
      </c>
      <c r="M417" s="9" t="s">
        <v>25</v>
      </c>
      <c r="N417" s="6">
        <f ca="1"/>
        <v>31697.984</v>
      </c>
      <c r="O417" s="6">
        <f ca="1"/>
        <v>98.450000000000045</v>
      </c>
    </row>
    <row r="418" spans="1:18" x14ac:dyDescent="0.25">
      <c r="D418" t="s">
        <v>14</v>
      </c>
    </row>
    <row r="419" spans="1:18" x14ac:dyDescent="0.25">
      <c r="C419" t="s">
        <v>133</v>
      </c>
    </row>
    <row r="420" spans="1:18" x14ac:dyDescent="0.25">
      <c r="D420" t="s">
        <v>401</v>
      </c>
    </row>
    <row r="421" spans="1:18" x14ac:dyDescent="0.25">
      <c r="D421" t="s">
        <v>396</v>
      </c>
    </row>
    <row r="422" spans="1:18" x14ac:dyDescent="0.25">
      <c r="C422" t="s">
        <v>54</v>
      </c>
    </row>
    <row r="424" spans="1:18" x14ac:dyDescent="0.25">
      <c r="A424" s="1">
        <v>16</v>
      </c>
      <c r="B424" s="2"/>
      <c r="C424" s="2" t="s">
        <v>402</v>
      </c>
      <c r="D424" s="2"/>
      <c r="E424" s="2"/>
      <c r="F424" s="2"/>
      <c r="G424" s="2"/>
      <c r="H424" s="2"/>
      <c r="I424" s="2"/>
      <c r="J424" s="2"/>
      <c r="K424" s="2"/>
      <c r="L424" s="2"/>
      <c r="M424" s="2"/>
      <c r="N424" s="2"/>
      <c r="O424" s="2"/>
      <c r="P424" s="2"/>
      <c r="Q424" s="2"/>
      <c r="R424" s="2"/>
    </row>
    <row r="426" spans="1:18" x14ac:dyDescent="0.25">
      <c r="C426" t="s">
        <v>403</v>
      </c>
    </row>
    <row r="428" spans="1:18" x14ac:dyDescent="0.25">
      <c r="C428" t="s">
        <v>6</v>
      </c>
      <c r="L428" t="s">
        <v>8</v>
      </c>
    </row>
    <row r="429" spans="1:18" x14ac:dyDescent="0.25">
      <c r="D429" t="s">
        <v>125</v>
      </c>
      <c r="M429" s="52" t="s">
        <v>10</v>
      </c>
      <c r="N429" s="25">
        <f ca="1">dewt($D$180:$BY$185,N274,N275:N276,0)+20</f>
        <v>219.8001140222454</v>
      </c>
      <c r="O429" t="s">
        <v>318</v>
      </c>
    </row>
    <row r="430" spans="1:18" x14ac:dyDescent="0.25">
      <c r="D430" t="s">
        <v>126</v>
      </c>
      <c r="M430" s="19" t="s">
        <v>9</v>
      </c>
      <c r="N430" s="31">
        <v>25</v>
      </c>
    </row>
    <row r="431" spans="1:18" x14ac:dyDescent="0.25">
      <c r="D431" t="s">
        <v>127</v>
      </c>
      <c r="M431" s="9" t="s">
        <v>13</v>
      </c>
      <c r="N431" s="1">
        <v>50</v>
      </c>
    </row>
    <row r="432" spans="1:18" x14ac:dyDescent="0.25">
      <c r="D432" t="s">
        <v>128</v>
      </c>
      <c r="M432" s="19" t="s">
        <v>25</v>
      </c>
      <c r="N432" s="5">
        <v>50</v>
      </c>
    </row>
    <row r="433" spans="1:18" x14ac:dyDescent="0.25">
      <c r="D433" t="s">
        <v>129</v>
      </c>
      <c r="M433" s="9" t="s">
        <v>320</v>
      </c>
      <c r="N433" s="23">
        <f ca="1">SUM(N431:N432)</f>
        <v>100</v>
      </c>
    </row>
    <row r="434" spans="1:18" x14ac:dyDescent="0.25">
      <c r="D434" t="s">
        <v>130</v>
      </c>
    </row>
    <row r="435" spans="1:18" x14ac:dyDescent="0.25">
      <c r="D435" t="s">
        <v>131</v>
      </c>
    </row>
    <row r="436" spans="1:18" x14ac:dyDescent="0.25">
      <c r="D436" t="s">
        <v>330</v>
      </c>
      <c r="M436" s="9" t="s">
        <v>404</v>
      </c>
      <c r="N436" s="58">
        <f ca="1">JT_Coef($D$180:$BY$185,N429,N430,N431:N432,0)</f>
        <v>0.78540565754443747</v>
      </c>
    </row>
    <row r="437" spans="1:18" x14ac:dyDescent="0.25">
      <c r="D437" t="s">
        <v>14</v>
      </c>
    </row>
    <row r="439" spans="1:18" x14ac:dyDescent="0.25">
      <c r="C439" t="s">
        <v>133</v>
      </c>
    </row>
    <row r="440" spans="1:18" x14ac:dyDescent="0.25">
      <c r="D440" t="s">
        <v>405</v>
      </c>
    </row>
    <row r="442" spans="1:18" x14ac:dyDescent="0.25">
      <c r="C442" t="s">
        <v>325</v>
      </c>
    </row>
    <row r="444" spans="1:18" x14ac:dyDescent="0.25">
      <c r="C444" s="91" t="s">
        <v>406</v>
      </c>
    </row>
    <row r="446" spans="1:18" x14ac:dyDescent="0.25">
      <c r="A446" s="1">
        <v>17</v>
      </c>
      <c r="B446" s="2"/>
      <c r="C446" s="2" t="s">
        <v>407</v>
      </c>
      <c r="D446" s="2"/>
      <c r="E446" s="2"/>
      <c r="F446" s="2"/>
      <c r="G446" s="2"/>
      <c r="H446" s="2"/>
      <c r="I446" s="2"/>
      <c r="J446" s="2"/>
      <c r="K446" s="2"/>
      <c r="L446" s="2"/>
      <c r="M446" s="2"/>
      <c r="N446" s="2"/>
      <c r="O446" s="2"/>
      <c r="P446" s="2"/>
      <c r="Q446" s="2"/>
      <c r="R446" s="2"/>
    </row>
    <row r="448" spans="1:18" x14ac:dyDescent="0.25">
      <c r="C448" t="s">
        <v>408</v>
      </c>
      <c r="I448" t="s">
        <v>8</v>
      </c>
    </row>
    <row r="449" spans="1:20" x14ac:dyDescent="0.25">
      <c r="J449" s="9" t="s">
        <v>409</v>
      </c>
      <c r="K449" s="1" t="s">
        <v>25</v>
      </c>
    </row>
    <row r="450" spans="1:20" x14ac:dyDescent="0.25">
      <c r="C450" t="s">
        <v>6</v>
      </c>
      <c r="J450" s="9" t="s">
        <v>10</v>
      </c>
      <c r="K450" s="6">
        <v>97.129765881805696</v>
      </c>
    </row>
    <row r="451" spans="1:20" x14ac:dyDescent="0.25">
      <c r="D451" t="s">
        <v>7</v>
      </c>
      <c r="J451" s="9" t="s">
        <v>410</v>
      </c>
      <c r="K451" s="58">
        <f ca="1">LeeKeslerVP(K449,K450)</f>
        <v>0.98692182905997516</v>
      </c>
      <c r="L451" t="s">
        <v>411</v>
      </c>
    </row>
    <row r="452" spans="1:20" x14ac:dyDescent="0.25">
      <c r="D452" t="s">
        <v>12</v>
      </c>
    </row>
    <row r="453" spans="1:20" x14ac:dyDescent="0.25">
      <c r="D453" t="s">
        <v>14</v>
      </c>
      <c r="T453" s="7"/>
    </row>
    <row r="454" spans="1:20" x14ac:dyDescent="0.25">
      <c r="C454" t="s">
        <v>412</v>
      </c>
      <c r="T454" s="7"/>
    </row>
    <row r="455" spans="1:20" x14ac:dyDescent="0.25">
      <c r="D455" t="s">
        <v>413</v>
      </c>
      <c r="T455" s="7"/>
    </row>
    <row r="456" spans="1:20" x14ac:dyDescent="0.25">
      <c r="T456" s="7"/>
    </row>
    <row r="457" spans="1:20" x14ac:dyDescent="0.25">
      <c r="C457" t="s">
        <v>15</v>
      </c>
      <c r="T457" s="7"/>
    </row>
    <row r="458" spans="1:20" x14ac:dyDescent="0.25">
      <c r="T458" s="7"/>
    </row>
    <row r="459" spans="1:20" x14ac:dyDescent="0.25">
      <c r="A459" s="1">
        <v>18</v>
      </c>
      <c r="B459" s="2"/>
      <c r="C459" s="2" t="s">
        <v>414</v>
      </c>
      <c r="D459" s="2"/>
      <c r="E459" s="2"/>
      <c r="F459" s="2"/>
      <c r="G459" s="2"/>
      <c r="H459" s="2"/>
      <c r="I459" s="2"/>
      <c r="J459" s="2"/>
      <c r="K459" s="2"/>
      <c r="L459" s="2"/>
      <c r="M459" s="2"/>
      <c r="N459" s="2"/>
      <c r="O459" s="2"/>
      <c r="P459" s="2"/>
      <c r="Q459" s="2"/>
      <c r="R459" s="2"/>
    </row>
    <row r="461" spans="1:20" x14ac:dyDescent="0.25">
      <c r="C461" t="s">
        <v>415</v>
      </c>
      <c r="I461" t="s">
        <v>8</v>
      </c>
    </row>
    <row r="462" spans="1:20" x14ac:dyDescent="0.25">
      <c r="J462" s="9" t="s">
        <v>409</v>
      </c>
      <c r="K462" s="1" t="s">
        <v>13</v>
      </c>
    </row>
    <row r="463" spans="1:20" x14ac:dyDescent="0.25">
      <c r="C463" t="s">
        <v>6</v>
      </c>
      <c r="J463" s="9" t="s">
        <v>10</v>
      </c>
      <c r="K463" s="6">
        <v>200</v>
      </c>
    </row>
    <row r="464" spans="1:20" x14ac:dyDescent="0.25">
      <c r="D464" t="s">
        <v>7</v>
      </c>
      <c r="J464" s="9" t="s">
        <v>9</v>
      </c>
      <c r="K464" s="6">
        <v>5</v>
      </c>
    </row>
    <row r="465" spans="1:20" x14ac:dyDescent="0.25">
      <c r="D465" t="s">
        <v>12</v>
      </c>
      <c r="J465" s="9" t="s">
        <v>410</v>
      </c>
      <c r="K465" s="58">
        <f ca="1">LeeKeslerZ(K462,K463,K464)</f>
        <v>0.99250573990795921</v>
      </c>
    </row>
    <row r="466" spans="1:20" x14ac:dyDescent="0.25">
      <c r="D466" t="s">
        <v>416</v>
      </c>
    </row>
    <row r="467" spans="1:20" x14ac:dyDescent="0.25">
      <c r="D467" t="s">
        <v>14</v>
      </c>
      <c r="T467" s="7"/>
    </row>
    <row r="468" spans="1:20" x14ac:dyDescent="0.25">
      <c r="C468" t="s">
        <v>412</v>
      </c>
      <c r="T468" s="7"/>
    </row>
    <row r="469" spans="1:20" x14ac:dyDescent="0.25">
      <c r="D469" t="s">
        <v>417</v>
      </c>
      <c r="T469" s="7"/>
    </row>
    <row r="470" spans="1:20" x14ac:dyDescent="0.25">
      <c r="C470" t="s">
        <v>15</v>
      </c>
      <c r="T470" s="7"/>
    </row>
    <row r="471" spans="1:20" x14ac:dyDescent="0.25">
      <c r="T471" s="7"/>
    </row>
    <row r="472" spans="1:20" x14ac:dyDescent="0.25">
      <c r="A472" s="1">
        <v>19</v>
      </c>
      <c r="B472" s="2"/>
      <c r="C472" s="2" t="s">
        <v>418</v>
      </c>
      <c r="D472" s="2"/>
      <c r="E472" s="2"/>
      <c r="F472" s="2"/>
      <c r="G472" s="2"/>
      <c r="H472" s="2"/>
      <c r="I472" s="2"/>
      <c r="J472" s="2"/>
      <c r="K472" s="2"/>
      <c r="L472" s="2"/>
      <c r="M472" s="2"/>
      <c r="N472" s="2"/>
      <c r="O472" s="2"/>
      <c r="P472" s="2"/>
      <c r="Q472" s="2"/>
      <c r="R472" s="2"/>
    </row>
    <row r="474" spans="1:20" x14ac:dyDescent="0.25">
      <c r="C474" t="s">
        <v>419</v>
      </c>
      <c r="I474" t="s">
        <v>8</v>
      </c>
    </row>
    <row r="475" spans="1:20" x14ac:dyDescent="0.25">
      <c r="J475" s="9" t="s">
        <v>10</v>
      </c>
      <c r="K475">
        <v>50</v>
      </c>
    </row>
    <row r="476" spans="1:20" x14ac:dyDescent="0.25">
      <c r="C476" t="s">
        <v>6</v>
      </c>
      <c r="J476" s="9" t="s">
        <v>420</v>
      </c>
      <c r="K476" s="117">
        <f ca="1">LiquidWaterDensity(K475)</f>
        <v>0.98804107685098308</v>
      </c>
    </row>
    <row r="477" spans="1:20" x14ac:dyDescent="0.25">
      <c r="D477" t="s">
        <v>421</v>
      </c>
    </row>
    <row r="478" spans="1:20" x14ac:dyDescent="0.25">
      <c r="D478" t="s">
        <v>14</v>
      </c>
    </row>
    <row r="479" spans="1:20" x14ac:dyDescent="0.25">
      <c r="C479" t="s">
        <v>412</v>
      </c>
    </row>
    <row r="480" spans="1:20" x14ac:dyDescent="0.25">
      <c r="D480" t="s">
        <v>422</v>
      </c>
    </row>
    <row r="481" spans="1:18" x14ac:dyDescent="0.25">
      <c r="C481" t="s">
        <v>15</v>
      </c>
    </row>
    <row r="483" spans="1:18" x14ac:dyDescent="0.25">
      <c r="A483" s="1">
        <v>20</v>
      </c>
      <c r="B483" s="2"/>
      <c r="C483" s="2" t="s">
        <v>423</v>
      </c>
      <c r="D483" s="2"/>
      <c r="E483" s="2"/>
      <c r="F483" s="2"/>
      <c r="G483" s="2"/>
      <c r="H483" s="2"/>
      <c r="I483" s="2"/>
      <c r="J483" s="2"/>
      <c r="K483" s="2"/>
      <c r="L483" s="2"/>
      <c r="M483" s="2"/>
      <c r="N483" s="2"/>
      <c r="O483" s="2"/>
      <c r="P483" s="2"/>
      <c r="Q483" s="2"/>
      <c r="R483" s="2"/>
    </row>
    <row r="485" spans="1:18" x14ac:dyDescent="0.25">
      <c r="C485" t="s">
        <v>424</v>
      </c>
    </row>
    <row r="486" spans="1:18" x14ac:dyDescent="0.25">
      <c r="I486" t="s">
        <v>8</v>
      </c>
    </row>
    <row r="487" spans="1:18" x14ac:dyDescent="0.25">
      <c r="C487" t="s">
        <v>6</v>
      </c>
      <c r="J487" s="9" t="s">
        <v>10</v>
      </c>
      <c r="K487">
        <v>50</v>
      </c>
    </row>
    <row r="488" spans="1:18" x14ac:dyDescent="0.25">
      <c r="D488" t="s">
        <v>421</v>
      </c>
      <c r="J488" s="9" t="s">
        <v>425</v>
      </c>
      <c r="K488" s="117">
        <f ca="1">LiquidWaterViscCP(K487)</f>
        <v>0.54575217901075457</v>
      </c>
    </row>
    <row r="489" spans="1:18" x14ac:dyDescent="0.25">
      <c r="D489" t="s">
        <v>14</v>
      </c>
    </row>
    <row r="490" spans="1:18" x14ac:dyDescent="0.25">
      <c r="C490" t="s">
        <v>412</v>
      </c>
    </row>
    <row r="491" spans="1:18" x14ac:dyDescent="0.25">
      <c r="D491" t="s">
        <v>426</v>
      </c>
    </row>
    <row r="492" spans="1:18" x14ac:dyDescent="0.25">
      <c r="C492" t="s">
        <v>15</v>
      </c>
    </row>
    <row r="494" spans="1:18" x14ac:dyDescent="0.25">
      <c r="A494" s="1">
        <v>21</v>
      </c>
      <c r="B494" s="2"/>
      <c r="C494" s="2" t="s">
        <v>427</v>
      </c>
      <c r="D494" s="2"/>
      <c r="E494" s="2"/>
      <c r="F494" s="2"/>
      <c r="G494" s="2"/>
      <c r="H494" s="2"/>
      <c r="I494" s="2"/>
      <c r="J494" s="2"/>
      <c r="K494" s="2"/>
      <c r="L494" s="2"/>
      <c r="M494" s="2"/>
      <c r="N494" s="2"/>
      <c r="O494" s="2"/>
      <c r="P494" s="2"/>
      <c r="Q494" s="2"/>
      <c r="R494" s="2"/>
    </row>
    <row r="496" spans="1:18" x14ac:dyDescent="0.25">
      <c r="C496" t="s">
        <v>428</v>
      </c>
    </row>
    <row r="497" spans="1:18" x14ac:dyDescent="0.25">
      <c r="I497" t="s">
        <v>8</v>
      </c>
    </row>
    <row r="498" spans="1:18" x14ac:dyDescent="0.25">
      <c r="C498" t="s">
        <v>6</v>
      </c>
      <c r="J498" s="9" t="s">
        <v>10</v>
      </c>
      <c r="K498" s="118">
        <v>50</v>
      </c>
    </row>
    <row r="499" spans="1:18" x14ac:dyDescent="0.25">
      <c r="D499" t="s">
        <v>421</v>
      </c>
      <c r="J499" s="9" t="s">
        <v>429</v>
      </c>
      <c r="K499" s="117">
        <f ca="1">LiquidWaterViscM2BySec(K498,1)</f>
        <v>0.55236504830842759</v>
      </c>
    </row>
    <row r="500" spans="1:18" x14ac:dyDescent="0.25">
      <c r="D500" t="s">
        <v>14</v>
      </c>
    </row>
    <row r="501" spans="1:18" x14ac:dyDescent="0.25">
      <c r="C501" t="s">
        <v>412</v>
      </c>
    </row>
    <row r="502" spans="1:18" x14ac:dyDescent="0.25">
      <c r="D502" t="s">
        <v>430</v>
      </c>
    </row>
    <row r="503" spans="1:18" x14ac:dyDescent="0.25">
      <c r="C503" t="s">
        <v>15</v>
      </c>
    </row>
    <row r="505" spans="1:18" x14ac:dyDescent="0.25">
      <c r="A505" s="1">
        <v>22</v>
      </c>
      <c r="B505" s="2"/>
      <c r="C505" s="2" t="s">
        <v>431</v>
      </c>
      <c r="D505" s="2"/>
      <c r="E505" s="2"/>
      <c r="F505" s="2"/>
      <c r="G505" s="2"/>
      <c r="H505" s="2"/>
      <c r="I505" s="2"/>
      <c r="J505" s="2"/>
      <c r="K505" s="2"/>
      <c r="L505" s="2"/>
      <c r="M505" s="2"/>
      <c r="N505" s="2"/>
      <c r="O505" s="2"/>
      <c r="P505" s="2"/>
      <c r="Q505" s="2"/>
      <c r="R505" s="2"/>
    </row>
    <row r="506" spans="1:18" x14ac:dyDescent="0.25">
      <c r="C506" s="22" t="s">
        <v>45</v>
      </c>
      <c r="E506" s="23"/>
      <c r="F506" s="23"/>
      <c r="G506" s="23"/>
      <c r="H506" s="23"/>
    </row>
    <row r="507" spans="1:18" x14ac:dyDescent="0.25">
      <c r="C507" s="22"/>
      <c r="D507" t="s">
        <v>432</v>
      </c>
      <c r="E507" s="23"/>
      <c r="F507" s="23"/>
      <c r="G507" s="23"/>
      <c r="H507" s="23"/>
      <c r="L507" t="s">
        <v>8</v>
      </c>
    </row>
    <row r="508" spans="1:18" x14ac:dyDescent="0.25">
      <c r="C508" s="22" t="s">
        <v>6</v>
      </c>
      <c r="E508" s="23"/>
      <c r="F508" s="23"/>
      <c r="G508" s="23"/>
      <c r="H508" s="23"/>
      <c r="M508" s="9" t="s">
        <v>433</v>
      </c>
      <c r="N508">
        <f ca="1">messagecount()</f>
        <v>1</v>
      </c>
    </row>
    <row r="509" spans="1:18" x14ac:dyDescent="0.25">
      <c r="C509" s="22"/>
      <c r="D509" t="s">
        <v>434</v>
      </c>
      <c r="E509" s="23"/>
      <c r="F509" s="23"/>
      <c r="G509" s="23"/>
      <c r="H509" s="23"/>
      <c r="M509" s="9" t="s">
        <v>435</v>
      </c>
      <c r="N509">
        <f ca="1">messagecount("Warnings")</f>
        <v>0</v>
      </c>
    </row>
    <row r="510" spans="1:18" x14ac:dyDescent="0.25">
      <c r="C510" s="22" t="s">
        <v>436</v>
      </c>
      <c r="E510" s="23"/>
      <c r="F510" s="23"/>
      <c r="G510" s="23"/>
      <c r="H510" s="23"/>
      <c r="M510" s="9" t="s">
        <v>437</v>
      </c>
      <c r="N510">
        <f ca="1">messagecount("Errors")</f>
        <v>1</v>
      </c>
    </row>
    <row r="511" spans="1:18" x14ac:dyDescent="0.25">
      <c r="D511" t="s">
        <v>438</v>
      </c>
    </row>
    <row r="512" spans="1:18" x14ac:dyDescent="0.25">
      <c r="D512" t="s">
        <v>439</v>
      </c>
      <c r="N512" s="9" t="s">
        <v>10</v>
      </c>
      <c r="O512" s="118">
        <v>50000</v>
      </c>
      <c r="P512" t="s">
        <v>440</v>
      </c>
    </row>
    <row r="513" spans="1:18" x14ac:dyDescent="0.25">
      <c r="C513" t="s">
        <v>332</v>
      </c>
      <c r="D513" t="s">
        <v>441</v>
      </c>
      <c r="N513" s="9" t="s">
        <v>429</v>
      </c>
      <c r="O513" s="117">
        <f ca="1">LiquidWaterViscM2BySec(O512,1)</f>
        <v>0</v>
      </c>
      <c r="P513" t="s">
        <v>442</v>
      </c>
    </row>
    <row r="514" spans="1:18" x14ac:dyDescent="0.25">
      <c r="D514" t="s">
        <v>443</v>
      </c>
      <c r="N514" s="9"/>
      <c r="O514" s="117"/>
    </row>
    <row r="515" spans="1:18" x14ac:dyDescent="0.25">
      <c r="D515" t="s">
        <v>444</v>
      </c>
      <c r="N515" s="9"/>
      <c r="O515" s="117"/>
    </row>
    <row r="516" spans="1:18" x14ac:dyDescent="0.25">
      <c r="N516" s="9"/>
      <c r="O516" s="117"/>
    </row>
    <row r="517" spans="1:18" x14ac:dyDescent="0.25">
      <c r="A517" s="1">
        <v>23</v>
      </c>
      <c r="B517" s="2"/>
      <c r="C517" s="2" t="s">
        <v>445</v>
      </c>
      <c r="D517" s="2"/>
      <c r="E517" s="2"/>
      <c r="F517" s="2"/>
      <c r="G517" s="2"/>
      <c r="H517" s="2"/>
      <c r="I517" s="2"/>
      <c r="J517" s="2"/>
      <c r="K517" s="2"/>
      <c r="L517" s="2"/>
      <c r="M517" s="2"/>
      <c r="N517" s="2"/>
      <c r="O517" s="2"/>
      <c r="P517" s="2"/>
      <c r="Q517" s="2"/>
      <c r="R517" s="2"/>
    </row>
    <row r="518" spans="1:18" x14ac:dyDescent="0.25">
      <c r="N518" s="9"/>
      <c r="O518" s="117"/>
    </row>
    <row r="519" spans="1:18" x14ac:dyDescent="0.25">
      <c r="C519" t="s">
        <v>446</v>
      </c>
      <c r="N519" s="9"/>
      <c r="O519" s="117"/>
    </row>
    <row r="520" spans="1:18" x14ac:dyDescent="0.25">
      <c r="C520" t="s">
        <v>447</v>
      </c>
      <c r="N520" s="9"/>
      <c r="O520" s="117"/>
    </row>
    <row r="521" spans="1:18" x14ac:dyDescent="0.25">
      <c r="C521" t="s">
        <v>448</v>
      </c>
      <c r="N521" s="9"/>
      <c r="O521" s="117"/>
    </row>
    <row r="522" spans="1:18" x14ac:dyDescent="0.25">
      <c r="C522" t="s">
        <v>449</v>
      </c>
      <c r="N522" s="9"/>
      <c r="O522" s="117"/>
    </row>
    <row r="523" spans="1:18" x14ac:dyDescent="0.25">
      <c r="N523" s="9"/>
      <c r="O523" s="117"/>
    </row>
    <row r="524" spans="1:18" x14ac:dyDescent="0.25">
      <c r="C524" t="s">
        <v>450</v>
      </c>
      <c r="N524" s="9"/>
      <c r="O524" s="117"/>
    </row>
    <row r="525" spans="1:18" x14ac:dyDescent="0.25">
      <c r="N525" s="9"/>
      <c r="O525" s="117"/>
    </row>
    <row r="526" spans="1:18" x14ac:dyDescent="0.25">
      <c r="C526" t="s">
        <v>451</v>
      </c>
      <c r="N526" s="9"/>
      <c r="O526" s="117"/>
    </row>
    <row r="527" spans="1:18" x14ac:dyDescent="0.25">
      <c r="C527" t="s">
        <v>452</v>
      </c>
      <c r="N527" s="9"/>
      <c r="O527" s="117"/>
    </row>
    <row r="528" spans="1:18" x14ac:dyDescent="0.25">
      <c r="C528" t="s">
        <v>453</v>
      </c>
      <c r="N528" s="9"/>
      <c r="O528" s="117"/>
    </row>
    <row r="529" spans="1:18" x14ac:dyDescent="0.25">
      <c r="C529" t="s">
        <v>454</v>
      </c>
      <c r="N529" s="9"/>
      <c r="O529" s="117"/>
    </row>
    <row r="530" spans="1:18" x14ac:dyDescent="0.25">
      <c r="C530" t="s">
        <v>455</v>
      </c>
      <c r="N530" s="9"/>
      <c r="O530" s="117"/>
    </row>
    <row r="531" spans="1:18" x14ac:dyDescent="0.25">
      <c r="C531" t="s">
        <v>456</v>
      </c>
      <c r="N531" s="9"/>
      <c r="O531" s="117"/>
    </row>
    <row r="532" spans="1:18" x14ac:dyDescent="0.25">
      <c r="C532" t="s">
        <v>457</v>
      </c>
      <c r="N532" s="9"/>
      <c r="O532" s="117"/>
    </row>
    <row r="533" spans="1:18" x14ac:dyDescent="0.25">
      <c r="C533" t="s">
        <v>458</v>
      </c>
      <c r="N533" s="9"/>
      <c r="O533" s="117"/>
    </row>
    <row r="534" spans="1:18" x14ac:dyDescent="0.25">
      <c r="N534" s="9"/>
      <c r="O534" s="117"/>
    </row>
    <row r="535" spans="1:18" x14ac:dyDescent="0.25">
      <c r="C535" t="s">
        <v>459</v>
      </c>
      <c r="N535" s="9"/>
      <c r="O535" s="117"/>
    </row>
    <row r="536" spans="1:18" x14ac:dyDescent="0.25">
      <c r="N536" s="9"/>
      <c r="O536" s="117"/>
    </row>
    <row r="537" spans="1:18" x14ac:dyDescent="0.25">
      <c r="E537" t="s">
        <v>460</v>
      </c>
      <c r="N537" s="9"/>
      <c r="O537" s="117"/>
    </row>
    <row r="538" spans="1:18" x14ac:dyDescent="0.25">
      <c r="E538" t="s">
        <v>461</v>
      </c>
      <c r="N538" s="9"/>
      <c r="O538" s="117"/>
    </row>
    <row r="539" spans="1:18" x14ac:dyDescent="0.25">
      <c r="E539" t="s">
        <v>462</v>
      </c>
      <c r="N539" s="9"/>
      <c r="O539" s="117"/>
    </row>
    <row r="540" spans="1:18" x14ac:dyDescent="0.25">
      <c r="E540" t="s">
        <v>463</v>
      </c>
      <c r="N540" s="9"/>
      <c r="O540" s="117"/>
    </row>
    <row r="541" spans="1:18" x14ac:dyDescent="0.25">
      <c r="E541" t="s">
        <v>464</v>
      </c>
      <c r="N541" s="9"/>
      <c r="O541" s="117"/>
    </row>
    <row r="543" spans="1:18" x14ac:dyDescent="0.25">
      <c r="A543" s="1">
        <v>24</v>
      </c>
      <c r="B543" s="2"/>
      <c r="C543" s="2" t="s">
        <v>465</v>
      </c>
      <c r="D543" s="2"/>
      <c r="E543" s="2"/>
      <c r="F543" s="2"/>
      <c r="G543" s="2"/>
      <c r="H543" s="2"/>
      <c r="I543" s="2"/>
      <c r="J543" s="2"/>
      <c r="K543" s="2"/>
      <c r="L543" s="2"/>
      <c r="M543" s="2"/>
      <c r="N543" s="2"/>
      <c r="O543" s="2"/>
      <c r="P543" s="2"/>
      <c r="Q543" s="2"/>
      <c r="R543" s="2"/>
    </row>
    <row r="545" spans="3:18" x14ac:dyDescent="0.25">
      <c r="C545" t="s">
        <v>466</v>
      </c>
    </row>
    <row r="547" spans="3:18" x14ac:dyDescent="0.25">
      <c r="C547" t="s">
        <v>6</v>
      </c>
      <c r="L547" t="s">
        <v>8</v>
      </c>
      <c r="N547" s="1" t="s">
        <v>467</v>
      </c>
      <c r="O547" s="1" t="s">
        <v>162</v>
      </c>
    </row>
    <row r="548" spans="3:18" x14ac:dyDescent="0.25">
      <c r="D548" t="s">
        <v>125</v>
      </c>
      <c r="M548" s="52" t="s">
        <v>10</v>
      </c>
      <c r="N548" s="25">
        <f ca="1">dewt($D$180:$BY$185,N549,N550:N551,0)+20</f>
        <v>219.8001140222454</v>
      </c>
      <c r="O548" s="25">
        <f ca="1">BubbleT($D$180:$BY$185,O549,O550:O551,0)-20</f>
        <v>28.599261466808514</v>
      </c>
      <c r="P548" t="s">
        <v>318</v>
      </c>
    </row>
    <row r="549" spans="3:18" x14ac:dyDescent="0.25">
      <c r="D549" t="s">
        <v>126</v>
      </c>
      <c r="M549" s="19" t="s">
        <v>9</v>
      </c>
      <c r="N549" s="31">
        <v>25</v>
      </c>
      <c r="O549" s="31">
        <v>25</v>
      </c>
    </row>
    <row r="550" spans="3:18" x14ac:dyDescent="0.25">
      <c r="D550" t="s">
        <v>127</v>
      </c>
      <c r="M550" s="9" t="s">
        <v>13</v>
      </c>
      <c r="N550" s="1">
        <v>50</v>
      </c>
      <c r="O550" s="1">
        <v>50</v>
      </c>
    </row>
    <row r="551" spans="3:18" x14ac:dyDescent="0.25">
      <c r="D551" t="s">
        <v>128</v>
      </c>
      <c r="M551" s="19" t="s">
        <v>25</v>
      </c>
      <c r="N551" s="5">
        <v>50</v>
      </c>
      <c r="O551" s="5">
        <v>50</v>
      </c>
    </row>
    <row r="552" spans="3:18" x14ac:dyDescent="0.25">
      <c r="D552" t="s">
        <v>319</v>
      </c>
      <c r="M552" s="9" t="s">
        <v>320</v>
      </c>
      <c r="N552" s="23">
        <f ca="1">SUM(N550:N551)</f>
        <v>100</v>
      </c>
      <c r="O552" s="23">
        <f ca="1">SUM(O550:O551)</f>
        <v>100</v>
      </c>
    </row>
    <row r="553" spans="3:18" x14ac:dyDescent="0.25">
      <c r="D553" t="s">
        <v>129</v>
      </c>
    </row>
    <row r="554" spans="3:18" x14ac:dyDescent="0.25">
      <c r="D554" t="s">
        <v>130</v>
      </c>
    </row>
    <row r="555" spans="3:18" x14ac:dyDescent="0.25">
      <c r="D555" t="s">
        <v>131</v>
      </c>
    </row>
    <row r="556" spans="3:18" x14ac:dyDescent="0.25">
      <c r="D556" t="s">
        <v>330</v>
      </c>
      <c r="R556" s="118"/>
    </row>
    <row r="557" spans="3:18" x14ac:dyDescent="0.25">
      <c r="D557" t="s">
        <v>14</v>
      </c>
      <c r="M557" s="9" t="s">
        <v>468</v>
      </c>
      <c r="N557" s="6">
        <f t="array" aca="1" ref="N557:N559" ca="1">phaseCp($D$180:$BY$185,N548,N549,N550:N551,N547,0)</f>
        <v>179.01324962849156</v>
      </c>
      <c r="O557" s="6">
        <f ca="1">phaseCp($D$180:$BY$185,O548,O549,O550:O551,O547,0)</f>
        <v>204.07738070087242</v>
      </c>
      <c r="P557" t="s">
        <v>469</v>
      </c>
    </row>
    <row r="558" spans="3:18" x14ac:dyDescent="0.25">
      <c r="C558" t="s">
        <v>133</v>
      </c>
      <c r="M558" s="9" t="s">
        <v>470</v>
      </c>
      <c r="N558" s="6">
        <f ca="1"/>
        <v>163.23084033667431</v>
      </c>
      <c r="O558" s="6"/>
    </row>
    <row r="559" spans="3:18" x14ac:dyDescent="0.25">
      <c r="D559" t="s">
        <v>471</v>
      </c>
      <c r="M559" s="9" t="s">
        <v>472</v>
      </c>
      <c r="N559" s="6">
        <f ca="1"/>
        <v>15.782409291817263</v>
      </c>
      <c r="O559" s="6"/>
    </row>
    <row r="560" spans="3:18" x14ac:dyDescent="0.25">
      <c r="G560" s="119" t="s">
        <v>473</v>
      </c>
      <c r="H560" t="s">
        <v>474</v>
      </c>
    </row>
    <row r="561" spans="1:18" x14ac:dyDescent="0.25">
      <c r="G561" s="119" t="s">
        <v>475</v>
      </c>
      <c r="H561" t="s">
        <v>476</v>
      </c>
      <c r="M561" s="9" t="s">
        <v>468</v>
      </c>
      <c r="N561" s="6">
        <f ca="1">phaseCp($D$180:$BY$185,N548,N549,N550:N551,N547,0)</f>
        <v>179.01324962849156</v>
      </c>
    </row>
    <row r="562" spans="1:18" x14ac:dyDescent="0.25">
      <c r="G562" s="119" t="s">
        <v>477</v>
      </c>
      <c r="H562" t="s">
        <v>478</v>
      </c>
      <c r="N562" s="6"/>
    </row>
    <row r="563" spans="1:18" x14ac:dyDescent="0.25">
      <c r="N563" s="6"/>
    </row>
    <row r="564" spans="1:18" x14ac:dyDescent="0.25">
      <c r="C564" t="s">
        <v>479</v>
      </c>
    </row>
    <row r="566" spans="1:18" x14ac:dyDescent="0.25">
      <c r="C566" t="s">
        <v>297</v>
      </c>
    </row>
    <row r="567" spans="1:18" x14ac:dyDescent="0.25">
      <c r="D567" s="91" t="s">
        <v>298</v>
      </c>
    </row>
    <row r="569" spans="1:18" x14ac:dyDescent="0.25">
      <c r="A569" s="1">
        <v>25</v>
      </c>
      <c r="B569" s="2"/>
      <c r="C569" s="2" t="s">
        <v>480</v>
      </c>
      <c r="D569" s="2"/>
      <c r="E569" s="2"/>
      <c r="F569" s="2"/>
      <c r="G569" s="2"/>
      <c r="H569" s="2"/>
      <c r="I569" s="2"/>
      <c r="J569" s="2"/>
      <c r="K569" s="2"/>
      <c r="L569" s="2"/>
      <c r="M569" s="2"/>
      <c r="N569" s="2"/>
      <c r="O569" s="2"/>
      <c r="P569" s="2"/>
      <c r="Q569" s="2"/>
      <c r="R569" s="2"/>
    </row>
    <row r="571" spans="1:18" x14ac:dyDescent="0.25">
      <c r="C571" t="s">
        <v>481</v>
      </c>
    </row>
    <row r="573" spans="1:18" x14ac:dyDescent="0.25">
      <c r="C573" t="s">
        <v>6</v>
      </c>
    </row>
    <row r="574" spans="1:18" x14ac:dyDescent="0.25">
      <c r="D574" t="s">
        <v>125</v>
      </c>
      <c r="M574" t="s">
        <v>8</v>
      </c>
    </row>
    <row r="575" spans="1:18" x14ac:dyDescent="0.25">
      <c r="D575" t="s">
        <v>262</v>
      </c>
      <c r="N575" s="52" t="s">
        <v>10</v>
      </c>
      <c r="O575" s="25">
        <f ca="1">(dewt($D$180:$BY$185,O576,O577:O578,0)+BubbleT($D$180:$BY$185,O576,O577:O578,0))/2</f>
        <v>124.19968774452695</v>
      </c>
      <c r="P575" t="s">
        <v>344</v>
      </c>
    </row>
    <row r="576" spans="1:18" x14ac:dyDescent="0.25">
      <c r="D576" t="s">
        <v>126</v>
      </c>
      <c r="N576" s="19" t="s">
        <v>9</v>
      </c>
      <c r="O576" s="31">
        <v>25</v>
      </c>
    </row>
    <row r="577" spans="3:18" x14ac:dyDescent="0.25">
      <c r="D577" t="s">
        <v>127</v>
      </c>
      <c r="N577" s="9" t="s">
        <v>13</v>
      </c>
      <c r="O577" s="1">
        <v>50</v>
      </c>
    </row>
    <row r="578" spans="3:18" x14ac:dyDescent="0.25">
      <c r="D578" t="s">
        <v>128</v>
      </c>
      <c r="N578" s="19" t="s">
        <v>25</v>
      </c>
      <c r="O578" s="5">
        <v>50</v>
      </c>
    </row>
    <row r="579" spans="3:18" x14ac:dyDescent="0.25">
      <c r="D579" t="s">
        <v>319</v>
      </c>
      <c r="N579" s="9" t="s">
        <v>320</v>
      </c>
      <c r="O579" s="23">
        <f ca="1">SUM(O577:O578)</f>
        <v>100</v>
      </c>
    </row>
    <row r="580" spans="3:18" x14ac:dyDescent="0.25">
      <c r="D580" t="s">
        <v>129</v>
      </c>
    </row>
    <row r="581" spans="3:18" x14ac:dyDescent="0.25">
      <c r="D581" t="s">
        <v>130</v>
      </c>
      <c r="N581" s="9" t="s">
        <v>345</v>
      </c>
      <c r="O581" s="114">
        <f t="array" aca="1" ref="O581:O585" ca="1">flashtp($D$180:$BY$185,O575,O576,O577:O578,0)</f>
        <v>0.39743945138433812</v>
      </c>
    </row>
    <row r="582" spans="3:18" x14ac:dyDescent="0.25">
      <c r="D582" t="s">
        <v>131</v>
      </c>
      <c r="M582" s="107" t="s">
        <v>346</v>
      </c>
      <c r="N582" s="120" t="s">
        <v>62</v>
      </c>
      <c r="O582" s="53">
        <f ca="1"/>
        <v>0.88292500613008651</v>
      </c>
      <c r="Q582" s="9" t="s">
        <v>482</v>
      </c>
      <c r="R582">
        <f ca="1">SUMPRODUCT(O582:O583,O588:O589)</f>
        <v>0.87958064150246451</v>
      </c>
    </row>
    <row r="583" spans="3:18" x14ac:dyDescent="0.25">
      <c r="D583" t="s">
        <v>14</v>
      </c>
      <c r="N583" s="121" t="s">
        <v>352</v>
      </c>
      <c r="O583" s="54">
        <f ca="1"/>
        <v>0.11707499386991344</v>
      </c>
      <c r="Q583" s="9" t="s">
        <v>483</v>
      </c>
      <c r="R583" s="18">
        <f ca="1">SUMPRODUCT(O584:O585,O593:O594)</f>
        <v>0.87958064150225379</v>
      </c>
    </row>
    <row r="584" spans="3:18" x14ac:dyDescent="0.25">
      <c r="C584" t="s">
        <v>133</v>
      </c>
      <c r="M584" s="107" t="s">
        <v>350</v>
      </c>
      <c r="N584" s="120" t="s">
        <v>62</v>
      </c>
      <c r="O584" s="53">
        <f ca="1"/>
        <v>0.24742869458126659</v>
      </c>
      <c r="Q584" s="9" t="s">
        <v>484</v>
      </c>
      <c r="R584">
        <f ca="1">R583-R582</f>
        <v>-2.1072033007385471E-13</v>
      </c>
    </row>
    <row r="585" spans="3:18" x14ac:dyDescent="0.25">
      <c r="D585" t="s">
        <v>485</v>
      </c>
      <c r="N585" s="121" t="s">
        <v>352</v>
      </c>
      <c r="O585" s="54">
        <f ca="1"/>
        <v>0.75257130541873341</v>
      </c>
    </row>
    <row r="586" spans="3:18" x14ac:dyDescent="0.25">
      <c r="N586" s="9"/>
    </row>
    <row r="587" spans="3:18" x14ac:dyDescent="0.25">
      <c r="E587" s="23"/>
      <c r="N587" s="9"/>
      <c r="O587" s="1" t="s">
        <v>467</v>
      </c>
    </row>
    <row r="588" spans="3:18" x14ac:dyDescent="0.25">
      <c r="F588" s="9" t="s">
        <v>486</v>
      </c>
      <c r="G588" s="70" t="s">
        <v>487</v>
      </c>
      <c r="N588" s="120" t="s">
        <v>62</v>
      </c>
      <c r="O588" s="53">
        <f t="array" aca="1" ref="O588:O590" ca="1">phasephi($D$180:$BY$185,O575,O576,O582:O583,"vapor",0)</f>
        <v>0.92273480444746236</v>
      </c>
      <c r="P588" s="22" t="s">
        <v>486</v>
      </c>
    </row>
    <row r="589" spans="3:18" x14ac:dyDescent="0.25">
      <c r="G589" s="105" t="s">
        <v>488</v>
      </c>
      <c r="M589" s="9"/>
      <c r="N589" s="121" t="s">
        <v>352</v>
      </c>
      <c r="O589" s="54">
        <f ca="1"/>
        <v>0.55413206940954263</v>
      </c>
      <c r="P589" s="22"/>
    </row>
    <row r="590" spans="3:18" x14ac:dyDescent="0.25">
      <c r="G590" s="105" t="s">
        <v>53</v>
      </c>
      <c r="N590" s="9" t="s">
        <v>489</v>
      </c>
      <c r="O590" s="54">
        <f ca="1"/>
        <v>0.85773316062309857</v>
      </c>
      <c r="P590" s="22" t="s">
        <v>490</v>
      </c>
    </row>
    <row r="591" spans="3:18" x14ac:dyDescent="0.25">
      <c r="G591" s="105" t="s">
        <v>53</v>
      </c>
      <c r="P591" s="22"/>
    </row>
    <row r="592" spans="3:18" x14ac:dyDescent="0.25">
      <c r="G592" s="105" t="s">
        <v>53</v>
      </c>
      <c r="N592" s="9"/>
      <c r="O592" s="1" t="s">
        <v>162</v>
      </c>
      <c r="P592" s="22"/>
    </row>
    <row r="593" spans="1:18" x14ac:dyDescent="0.25">
      <c r="G593" s="71" t="s">
        <v>491</v>
      </c>
      <c r="N593" s="120" t="s">
        <v>62</v>
      </c>
      <c r="O593" s="53">
        <f t="array" aca="1" ref="O593:O595" ca="1">phasephi($D$180:$BY$185,O575,O576,O584:O585,"liquid",0)</f>
        <v>3.2926885632712173</v>
      </c>
      <c r="P593" s="22" t="s">
        <v>486</v>
      </c>
    </row>
    <row r="594" spans="1:18" x14ac:dyDescent="0.25">
      <c r="F594" s="9" t="s">
        <v>492</v>
      </c>
      <c r="G594" s="72" t="s">
        <v>493</v>
      </c>
      <c r="M594" s="9"/>
      <c r="N594" s="121" t="s">
        <v>352</v>
      </c>
      <c r="O594" s="54">
        <f ca="1"/>
        <v>8.6204467486696787E-2</v>
      </c>
    </row>
    <row r="595" spans="1:18" x14ac:dyDescent="0.25">
      <c r="D595" s="9"/>
      <c r="E595" s="23"/>
      <c r="N595" s="9" t="s">
        <v>489</v>
      </c>
      <c r="O595" s="54">
        <f ca="1"/>
        <v>0.11637493954687488</v>
      </c>
      <c r="P595" s="22" t="s">
        <v>490</v>
      </c>
    </row>
    <row r="596" spans="1:18" x14ac:dyDescent="0.25">
      <c r="C596" t="s">
        <v>353</v>
      </c>
      <c r="D596" s="9"/>
      <c r="E596" s="23"/>
      <c r="N596" s="9"/>
      <c r="O596" s="122"/>
      <c r="P596" s="22"/>
    </row>
    <row r="597" spans="1:18" x14ac:dyDescent="0.25">
      <c r="E597" s="23"/>
    </row>
    <row r="598" spans="1:18" x14ac:dyDescent="0.25">
      <c r="A598" s="1">
        <v>26</v>
      </c>
      <c r="B598" s="2"/>
      <c r="C598" s="2" t="s">
        <v>494</v>
      </c>
      <c r="D598" s="2"/>
      <c r="E598" s="2"/>
      <c r="F598" s="2"/>
      <c r="G598" s="2"/>
      <c r="H598" s="2"/>
      <c r="I598" s="2"/>
      <c r="J598" s="2"/>
      <c r="K598" s="2"/>
      <c r="L598" s="2"/>
      <c r="M598" s="2"/>
      <c r="N598" s="2"/>
      <c r="O598" s="2"/>
      <c r="P598" s="2"/>
      <c r="Q598" s="2"/>
      <c r="R598" s="2"/>
    </row>
    <row r="600" spans="1:18" x14ac:dyDescent="0.25">
      <c r="C600" t="s">
        <v>495</v>
      </c>
    </row>
    <row r="602" spans="1:18" x14ac:dyDescent="0.25">
      <c r="C602" t="s">
        <v>6</v>
      </c>
      <c r="L602" t="s">
        <v>8</v>
      </c>
      <c r="M602" s="18"/>
      <c r="N602" s="5" t="s">
        <v>467</v>
      </c>
      <c r="O602" s="5" t="s">
        <v>162</v>
      </c>
    </row>
    <row r="603" spans="1:18" x14ac:dyDescent="0.25">
      <c r="D603" t="s">
        <v>125</v>
      </c>
      <c r="M603" s="52" t="s">
        <v>10</v>
      </c>
      <c r="N603" s="25">
        <f ca="1">dewt($D$180:$BY$185,N604,N605:N606,0)+20</f>
        <v>219.8001140222454</v>
      </c>
      <c r="O603" s="25">
        <f ca="1">BubbleT($D$180:$BY$185,N604,N605:N606,0)-20</f>
        <v>28.599261466808514</v>
      </c>
    </row>
    <row r="604" spans="1:18" x14ac:dyDescent="0.25">
      <c r="D604" t="s">
        <v>262</v>
      </c>
      <c r="M604" s="19" t="s">
        <v>9</v>
      </c>
      <c r="N604" s="31">
        <v>25</v>
      </c>
      <c r="O604" s="31">
        <v>25</v>
      </c>
    </row>
    <row r="605" spans="1:18" x14ac:dyDescent="0.25">
      <c r="D605" t="s">
        <v>126</v>
      </c>
      <c r="M605" s="9" t="s">
        <v>13</v>
      </c>
      <c r="N605" s="1">
        <v>50</v>
      </c>
      <c r="O605" s="1">
        <v>50</v>
      </c>
    </row>
    <row r="606" spans="1:18" x14ac:dyDescent="0.25">
      <c r="D606" t="s">
        <v>127</v>
      </c>
      <c r="M606" s="19" t="s">
        <v>25</v>
      </c>
      <c r="N606" s="5">
        <v>50</v>
      </c>
      <c r="O606" s="5">
        <v>50</v>
      </c>
    </row>
    <row r="607" spans="1:18" x14ac:dyDescent="0.25">
      <c r="D607" t="s">
        <v>128</v>
      </c>
      <c r="M607" s="9" t="s">
        <v>320</v>
      </c>
      <c r="N607" s="23">
        <f ca="1">SUM(N605:N606)</f>
        <v>100</v>
      </c>
      <c r="O607" s="23">
        <f ca="1">SUM(O605:O606)</f>
        <v>100</v>
      </c>
    </row>
    <row r="608" spans="1:18" x14ac:dyDescent="0.25">
      <c r="D608" t="s">
        <v>319</v>
      </c>
    </row>
    <row r="609" spans="1:18" x14ac:dyDescent="0.25">
      <c r="D609" t="s">
        <v>129</v>
      </c>
      <c r="M609" s="9" t="s">
        <v>489</v>
      </c>
      <c r="N609" s="58">
        <f ca="1">PhaseZ($D$180:$BY$185,N603,N604,N605:N606,N602,0)</f>
        <v>0.79272452741530808</v>
      </c>
      <c r="O609" s="58">
        <f ca="1">PhaseZ($D$180:$BY$185,O603,O604,O605:O606,O602,0)</f>
        <v>0.10830794824713642</v>
      </c>
    </row>
    <row r="610" spans="1:18" x14ac:dyDescent="0.25">
      <c r="D610" t="s">
        <v>130</v>
      </c>
      <c r="N610" s="123"/>
    </row>
    <row r="611" spans="1:18" x14ac:dyDescent="0.25">
      <c r="D611" t="s">
        <v>131</v>
      </c>
      <c r="N611" s="6"/>
    </row>
    <row r="612" spans="1:18" x14ac:dyDescent="0.25">
      <c r="D612" t="s">
        <v>14</v>
      </c>
    </row>
    <row r="613" spans="1:18" x14ac:dyDescent="0.25">
      <c r="C613" t="s">
        <v>133</v>
      </c>
    </row>
    <row r="614" spans="1:18" x14ac:dyDescent="0.25">
      <c r="D614" t="s">
        <v>496</v>
      </c>
    </row>
    <row r="616" spans="1:18" x14ac:dyDescent="0.25">
      <c r="C616" t="s">
        <v>497</v>
      </c>
    </row>
    <row r="618" spans="1:18" x14ac:dyDescent="0.25">
      <c r="C618" t="s">
        <v>498</v>
      </c>
      <c r="E618" s="23"/>
    </row>
    <row r="619" spans="1:18" x14ac:dyDescent="0.25">
      <c r="D619" t="s">
        <v>499</v>
      </c>
      <c r="E619" s="23"/>
    </row>
    <row r="620" spans="1:18" x14ac:dyDescent="0.25">
      <c r="E620" s="23"/>
    </row>
    <row r="621" spans="1:18" x14ac:dyDescent="0.25">
      <c r="A621" s="1">
        <v>27</v>
      </c>
      <c r="B621" s="2"/>
      <c r="C621" s="2" t="s">
        <v>500</v>
      </c>
      <c r="D621" s="2"/>
      <c r="E621" s="2"/>
      <c r="F621" s="2"/>
      <c r="G621" s="2"/>
      <c r="H621" s="2"/>
      <c r="I621" s="2"/>
      <c r="J621" s="2"/>
      <c r="K621" s="2"/>
      <c r="L621" s="2"/>
      <c r="M621" s="2"/>
      <c r="N621" s="2"/>
      <c r="O621" s="2"/>
      <c r="P621" s="2"/>
      <c r="Q621" s="2"/>
      <c r="R621" s="2"/>
    </row>
    <row r="623" spans="1:18" x14ac:dyDescent="0.25">
      <c r="C623" t="s">
        <v>501</v>
      </c>
    </row>
    <row r="625" spans="3:15" x14ac:dyDescent="0.25">
      <c r="C625" t="s">
        <v>6</v>
      </c>
    </row>
    <row r="626" spans="3:15" x14ac:dyDescent="0.25">
      <c r="D626" t="s">
        <v>125</v>
      </c>
      <c r="L626" t="s">
        <v>8</v>
      </c>
    </row>
    <row r="627" spans="3:15" x14ac:dyDescent="0.25">
      <c r="D627" t="s">
        <v>126</v>
      </c>
      <c r="M627" s="52" t="s">
        <v>10</v>
      </c>
      <c r="N627" s="25">
        <f ca="1">dewt($D$180:$BY$185,N628,N629:N630,0)+20</f>
        <v>219.8001140222454</v>
      </c>
      <c r="O627" t="s">
        <v>318</v>
      </c>
    </row>
    <row r="628" spans="3:15" x14ac:dyDescent="0.25">
      <c r="D628" t="s">
        <v>127</v>
      </c>
      <c r="M628" s="19" t="s">
        <v>9</v>
      </c>
      <c r="N628" s="31">
        <v>25</v>
      </c>
    </row>
    <row r="629" spans="3:15" x14ac:dyDescent="0.25">
      <c r="D629" t="s">
        <v>128</v>
      </c>
      <c r="M629" s="9" t="s">
        <v>13</v>
      </c>
      <c r="N629" s="1">
        <v>50</v>
      </c>
    </row>
    <row r="630" spans="3:15" x14ac:dyDescent="0.25">
      <c r="D630" t="s">
        <v>129</v>
      </c>
      <c r="M630" s="19" t="s">
        <v>25</v>
      </c>
      <c r="N630" s="5">
        <v>50</v>
      </c>
    </row>
    <row r="631" spans="3:15" x14ac:dyDescent="0.25">
      <c r="D631" t="s">
        <v>130</v>
      </c>
      <c r="M631" s="9" t="s">
        <v>320</v>
      </c>
      <c r="N631" s="23">
        <f ca="1">SUM(N629:N630)</f>
        <v>100</v>
      </c>
    </row>
    <row r="632" spans="3:15" x14ac:dyDescent="0.25">
      <c r="D632" t="s">
        <v>131</v>
      </c>
    </row>
    <row r="633" spans="3:15" x14ac:dyDescent="0.25">
      <c r="D633" t="s">
        <v>330</v>
      </c>
      <c r="M633" s="9" t="s">
        <v>502</v>
      </c>
      <c r="N633" s="6">
        <f ca="1">SpeedOfSound($D$180:$BY$185,N627,N628,N629:N630,0)</f>
        <v>211.119456374001</v>
      </c>
    </row>
    <row r="634" spans="3:15" x14ac:dyDescent="0.25">
      <c r="D634" t="s">
        <v>14</v>
      </c>
    </row>
    <row r="636" spans="3:15" x14ac:dyDescent="0.25">
      <c r="C636" t="s">
        <v>133</v>
      </c>
    </row>
    <row r="637" spans="3:15" x14ac:dyDescent="0.25">
      <c r="D637" t="s">
        <v>503</v>
      </c>
    </row>
    <row r="639" spans="3:15" x14ac:dyDescent="0.25">
      <c r="C639" t="s">
        <v>325</v>
      </c>
    </row>
    <row r="641" spans="1:18" x14ac:dyDescent="0.25">
      <c r="C641" t="s">
        <v>297</v>
      </c>
    </row>
    <row r="642" spans="1:18" x14ac:dyDescent="0.25">
      <c r="D642" s="91" t="s">
        <v>298</v>
      </c>
    </row>
    <row r="644" spans="1:18" x14ac:dyDescent="0.25">
      <c r="A644" s="1">
        <v>28</v>
      </c>
      <c r="B644" s="2"/>
      <c r="C644" s="2" t="s">
        <v>504</v>
      </c>
      <c r="D644" s="2"/>
      <c r="E644" s="2"/>
      <c r="F644" s="2"/>
      <c r="G644" s="2"/>
      <c r="H644" s="2"/>
      <c r="I644" s="2"/>
      <c r="J644" s="2"/>
      <c r="K644" s="2"/>
      <c r="L644" s="2"/>
      <c r="M644" s="2"/>
      <c r="N644" s="2"/>
      <c r="O644" s="2"/>
      <c r="P644" s="2"/>
      <c r="Q644" s="2"/>
      <c r="R644" s="2"/>
    </row>
    <row r="646" spans="1:18" x14ac:dyDescent="0.25">
      <c r="C646" t="s">
        <v>505</v>
      </c>
    </row>
    <row r="647" spans="1:18" x14ac:dyDescent="0.25">
      <c r="L647" t="s">
        <v>8</v>
      </c>
    </row>
    <row r="648" spans="1:18" x14ac:dyDescent="0.25">
      <c r="C648" t="s">
        <v>6</v>
      </c>
      <c r="M648" t="b">
        <f ca="1">ValidateWorkbook()</f>
        <v>1</v>
      </c>
    </row>
    <row r="649" spans="1:18" x14ac:dyDescent="0.25">
      <c r="D649" t="s">
        <v>14</v>
      </c>
    </row>
    <row r="650" spans="1:18" x14ac:dyDescent="0.25">
      <c r="C650" t="s">
        <v>133</v>
      </c>
    </row>
    <row r="651" spans="1:18" x14ac:dyDescent="0.25">
      <c r="D651" t="s">
        <v>506</v>
      </c>
    </row>
    <row r="652" spans="1:18" x14ac:dyDescent="0.25">
      <c r="D652" t="s">
        <v>507</v>
      </c>
    </row>
    <row r="653" spans="1:18" x14ac:dyDescent="0.25">
      <c r="C653" t="s">
        <v>15</v>
      </c>
    </row>
    <row r="655" spans="1:18" x14ac:dyDescent="0.25">
      <c r="A655" s="1">
        <v>29</v>
      </c>
      <c r="B655" s="2"/>
      <c r="C655" s="2" t="s">
        <v>508</v>
      </c>
      <c r="D655" s="2"/>
      <c r="E655" s="2"/>
      <c r="F655" s="2"/>
      <c r="G655" s="2"/>
      <c r="H655" s="2"/>
      <c r="I655" s="2"/>
      <c r="J655" s="2"/>
      <c r="K655" s="2"/>
      <c r="L655" s="2"/>
      <c r="M655" s="2"/>
      <c r="N655" s="2"/>
      <c r="O655" s="2"/>
      <c r="P655" s="2"/>
      <c r="Q655" s="2"/>
      <c r="R655" s="2"/>
    </row>
    <row r="657" spans="3:15" x14ac:dyDescent="0.25">
      <c r="C657" t="s">
        <v>509</v>
      </c>
    </row>
    <row r="659" spans="3:15" x14ac:dyDescent="0.25">
      <c r="C659" t="s">
        <v>6</v>
      </c>
    </row>
    <row r="660" spans="3:15" x14ac:dyDescent="0.25">
      <c r="D660" t="s">
        <v>125</v>
      </c>
      <c r="L660" t="s">
        <v>8</v>
      </c>
    </row>
    <row r="661" spans="3:15" x14ac:dyDescent="0.25">
      <c r="D661" t="s">
        <v>126</v>
      </c>
      <c r="M661" s="52" t="s">
        <v>10</v>
      </c>
      <c r="N661" s="25">
        <f ca="1">dewt($D$180:$BY$185,N662,N663:N664,0)+20</f>
        <v>219.8001140222454</v>
      </c>
      <c r="O661" t="s">
        <v>318</v>
      </c>
    </row>
    <row r="662" spans="3:15" x14ac:dyDescent="0.25">
      <c r="D662" t="s">
        <v>127</v>
      </c>
      <c r="M662" s="19" t="s">
        <v>9</v>
      </c>
      <c r="N662" s="31">
        <v>25</v>
      </c>
    </row>
    <row r="663" spans="3:15" x14ac:dyDescent="0.25">
      <c r="D663" t="s">
        <v>128</v>
      </c>
      <c r="M663" s="9" t="s">
        <v>13</v>
      </c>
      <c r="N663" s="1">
        <v>50</v>
      </c>
    </row>
    <row r="664" spans="3:15" x14ac:dyDescent="0.25">
      <c r="D664" t="s">
        <v>129</v>
      </c>
      <c r="M664" s="19" t="s">
        <v>25</v>
      </c>
      <c r="N664" s="5">
        <v>50</v>
      </c>
    </row>
    <row r="665" spans="3:15" x14ac:dyDescent="0.25">
      <c r="D665" t="s">
        <v>130</v>
      </c>
      <c r="M665" s="9" t="s">
        <v>320</v>
      </c>
      <c r="N665" s="23">
        <f ca="1">SUM(N663:N664)</f>
        <v>100</v>
      </c>
    </row>
    <row r="666" spans="3:15" x14ac:dyDescent="0.25">
      <c r="D666" t="s">
        <v>131</v>
      </c>
    </row>
    <row r="667" spans="3:15" x14ac:dyDescent="0.25">
      <c r="D667" t="s">
        <v>330</v>
      </c>
      <c r="M667" s="9" t="s">
        <v>510</v>
      </c>
      <c r="N667" s="6">
        <f t="array" aca="1" ref="N667:N669" ca="1">vaporCv($D$180:$BY$185,N661,N662,N663:N664,0)</f>
        <v>156.6735441628048</v>
      </c>
      <c r="O667" t="s">
        <v>469</v>
      </c>
    </row>
    <row r="668" spans="3:15" x14ac:dyDescent="0.25">
      <c r="D668" t="s">
        <v>14</v>
      </c>
      <c r="N668" s="6">
        <f ca="1"/>
        <v>154.91637823667429</v>
      </c>
      <c r="O668" t="s">
        <v>511</v>
      </c>
    </row>
    <row r="669" spans="3:15" x14ac:dyDescent="0.25">
      <c r="N669" s="6">
        <f ca="1"/>
        <v>1.7571659261305026</v>
      </c>
      <c r="O669" t="s">
        <v>512</v>
      </c>
    </row>
    <row r="670" spans="3:15" x14ac:dyDescent="0.25">
      <c r="C670" t="s">
        <v>133</v>
      </c>
    </row>
    <row r="671" spans="3:15" x14ac:dyDescent="0.25">
      <c r="D671" t="s">
        <v>471</v>
      </c>
      <c r="G671" s="119" t="s">
        <v>513</v>
      </c>
      <c r="H671" t="s">
        <v>514</v>
      </c>
    </row>
    <row r="672" spans="3:15" x14ac:dyDescent="0.25">
      <c r="G672" s="119" t="s">
        <v>515</v>
      </c>
    </row>
    <row r="673" spans="1:18" x14ac:dyDescent="0.25">
      <c r="G673" s="119" t="s">
        <v>516</v>
      </c>
    </row>
    <row r="677" spans="1:18" x14ac:dyDescent="0.25">
      <c r="C677" t="s">
        <v>479</v>
      </c>
    </row>
    <row r="679" spans="1:18" x14ac:dyDescent="0.25">
      <c r="C679" t="s">
        <v>297</v>
      </c>
    </row>
    <row r="680" spans="1:18" x14ac:dyDescent="0.25">
      <c r="D680" s="91" t="s">
        <v>298</v>
      </c>
    </row>
    <row r="681" spans="1:18" x14ac:dyDescent="0.25">
      <c r="D681" s="91"/>
    </row>
    <row r="682" spans="1:18" x14ac:dyDescent="0.25">
      <c r="A682" s="1">
        <v>30</v>
      </c>
      <c r="B682" s="2"/>
      <c r="C682" s="2" t="s">
        <v>517</v>
      </c>
      <c r="D682" s="2"/>
      <c r="E682" s="2"/>
      <c r="F682" s="2"/>
      <c r="G682" s="2"/>
      <c r="H682" s="2"/>
      <c r="I682" s="2"/>
      <c r="J682" s="2"/>
      <c r="K682" s="2"/>
      <c r="L682" s="2"/>
      <c r="M682" s="2"/>
      <c r="N682" s="2"/>
      <c r="O682" s="2"/>
      <c r="P682" s="2"/>
      <c r="Q682" s="2"/>
      <c r="R682" s="2"/>
    </row>
    <row r="684" spans="1:18" x14ac:dyDescent="0.25">
      <c r="C684" t="s">
        <v>518</v>
      </c>
    </row>
    <row r="686" spans="1:18" x14ac:dyDescent="0.25">
      <c r="C686" t="s">
        <v>6</v>
      </c>
      <c r="L686" t="s">
        <v>8</v>
      </c>
      <c r="M686" s="18"/>
      <c r="N686" s="5" t="s">
        <v>467</v>
      </c>
      <c r="O686" s="5" t="s">
        <v>162</v>
      </c>
    </row>
    <row r="687" spans="1:18" x14ac:dyDescent="0.25">
      <c r="D687" t="s">
        <v>125</v>
      </c>
      <c r="M687" s="52" t="s">
        <v>10</v>
      </c>
      <c r="N687" s="25">
        <f ca="1">dewt($D$180:$BY$185,N688,N689:N690,0)+20</f>
        <v>219.8001140222454</v>
      </c>
      <c r="O687" s="25">
        <f ca="1">BubbleT($D$180:$BY$185,O688,O689:O690,0)-20</f>
        <v>28.599261466808514</v>
      </c>
    </row>
    <row r="688" spans="1:18" x14ac:dyDescent="0.25">
      <c r="D688" t="s">
        <v>262</v>
      </c>
      <c r="M688" s="19" t="s">
        <v>9</v>
      </c>
      <c r="N688" s="31">
        <v>25</v>
      </c>
      <c r="O688" s="31">
        <v>25</v>
      </c>
    </row>
    <row r="689" spans="1:18" x14ac:dyDescent="0.25">
      <c r="D689" t="s">
        <v>126</v>
      </c>
      <c r="M689" s="9" t="s">
        <v>13</v>
      </c>
      <c r="N689" s="1">
        <v>50</v>
      </c>
      <c r="O689" s="1">
        <v>50</v>
      </c>
    </row>
    <row r="690" spans="1:18" x14ac:dyDescent="0.25">
      <c r="D690" t="s">
        <v>127</v>
      </c>
      <c r="M690" s="19" t="s">
        <v>25</v>
      </c>
      <c r="N690" s="5">
        <v>50</v>
      </c>
      <c r="O690" s="5">
        <v>50</v>
      </c>
    </row>
    <row r="691" spans="1:18" x14ac:dyDescent="0.25">
      <c r="D691" t="s">
        <v>128</v>
      </c>
      <c r="M691" s="9" t="s">
        <v>320</v>
      </c>
      <c r="N691" s="23">
        <f ca="1">SUM(N689:N690)</f>
        <v>100</v>
      </c>
      <c r="O691" s="23">
        <f ca="1">SUM(O689:O690)</f>
        <v>100</v>
      </c>
    </row>
    <row r="692" spans="1:18" x14ac:dyDescent="0.25">
      <c r="D692" t="s">
        <v>319</v>
      </c>
    </row>
    <row r="693" spans="1:18" x14ac:dyDescent="0.25">
      <c r="D693" t="s">
        <v>129</v>
      </c>
      <c r="M693" s="9" t="s">
        <v>519</v>
      </c>
      <c r="N693" s="123">
        <f ca="1">Volume($D$180:$BY$185,N687,N688,N689:N690,N686,0)</f>
        <v>1.2996290683290083E-3</v>
      </c>
      <c r="O693" s="123">
        <f ca="1">Volume($D$180:$BY$185,O687,O688,O689:O690,O686,0)</f>
        <v>1.0869277930487757E-4</v>
      </c>
    </row>
    <row r="694" spans="1:18" x14ac:dyDescent="0.25">
      <c r="D694" t="s">
        <v>130</v>
      </c>
      <c r="M694" s="9" t="s">
        <v>520</v>
      </c>
      <c r="N694" s="58">
        <f ca="1">N693*1000</f>
        <v>1.2996290683290084</v>
      </c>
      <c r="O694" s="58">
        <f ca="1">O693*1000</f>
        <v>0.10869277930487757</v>
      </c>
    </row>
    <row r="695" spans="1:18" x14ac:dyDescent="0.25">
      <c r="D695" t="s">
        <v>131</v>
      </c>
      <c r="N695" s="6"/>
    </row>
    <row r="696" spans="1:18" x14ac:dyDescent="0.25">
      <c r="D696" t="s">
        <v>14</v>
      </c>
    </row>
    <row r="697" spans="1:18" x14ac:dyDescent="0.25">
      <c r="C697" t="s">
        <v>133</v>
      </c>
    </row>
    <row r="698" spans="1:18" x14ac:dyDescent="0.25">
      <c r="D698" t="s">
        <v>521</v>
      </c>
    </row>
    <row r="700" spans="1:18" x14ac:dyDescent="0.25">
      <c r="C700" t="s">
        <v>497</v>
      </c>
    </row>
    <row r="702" spans="1:18" x14ac:dyDescent="0.25">
      <c r="A702" s="1">
        <v>31</v>
      </c>
      <c r="B702" s="2"/>
      <c r="C702" s="2" t="s">
        <v>522</v>
      </c>
      <c r="D702" s="2"/>
      <c r="E702" s="2"/>
      <c r="F702" s="2"/>
      <c r="G702" s="2"/>
      <c r="H702" s="2"/>
      <c r="I702" s="2"/>
      <c r="J702" s="2"/>
      <c r="K702" s="2"/>
      <c r="L702" s="2"/>
      <c r="M702" s="2"/>
      <c r="N702" s="2"/>
      <c r="O702" s="2"/>
      <c r="P702" s="2"/>
      <c r="Q702" s="2"/>
      <c r="R702" s="2"/>
    </row>
    <row r="704" spans="1:18" x14ac:dyDescent="0.25">
      <c r="C704" t="s">
        <v>523</v>
      </c>
    </row>
    <row r="706" spans="3:13" x14ac:dyDescent="0.25">
      <c r="C706" t="s">
        <v>6</v>
      </c>
    </row>
    <row r="707" spans="3:13" x14ac:dyDescent="0.25">
      <c r="D707" t="s">
        <v>125</v>
      </c>
      <c r="J707" t="s">
        <v>8</v>
      </c>
    </row>
    <row r="708" spans="3:13" x14ac:dyDescent="0.25">
      <c r="D708" t="s">
        <v>262</v>
      </c>
      <c r="K708" t="s">
        <v>10</v>
      </c>
      <c r="L708">
        <v>124.2</v>
      </c>
    </row>
    <row r="709" spans="3:13" x14ac:dyDescent="0.25">
      <c r="D709" t="s">
        <v>126</v>
      </c>
      <c r="K709" s="18" t="s">
        <v>9</v>
      </c>
      <c r="L709" s="18">
        <v>20</v>
      </c>
      <c r="M709" s="8"/>
    </row>
    <row r="710" spans="3:13" x14ac:dyDescent="0.25">
      <c r="D710" t="s">
        <v>14</v>
      </c>
      <c r="K710" s="9" t="s">
        <v>13</v>
      </c>
      <c r="L710" s="124">
        <f t="array" aca="1" ref="L710:L711" ca="1">Wilson_K(D180:BY185,L708,L709)</f>
        <v>9.5624631609358133</v>
      </c>
      <c r="M710" s="22" t="s">
        <v>524</v>
      </c>
    </row>
    <row r="711" spans="3:13" x14ac:dyDescent="0.25">
      <c r="C711" t="s">
        <v>133</v>
      </c>
      <c r="K711" s="9" t="s">
        <v>25</v>
      </c>
      <c r="L711" s="117">
        <f ca="1"/>
        <v>0.10122532647245687</v>
      </c>
      <c r="M711" s="22" t="s">
        <v>525</v>
      </c>
    </row>
    <row r="712" spans="3:13" x14ac:dyDescent="0.25">
      <c r="D712" t="s">
        <v>526</v>
      </c>
    </row>
    <row r="714" spans="3:13" x14ac:dyDescent="0.25">
      <c r="D714" s="9" t="s">
        <v>527</v>
      </c>
      <c r="E714" s="70" t="s">
        <v>528</v>
      </c>
    </row>
    <row r="715" spans="3:13" x14ac:dyDescent="0.25">
      <c r="E715" s="105" t="s">
        <v>349</v>
      </c>
    </row>
    <row r="716" spans="3:13" x14ac:dyDescent="0.25">
      <c r="E716" s="105" t="s">
        <v>349</v>
      </c>
    </row>
    <row r="717" spans="3:13" x14ac:dyDescent="0.25">
      <c r="E717" s="105" t="s">
        <v>349</v>
      </c>
    </row>
    <row r="718" spans="3:13" x14ac:dyDescent="0.25">
      <c r="E718" s="105" t="s">
        <v>349</v>
      </c>
    </row>
    <row r="719" spans="3:13" x14ac:dyDescent="0.25">
      <c r="E719" s="71" t="s">
        <v>529</v>
      </c>
    </row>
    <row r="720" spans="3:13" x14ac:dyDescent="0.25">
      <c r="C720" t="s">
        <v>54</v>
      </c>
    </row>
    <row r="722" spans="3:6" x14ac:dyDescent="0.25">
      <c r="D722" s="9" t="s">
        <v>527</v>
      </c>
      <c r="E722" s="70" t="s">
        <v>528</v>
      </c>
    </row>
    <row r="723" spans="3:6" x14ac:dyDescent="0.25">
      <c r="E723" s="105" t="s">
        <v>349</v>
      </c>
    </row>
    <row r="724" spans="3:6" x14ac:dyDescent="0.25">
      <c r="E724" s="105" t="s">
        <v>349</v>
      </c>
    </row>
    <row r="725" spans="3:6" x14ac:dyDescent="0.25">
      <c r="E725" s="105" t="s">
        <v>349</v>
      </c>
    </row>
    <row r="726" spans="3:6" x14ac:dyDescent="0.25">
      <c r="E726" s="105" t="s">
        <v>349</v>
      </c>
    </row>
    <row r="727" spans="3:6" x14ac:dyDescent="0.25">
      <c r="E727" s="71" t="s">
        <v>529</v>
      </c>
    </row>
    <row r="728" spans="3:6" x14ac:dyDescent="0.25">
      <c r="C728" t="s">
        <v>54</v>
      </c>
    </row>
    <row r="731" spans="3:6" x14ac:dyDescent="0.25">
      <c r="C731" s="9"/>
      <c r="E731" s="23"/>
      <c r="F731" s="8"/>
    </row>
    <row r="732" spans="3:6" x14ac:dyDescent="0.25">
      <c r="C732" s="9"/>
      <c r="D732" s="8"/>
      <c r="E732" s="23"/>
      <c r="F732" s="8"/>
    </row>
  </sheetData>
  <mergeCells count="12">
    <mergeCell ref="E138:H138"/>
    <mergeCell ref="E139:H139"/>
    <mergeCell ref="I152:J159"/>
    <mergeCell ref="I160:J167"/>
    <mergeCell ref="E253:H253"/>
    <mergeCell ref="E254:H254"/>
    <mergeCell ref="E132:H132"/>
    <mergeCell ref="E133:H133"/>
    <mergeCell ref="E134:H134"/>
    <mergeCell ref="E135:H135"/>
    <mergeCell ref="E136:H136"/>
    <mergeCell ref="E137:H137"/>
  </mergeCells>
  <conditionalFormatting sqref="E43:AI44">
    <cfRule type="cellIs" dxfId="1" priority="2" operator="greaterThan">
      <formula>0</formula>
    </cfRule>
  </conditionalFormatting>
  <conditionalFormatting sqref="E67:AB70 E76:AI77 E72:AI74">
    <cfRule type="cellIs" dxfId="0" priority="1" operator="notEqual">
      <formula>0</formula>
    </cfRule>
  </conditionalFormatting>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PR1978_Functions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Steve-Local</dc:creator>
  <cp:lastModifiedBy>Steve-Local</cp:lastModifiedBy>
  <dcterms:created xsi:type="dcterms:W3CDTF">2018-06-04T02:43:43Z</dcterms:created>
  <dcterms:modified xsi:type="dcterms:W3CDTF">2018-06-04T02:44:41Z</dcterms:modified>
</cp:coreProperties>
</file>