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E347164-AE44-44DF-BDEB-A51C6608E1BF}" xr6:coauthVersionLast="43" xr6:coauthVersionMax="43" xr10:uidLastSave="{00000000-0000-0000-0000-000000000000}"/>
  <bookViews>
    <workbookView xWindow="-6360" yWindow="1163" windowWidth="21600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 s="1"/>
  <c r="D6" i="1"/>
  <c r="C14" i="1"/>
  <c r="C31" i="1"/>
  <c r="H31" i="1"/>
  <c r="F31" i="1"/>
  <c r="E31" i="1"/>
  <c r="E14" i="1"/>
  <c r="H23" i="1"/>
  <c r="G23" i="1"/>
  <c r="F23" i="1"/>
  <c r="F6" i="1"/>
  <c r="E23" i="1"/>
  <c r="C6" i="1"/>
  <c r="E6" i="1"/>
  <c r="H14" i="1"/>
  <c r="G14" i="1"/>
  <c r="F14" i="1"/>
  <c r="H6" i="1"/>
  <c r="G6" i="1"/>
  <c r="C19" i="1"/>
  <c r="C20" i="1"/>
  <c r="C21" i="1"/>
  <c r="C22" i="1"/>
  <c r="C5" i="1"/>
  <c r="C3" i="1"/>
  <c r="C4" i="1"/>
  <c r="C2" i="1"/>
</calcChain>
</file>

<file path=xl/sharedStrings.xml><?xml version="1.0" encoding="utf-8"?>
<sst xmlns="http://schemas.openxmlformats.org/spreadsheetml/2006/main" count="112" uniqueCount="50">
  <si>
    <t>Mooring</t>
  </si>
  <si>
    <t>RavenTPR</t>
  </si>
  <si>
    <t>ModelTPR</t>
  </si>
  <si>
    <t>Total TPR</t>
  </si>
  <si>
    <t>Raven FPR</t>
  </si>
  <si>
    <t>TotalFPR</t>
  </si>
  <si>
    <t>AUC score</t>
  </si>
  <si>
    <t>x</t>
  </si>
  <si>
    <t>rf AW15_AU_BS2_files_33-103</t>
  </si>
  <si>
    <t>rf AW12_AU_BS3_files_1-250</t>
  </si>
  <si>
    <t>rf BS14_AU_04_files_74-148</t>
  </si>
  <si>
    <t>rf AW14_AU_BS3_files_309-369</t>
  </si>
  <si>
    <t>rf AW15_AU_BS3_files_705-749</t>
  </si>
  <si>
    <t>rf AW14_AU_BS3_files_1-71</t>
  </si>
  <si>
    <t>rf BS12_AU_02a_files_1-46</t>
  </si>
  <si>
    <t>rf BS12_AU_02b_files_689-747</t>
  </si>
  <si>
    <t>rf AL16_AU_BS3_files_77-170</t>
  </si>
  <si>
    <t>rf AW12_AU_BS3_files_1464-1507</t>
  </si>
  <si>
    <t>rf BS13_AU_04_files_137-224</t>
  </si>
  <si>
    <t>true, no adaptive compare</t>
  </si>
  <si>
    <t>difference of 3 and 1</t>
  </si>
  <si>
    <t>raven stats, using tpTruth and Fn</t>
  </si>
  <si>
    <t xml:space="preserve">raven stats, using tpTruth and FP (ignore mutlibox detections for this stat) </t>
  </si>
  <si>
    <t>Multibox rate</t>
  </si>
  <si>
    <t>Overbox rate</t>
  </si>
  <si>
    <t>no adaptive compare</t>
  </si>
  <si>
    <t>using relative comparison (include multibox TPs) since stat is just on model performance</t>
  </si>
  <si>
    <t>with adaptive compare</t>
  </si>
  <si>
    <t xml:space="preserve">hand GT all </t>
  </si>
  <si>
    <t>assisted GT all</t>
  </si>
  <si>
    <t>percentage of all TPs that are missed or over</t>
  </si>
  <si>
    <t>All</t>
  </si>
  <si>
    <t>using true</t>
  </si>
  <si>
    <t>&lt;0.88</t>
  </si>
  <si>
    <t>&lt;0.96</t>
  </si>
  <si>
    <t>&lt;0.89</t>
  </si>
  <si>
    <t>&lt;0.90</t>
  </si>
  <si>
    <t>&lt;0.94</t>
  </si>
  <si>
    <t>&lt;0.97</t>
  </si>
  <si>
    <t>&lt;0.91</t>
  </si>
  <si>
    <t>&lt;0.99</t>
  </si>
  <si>
    <t>&lt;0.95</t>
  </si>
  <si>
    <t>&lt;0.93</t>
  </si>
  <si>
    <t>Explaination: accuracy stats from raven. Most data segments were machine assisted so there is an unknown extra # of FNs. Same calculation with or without A_C since comes before</t>
  </si>
  <si>
    <t xml:space="preserve">Explaination: Performance of the model to total TPR. For the machine assisted data, compares the # of GT TPs after model (and A_C for lower table) to # of FNs, and uses this metric to suggest the upper bound for TPR for these data. For hand GT data, calculates this as a factor such that ModelTPR equals total TPR / RavenTPR (the same metric for the hand GT data is interpreted as total TPR given that it includes all the FPs). </t>
  </si>
  <si>
    <t>Explaination: Raven FPR is calculated as proportion of kept autodetections that are false positives pre model</t>
  </si>
  <si>
    <t>Explaination: Total FPR is calculated as proportion of kept autodetections that are false positives after model (and A_C)</t>
  </si>
  <si>
    <t xml:space="preserve">Explanation: % of total TPs that are redundant </t>
  </si>
  <si>
    <t xml:space="preserve">Explanation: % of total TPs that encompass more than 1 GT box </t>
  </si>
  <si>
    <t>Explaination: AUC scores compare liklihood of correctly classifying TPs or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</si>
</sst>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I38" sqref="I38"/>
    </sheetView>
  </sheetViews>
  <sheetFormatPr defaultRowHeight="14.25" x14ac:dyDescent="0.45"/>
  <cols>
    <col min="1" max="1" width="29.9296875" customWidth="1"/>
    <col min="2" max="2" width="9.06640625" style="1"/>
    <col min="4" max="4" width="11.73046875" bestFit="1" customWidth="1"/>
  </cols>
  <sheetData>
    <row r="1" spans="1:11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24</v>
      </c>
      <c r="I1" t="s">
        <v>6</v>
      </c>
    </row>
    <row r="2" spans="1:11" x14ac:dyDescent="0.45">
      <c r="A2" t="s">
        <v>12</v>
      </c>
      <c r="B2" s="1">
        <v>0.96671289900000001</v>
      </c>
      <c r="C2" s="1">
        <f>D2/B2</f>
        <v>0.96908602126762355</v>
      </c>
      <c r="D2" s="1">
        <v>0.93682795699999999</v>
      </c>
      <c r="E2" s="1">
        <v>0.67445119099999995</v>
      </c>
      <c r="F2" s="1">
        <v>0.34920634900000003</v>
      </c>
      <c r="G2" s="2">
        <v>6.6666666670000003</v>
      </c>
      <c r="H2" s="2">
        <v>0.43478260899999999</v>
      </c>
      <c r="I2" s="1">
        <v>0.94814397399999994</v>
      </c>
    </row>
    <row r="3" spans="1:11" x14ac:dyDescent="0.45">
      <c r="A3" t="s">
        <v>13</v>
      </c>
      <c r="B3" s="1">
        <v>0.93830570899999999</v>
      </c>
      <c r="C3" s="1">
        <f>D3/B3</f>
        <v>0.97574124000134377</v>
      </c>
      <c r="D3" s="1">
        <v>0.91554357600000003</v>
      </c>
      <c r="E3" s="1">
        <v>0.675063776</v>
      </c>
      <c r="F3" s="1">
        <v>0.34637588200000002</v>
      </c>
      <c r="G3" s="2">
        <v>10.60311284</v>
      </c>
      <c r="H3" s="2">
        <v>0.48638132299999998</v>
      </c>
      <c r="I3" s="1">
        <v>0.93747285400000002</v>
      </c>
    </row>
    <row r="4" spans="1:11" x14ac:dyDescent="0.45">
      <c r="A4" t="s">
        <v>14</v>
      </c>
      <c r="B4" s="1">
        <v>0.95704057300000001</v>
      </c>
      <c r="C4" s="1">
        <f>D4/B4</f>
        <v>0.99289099522847502</v>
      </c>
      <c r="D4" s="1">
        <v>0.95023696700000004</v>
      </c>
      <c r="E4" s="1">
        <v>0.408554572</v>
      </c>
      <c r="F4" s="1">
        <v>0.25602968500000001</v>
      </c>
      <c r="G4" s="2">
        <v>19.32059448</v>
      </c>
      <c r="H4" s="2">
        <v>0</v>
      </c>
      <c r="I4" s="1">
        <v>0.90822524800000004</v>
      </c>
    </row>
    <row r="5" spans="1:11" x14ac:dyDescent="0.45">
      <c r="A5" t="s">
        <v>18</v>
      </c>
      <c r="B5" s="1">
        <v>0.94254446000000003</v>
      </c>
      <c r="C5" s="1">
        <f t="shared" ref="C5:C6" si="0">D5/B5</f>
        <v>0.95430809385904192</v>
      </c>
      <c r="D5" s="1">
        <v>0.89947780700000002</v>
      </c>
      <c r="E5" s="1">
        <v>0.80531223500000004</v>
      </c>
      <c r="F5" s="1">
        <v>0.53851306099999996</v>
      </c>
      <c r="G5" s="2">
        <v>19.14323963</v>
      </c>
      <c r="H5" s="2">
        <v>0.93708166000000004</v>
      </c>
      <c r="I5" s="1">
        <v>0.92651328600000005</v>
      </c>
    </row>
    <row r="6" spans="1:11" x14ac:dyDescent="0.45">
      <c r="A6" t="s">
        <v>28</v>
      </c>
      <c r="B6" s="1">
        <v>0.94893473114000004</v>
      </c>
      <c r="C6" s="1">
        <f t="shared" si="0"/>
        <v>0.97110016421019485</v>
      </c>
      <c r="D6" s="3">
        <f>(697+1019+401+689)/((697+1019+401+689)+(47+94+21+77))</f>
        <v>0.92151067323481117</v>
      </c>
      <c r="E6" s="1">
        <f>(1444+2117+277+2850)/((697+1019+401+689)+(1444+2117+277+2850))</f>
        <v>0.70444491257636399</v>
      </c>
      <c r="F6" s="1">
        <f>(374+550+138+804)/((697+1019+401+689)+(374+550+138+804))</f>
        <v>0.39940068493150682</v>
      </c>
      <c r="G6" s="1">
        <f>(690*0.0667+1028*0.106+471*0.1932+747*0.1914)/(690+1028+471+747)*100</f>
        <v>13.24809264305177</v>
      </c>
      <c r="H6" s="1">
        <f>(690*0.0043+1028*0.0049+471*0+747*0.0094)/(690+1028+471+747)*100</f>
        <v>0.51178474114441419</v>
      </c>
      <c r="I6" t="s">
        <v>7</v>
      </c>
    </row>
    <row r="7" spans="1:11" x14ac:dyDescent="0.45">
      <c r="A7" t="s">
        <v>8</v>
      </c>
      <c r="B7" s="1" t="s">
        <v>7</v>
      </c>
      <c r="C7" s="1">
        <v>0.88930581600000003</v>
      </c>
      <c r="D7" s="1" t="s">
        <v>35</v>
      </c>
      <c r="E7" s="1">
        <v>0.85553184999999998</v>
      </c>
      <c r="F7" s="1">
        <v>0.42684401500000002</v>
      </c>
      <c r="G7" s="2">
        <v>0</v>
      </c>
      <c r="H7" s="2">
        <v>0</v>
      </c>
      <c r="I7" s="1">
        <v>0.94847640799999999</v>
      </c>
      <c r="K7" t="s">
        <v>25</v>
      </c>
    </row>
    <row r="8" spans="1:11" x14ac:dyDescent="0.45">
      <c r="A8" t="s">
        <v>9</v>
      </c>
      <c r="B8" s="1" t="s">
        <v>7</v>
      </c>
      <c r="C8" s="1">
        <v>0.96994095499999999</v>
      </c>
      <c r="D8" s="1" t="s">
        <v>38</v>
      </c>
      <c r="E8" s="1">
        <v>0.67505844299999995</v>
      </c>
      <c r="F8" s="1">
        <v>0.41784793799999997</v>
      </c>
      <c r="G8" s="2">
        <v>0</v>
      </c>
      <c r="H8" s="2">
        <v>0</v>
      </c>
      <c r="I8" s="1">
        <v>0.95203552599999997</v>
      </c>
    </row>
    <row r="9" spans="1:11" x14ac:dyDescent="0.45">
      <c r="A9" t="s">
        <v>10</v>
      </c>
      <c r="B9" s="1" t="s">
        <v>7</v>
      </c>
      <c r="C9" s="1">
        <v>0.89686098700000005</v>
      </c>
      <c r="D9" s="1" t="s">
        <v>36</v>
      </c>
      <c r="E9" s="1">
        <v>0.79079497899999995</v>
      </c>
      <c r="F9" s="1">
        <v>0.46808510599999997</v>
      </c>
      <c r="G9" s="2">
        <v>0</v>
      </c>
      <c r="H9" s="2">
        <v>0</v>
      </c>
      <c r="I9" s="1">
        <v>0.92092453699999999</v>
      </c>
    </row>
    <row r="10" spans="1:11" x14ac:dyDescent="0.45">
      <c r="A10" t="s">
        <v>11</v>
      </c>
      <c r="B10" s="1" t="s">
        <v>7</v>
      </c>
      <c r="C10" s="1">
        <v>0.90886075899999996</v>
      </c>
      <c r="D10" s="1" t="s">
        <v>39</v>
      </c>
      <c r="E10" s="1">
        <v>0.785287081</v>
      </c>
      <c r="F10" s="1">
        <v>0.25208333300000002</v>
      </c>
      <c r="G10" s="2">
        <v>0</v>
      </c>
      <c r="H10" s="2">
        <v>0</v>
      </c>
      <c r="I10" s="1">
        <v>0.968428819</v>
      </c>
    </row>
    <row r="11" spans="1:11" x14ac:dyDescent="0.45">
      <c r="A11" t="s">
        <v>15</v>
      </c>
      <c r="B11" s="1" t="s">
        <v>7</v>
      </c>
      <c r="C11" s="1">
        <v>0.96235955100000004</v>
      </c>
      <c r="D11" s="1" t="s">
        <v>34</v>
      </c>
      <c r="E11" s="1">
        <v>0.39341359799999998</v>
      </c>
      <c r="F11" s="1">
        <v>0.23287057799999999</v>
      </c>
      <c r="G11" s="2">
        <v>6.0827250999999999E-2</v>
      </c>
      <c r="H11" s="2">
        <v>6.0827250999999999E-2</v>
      </c>
      <c r="I11" s="1">
        <v>0.91793083900000005</v>
      </c>
    </row>
    <row r="12" spans="1:11" x14ac:dyDescent="0.45">
      <c r="A12" t="s">
        <v>16</v>
      </c>
      <c r="B12" s="1" t="s">
        <v>7</v>
      </c>
      <c r="C12" s="1">
        <v>0.91271820400000003</v>
      </c>
      <c r="D12" s="1" t="s">
        <v>39</v>
      </c>
      <c r="E12" s="1">
        <v>0.838624339</v>
      </c>
      <c r="F12" s="1">
        <v>0.46176470600000002</v>
      </c>
      <c r="G12" s="2">
        <v>0</v>
      </c>
      <c r="H12" s="2">
        <v>0</v>
      </c>
      <c r="I12" s="1">
        <v>0.95303437700000004</v>
      </c>
    </row>
    <row r="13" spans="1:11" x14ac:dyDescent="0.45">
      <c r="A13" t="s">
        <v>17</v>
      </c>
      <c r="B13" s="1" t="s">
        <v>7</v>
      </c>
      <c r="C13" s="1">
        <v>0.98566878999999996</v>
      </c>
      <c r="D13" s="1" t="s">
        <v>40</v>
      </c>
      <c r="E13" s="1">
        <v>0.45026643</v>
      </c>
      <c r="F13" s="1">
        <v>0.26045400200000002</v>
      </c>
      <c r="G13" s="2">
        <v>0.16393442599999999</v>
      </c>
      <c r="H13" s="2">
        <v>0.16393442599999999</v>
      </c>
      <c r="I13" s="1">
        <v>0.941747573</v>
      </c>
    </row>
    <row r="14" spans="1:11" x14ac:dyDescent="0.45">
      <c r="A14" t="s">
        <v>29</v>
      </c>
      <c r="B14" s="1" t="s">
        <v>7</v>
      </c>
      <c r="C14" s="1">
        <f>(474+1807+400+718+1713+366+619)/((474+1807+400+718+1713+366+619)+(59+56+46+72+67+35+9))</f>
        <v>0.94659214407700665</v>
      </c>
      <c r="D14" s="1" t="s">
        <v>41</v>
      </c>
      <c r="E14" s="1">
        <f>(2807+3754+1512+2626+1111+1902+507)/((474+1807+400+718+1713+366+619)+(2807+3754+1512+2626+1111+1902+507))</f>
        <v>0.69989171096672576</v>
      </c>
      <c r="F14" s="1">
        <f>(353+1297+352+242+520+314+218)/((474+1807+400+718+1713+366+619)+(353+1297+352+242+520+314+218))</f>
        <v>0.35089960608964121</v>
      </c>
      <c r="G14" s="1">
        <f>(1644*0.0006+610*0.016)/(414+1749+352+645+1644+330+610)</f>
        <v>1.8708913649025068E-3</v>
      </c>
      <c r="H14" s="1">
        <f>(1644*0.0006+610*0.016)/(414+1749+352+645+1644+330+610)</f>
        <v>1.8708913649025068E-3</v>
      </c>
      <c r="I14" t="s">
        <v>7</v>
      </c>
    </row>
    <row r="15" spans="1:11" x14ac:dyDescent="0.45">
      <c r="A15" t="s">
        <v>31</v>
      </c>
      <c r="B15" s="1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s="1">
        <v>0.94823983899999997</v>
      </c>
    </row>
    <row r="16" spans="1:11" x14ac:dyDescent="0.45">
      <c r="B16" s="1" t="s">
        <v>21</v>
      </c>
      <c r="C16" t="s">
        <v>20</v>
      </c>
      <c r="D16" t="s">
        <v>19</v>
      </c>
      <c r="E16" s="1" t="s">
        <v>22</v>
      </c>
      <c r="F16" t="s">
        <v>32</v>
      </c>
      <c r="G16" t="s">
        <v>30</v>
      </c>
      <c r="I16" t="s">
        <v>26</v>
      </c>
    </row>
    <row r="18" spans="1:11" x14ac:dyDescent="0.45">
      <c r="A18" t="s">
        <v>0</v>
      </c>
      <c r="B18" s="1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23</v>
      </c>
      <c r="H18" t="s">
        <v>24</v>
      </c>
      <c r="I18" t="s">
        <v>6</v>
      </c>
    </row>
    <row r="19" spans="1:11" x14ac:dyDescent="0.45">
      <c r="A19" t="s">
        <v>12</v>
      </c>
      <c r="B19" s="1">
        <v>0.96671289900000001</v>
      </c>
      <c r="C19" s="1">
        <f>D19/B19</f>
        <v>0.97039030930664338</v>
      </c>
      <c r="D19" s="1">
        <v>0.93808882907133195</v>
      </c>
      <c r="E19" s="1">
        <v>0.67445119099999995</v>
      </c>
      <c r="F19" s="1">
        <v>0.343072573044298</v>
      </c>
      <c r="G19" s="1">
        <v>1.2195121951219501</v>
      </c>
      <c r="H19" s="1">
        <v>0.457317073170732</v>
      </c>
      <c r="I19" s="1">
        <v>0.95048081100000004</v>
      </c>
    </row>
    <row r="20" spans="1:11" x14ac:dyDescent="0.45">
      <c r="A20" t="s">
        <v>13</v>
      </c>
      <c r="B20" s="1">
        <v>0.93830570899999999</v>
      </c>
      <c r="C20" s="1">
        <f>D20/B20</f>
        <v>0.97749774979991833</v>
      </c>
      <c r="D20" s="1">
        <v>0.917191719171917</v>
      </c>
      <c r="E20" s="1">
        <v>0.675063776</v>
      </c>
      <c r="F20" s="1">
        <v>0.34258064516129</v>
      </c>
      <c r="G20" s="1">
        <v>4.5595854922279804</v>
      </c>
      <c r="H20" s="1">
        <v>0.62176165803108796</v>
      </c>
      <c r="I20" s="1">
        <v>0.93951698800000005</v>
      </c>
    </row>
    <row r="21" spans="1:11" x14ac:dyDescent="0.45">
      <c r="A21" t="s">
        <v>14</v>
      </c>
      <c r="B21" s="1">
        <v>0.95704057300000001</v>
      </c>
      <c r="C21" s="1">
        <f>D21/B21</f>
        <v>0.99289099504524869</v>
      </c>
      <c r="D21" s="1">
        <v>0.95023696682464498</v>
      </c>
      <c r="E21" s="1">
        <v>0.408554572</v>
      </c>
      <c r="F21" s="1">
        <v>0.24339622641509401</v>
      </c>
      <c r="G21" s="1">
        <v>5</v>
      </c>
      <c r="H21" s="1">
        <v>0</v>
      </c>
      <c r="I21" s="1">
        <v>0.92040997000000002</v>
      </c>
    </row>
    <row r="22" spans="1:11" x14ac:dyDescent="0.45">
      <c r="A22" t="s">
        <v>18</v>
      </c>
      <c r="B22" s="1">
        <v>0.94254446000000003</v>
      </c>
      <c r="C22" s="1">
        <f>D22/B22</f>
        <v>0.95430809363466196</v>
      </c>
      <c r="D22" s="1">
        <v>0.89947780678851197</v>
      </c>
      <c r="E22" s="1">
        <v>0.80531223500000004</v>
      </c>
      <c r="F22" s="1">
        <v>0.52969283276450496</v>
      </c>
      <c r="G22" s="1">
        <v>11.5497076023392</v>
      </c>
      <c r="H22" s="1">
        <v>1.0233918128655</v>
      </c>
      <c r="I22" s="1">
        <v>0.92808936099999995</v>
      </c>
      <c r="K22" t="s">
        <v>27</v>
      </c>
    </row>
    <row r="23" spans="1:11" x14ac:dyDescent="0.45">
      <c r="A23" t="s">
        <v>28</v>
      </c>
      <c r="B23" s="1">
        <v>0.94893473114000004</v>
      </c>
      <c r="C23" s="1">
        <f t="shared" ref="C23" si="1">D23/B23</f>
        <v>0.97205785667983013</v>
      </c>
      <c r="D23" s="3">
        <f>(697+1019+401+689)/((697+1019+401+689)+(46+92+21+77))</f>
        <v>0.92241946088099935</v>
      </c>
      <c r="E23" s="1">
        <f>(1444+2117+277+2850)/((697+1019+401+689)+(1444+2117+277+2850))</f>
        <v>0.70444491257636399</v>
      </c>
      <c r="F23" s="1">
        <f>(364+531+129+776)/((697+1019+401+689)+(364+531+129+776))</f>
        <v>0.39079461571862789</v>
      </c>
      <c r="G23" s="1">
        <f>(656*0.012+965*0.0456+400*0.05+684*0.1155)/(656+965+400+684)*100</f>
        <v>5.5777449168207029</v>
      </c>
      <c r="H23" s="1">
        <f>(656*0.0046+965*0.0062+400*0+684*0.0102)/(656+965+400+684)*100</f>
        <v>0.59066173752310536</v>
      </c>
      <c r="I23" s="1" t="s">
        <v>7</v>
      </c>
    </row>
    <row r="24" spans="1:11" x14ac:dyDescent="0.45">
      <c r="A24" t="s">
        <v>8</v>
      </c>
      <c r="B24" s="1" t="s">
        <v>7</v>
      </c>
      <c r="C24" s="1">
        <v>0.88104089219330906</v>
      </c>
      <c r="D24" s="1" t="s">
        <v>33</v>
      </c>
      <c r="E24" s="1">
        <v>0.85553184999999998</v>
      </c>
      <c r="F24" s="1">
        <v>0.41191066997518599</v>
      </c>
      <c r="G24" s="1">
        <v>0</v>
      </c>
      <c r="H24" s="1">
        <v>0.49019607843137297</v>
      </c>
      <c r="I24" s="1">
        <v>0.94862529299999998</v>
      </c>
    </row>
    <row r="25" spans="1:11" x14ac:dyDescent="0.45">
      <c r="A25" t="s">
        <v>9</v>
      </c>
      <c r="B25" s="1" t="s">
        <v>7</v>
      </c>
      <c r="C25" s="1">
        <v>0.956590788777131</v>
      </c>
      <c r="D25" s="1" t="s">
        <v>34</v>
      </c>
      <c r="E25" s="1">
        <v>0.67505844299999995</v>
      </c>
      <c r="F25" s="1">
        <v>0.41197526846729599</v>
      </c>
      <c r="G25" s="1">
        <v>0</v>
      </c>
      <c r="H25" s="1">
        <v>1.8299881936245599</v>
      </c>
      <c r="I25" s="1">
        <v>0.95371872700000004</v>
      </c>
    </row>
    <row r="26" spans="1:11" x14ac:dyDescent="0.45">
      <c r="A26" t="s">
        <v>10</v>
      </c>
      <c r="B26" s="1" t="s">
        <v>7</v>
      </c>
      <c r="C26" s="1">
        <v>0.88495575221238898</v>
      </c>
      <c r="D26" s="1" t="s">
        <v>33</v>
      </c>
      <c r="E26" s="1">
        <v>0.79079497899999995</v>
      </c>
      <c r="F26" s="1">
        <v>0.462365591397849</v>
      </c>
      <c r="G26" s="1">
        <v>0</v>
      </c>
      <c r="H26" s="1">
        <v>2.3529411764705901</v>
      </c>
      <c r="I26" s="1">
        <v>0.92340230300000004</v>
      </c>
    </row>
    <row r="27" spans="1:11" x14ac:dyDescent="0.45">
      <c r="A27" t="s">
        <v>11</v>
      </c>
      <c r="B27" s="1" t="s">
        <v>7</v>
      </c>
      <c r="C27" s="1">
        <v>0.89749999999999996</v>
      </c>
      <c r="D27" s="1" t="s">
        <v>36</v>
      </c>
      <c r="E27" s="1">
        <v>0.785287081</v>
      </c>
      <c r="F27" s="1">
        <v>0.24261603375527399</v>
      </c>
      <c r="G27" s="1">
        <v>0</v>
      </c>
      <c r="H27" s="1">
        <v>1.4354066985645899</v>
      </c>
      <c r="I27" s="1">
        <v>0.96882319699999997</v>
      </c>
    </row>
    <row r="28" spans="1:11" x14ac:dyDescent="0.45">
      <c r="A28" t="s">
        <v>15</v>
      </c>
      <c r="B28" s="1" t="s">
        <v>7</v>
      </c>
      <c r="C28" s="1">
        <v>0.93760262725779997</v>
      </c>
      <c r="D28" s="1" t="s">
        <v>37</v>
      </c>
      <c r="E28" s="1">
        <v>0.39341359799999998</v>
      </c>
      <c r="F28" s="1">
        <v>0.224886877828054</v>
      </c>
      <c r="G28" s="1">
        <v>0</v>
      </c>
      <c r="H28" s="1">
        <v>8.7015635622025798</v>
      </c>
      <c r="I28" s="1">
        <v>0.92122148500000001</v>
      </c>
    </row>
    <row r="29" spans="1:11" x14ac:dyDescent="0.45">
      <c r="A29" t="s">
        <v>16</v>
      </c>
      <c r="B29" s="1" t="s">
        <v>7</v>
      </c>
      <c r="C29" s="1">
        <v>0.90147783251231495</v>
      </c>
      <c r="D29" s="1" t="s">
        <v>36</v>
      </c>
      <c r="E29" s="1">
        <v>0.838624339</v>
      </c>
      <c r="F29" s="1">
        <v>0.452914798206278</v>
      </c>
      <c r="G29" s="1">
        <v>0</v>
      </c>
      <c r="H29" s="1">
        <v>1.875</v>
      </c>
      <c r="I29" s="1">
        <v>0.95286986600000001</v>
      </c>
    </row>
    <row r="30" spans="1:11" x14ac:dyDescent="0.45">
      <c r="A30" t="s">
        <v>17</v>
      </c>
      <c r="B30" s="1" t="s">
        <v>7</v>
      </c>
      <c r="C30" s="1">
        <v>0.96870109546165895</v>
      </c>
      <c r="D30" s="1" t="s">
        <v>38</v>
      </c>
      <c r="E30" s="1">
        <v>0.45026643</v>
      </c>
      <c r="F30" s="1">
        <v>0.25060532687651299</v>
      </c>
      <c r="G30" s="1">
        <v>0</v>
      </c>
      <c r="H30" s="1">
        <v>6.3943161634103003</v>
      </c>
      <c r="I30" s="1">
        <v>0.94480705399999998</v>
      </c>
    </row>
    <row r="31" spans="1:11" x14ac:dyDescent="0.45">
      <c r="A31" t="s">
        <v>29</v>
      </c>
      <c r="B31" s="1" t="s">
        <v>7</v>
      </c>
      <c r="C31" s="1">
        <f>(474+1807+400+718+1713+366+619)/((64+82+52+82+114+40+20)+(474+1807+400+718+1713+366+619))</f>
        <v>0.93069760341932528</v>
      </c>
      <c r="D31" s="1" t="s">
        <v>42</v>
      </c>
      <c r="E31" s="1">
        <f>(2807+3754+1512+2626+1111+1902+507)/((474+1807+400+718+1713+366+619)+(2807+3754+1512+2626+1111+1902+507))</f>
        <v>0.69989171096672576</v>
      </c>
      <c r="F31" s="1">
        <f>(332+1266+344+230+497+303+207)/((474+1807+400+718+1713+366+619)+(332+1266+344+230+497+303+207))</f>
        <v>0.34271237602414834</v>
      </c>
      <c r="G31" s="1">
        <v>0</v>
      </c>
      <c r="H31" s="1">
        <f>(508*0.0049+1694*0.0183+340*0.0235+627*0.0144+1471*0.087+320*0.0188+563*0.0639)/(508+1694+340+627+1471+320+563)*100</f>
        <v>3.9919771863117868</v>
      </c>
      <c r="I31" s="1" t="s">
        <v>7</v>
      </c>
    </row>
    <row r="32" spans="1:11" x14ac:dyDescent="0.45">
      <c r="A32" t="s">
        <v>31</v>
      </c>
      <c r="B32" s="1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s="1">
        <v>0.94933953800000004</v>
      </c>
    </row>
    <row r="37" spans="2:9" x14ac:dyDescent="0.45">
      <c r="B37" s="1" t="s">
        <v>43</v>
      </c>
      <c r="C37" s="1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2019-04-23T21:17:30Z</dcterms:modified>
</cp:coreProperties>
</file>