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5119B957-D0AF-4C03-8D4A-CDAAE541E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1" l="1"/>
  <c r="T9" i="1"/>
  <c r="D8" i="1"/>
  <c r="C8" i="1" s="1"/>
  <c r="T8" i="1" s="1"/>
  <c r="D7" i="1"/>
  <c r="C7" i="1" s="1"/>
  <c r="L2" i="1"/>
  <c r="M2" i="1"/>
  <c r="N2" i="1"/>
  <c r="O2" i="1"/>
  <c r="P2" i="1"/>
  <c r="Y7" i="1"/>
  <c r="E2" i="1"/>
  <c r="F2" i="1"/>
  <c r="G2" i="1"/>
  <c r="H2" i="1"/>
  <c r="I2" i="1"/>
  <c r="J2" i="1"/>
  <c r="K2" i="1"/>
  <c r="Q2" i="1"/>
  <c r="U9" i="1" l="1"/>
  <c r="V9" i="1" s="1"/>
  <c r="U10" i="1"/>
  <c r="V10" i="1" s="1"/>
  <c r="C2" i="1"/>
  <c r="T7" i="1"/>
  <c r="U7" i="1"/>
  <c r="V7" i="1" s="1"/>
  <c r="D2" i="1"/>
  <c r="U8" i="1"/>
  <c r="V8" i="1" s="1"/>
  <c r="Y3" i="1" l="1"/>
  <c r="Y5" i="1"/>
  <c r="Y2" i="1"/>
  <c r="Y4" i="1"/>
</calcChain>
</file>

<file path=xl/sharedStrings.xml><?xml version="1.0" encoding="utf-8"?>
<sst xmlns="http://schemas.openxmlformats.org/spreadsheetml/2006/main" count="53" uniqueCount="47">
  <si>
    <t>Remember to modify the Kicad DBL!!!</t>
  </si>
  <si>
    <t>Remember to add to the database!!!</t>
  </si>
  <si>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</si>
  <si>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</si>
  <si>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</si>
  <si>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</si>
  <si>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</si>
  <si>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</si>
  <si>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</si>
  <si>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</si>
  <si>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</si>
  <si>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</si>
  <si>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</si>
  <si>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</si>
  <si>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</si>
  <si>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</si>
  <si>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</si>
  <si>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</si>
  <si>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</si>
  <si>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</si>
  <si>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</si>
  <si>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</si>
  <si>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RJ__</t>
  </si>
  <si>
    <t>Positions</t>
  </si>
  <si>
    <t>Mounting Type</t>
  </si>
  <si>
    <t>Orientation</t>
  </si>
  <si>
    <t>Features</t>
  </si>
  <si>
    <t>RJ45</t>
  </si>
  <si>
    <t>8P8C</t>
  </si>
  <si>
    <t>Through Hole</t>
  </si>
  <si>
    <t>R/A</t>
  </si>
  <si>
    <t> </t>
  </si>
  <si>
    <t>Amphenol ICC (FCI)</t>
  </si>
  <si>
    <t>54602-908LF</t>
  </si>
  <si>
    <t>Digikey</t>
  </si>
  <si>
    <t>609-1046-ND</t>
  </si>
  <si>
    <t>https://cdn.amphenol-cs.com/media/wysiwyg/files/documentation/datasheet/inputoutput/io_modularjack.pdf</t>
  </si>
  <si>
    <t>0Dan_Connectors:8P8C</t>
  </si>
  <si>
    <t>Connectors:RJ45_Amphenol_54602-x08_Horizontal</t>
  </si>
  <si>
    <t>RJ25</t>
  </si>
  <si>
    <t>6P6C</t>
  </si>
  <si>
    <t>Adam Tech</t>
  </si>
  <si>
    <t>MTJ-661X1</t>
  </si>
  <si>
    <t>2057-MTJ-661X1-ND</t>
  </si>
  <si>
    <t>https://app.adam-tech.com/products/download/data_sheet/203792/mtj-661x1-data-sheet.pdf</t>
  </si>
  <si>
    <t>0Dan_Connectors:6P6C</t>
  </si>
  <si>
    <t>Connectors:MTJ-661X1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</si>
</sst>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B4" workbookViewId="0">
      <selection activeCell="R13" sqref="R13"/>
    </sheetView>
  </sheetViews>
  <sheetFormatPr defaultRowHeight="14.4" x14ac:dyDescent="0.3"/>
  <cols>
    <col min="3" max="3" width="26.33203125" bestFit="1" customWidth="1"/>
    <col min="7" max="7" width="9.6640625" bestFit="1" customWidth="1"/>
    <col min="8" max="8" width="12.109375" bestFit="1" customWidth="1"/>
    <col min="24" max="24" width="15" bestFit="1" customWidth="1"/>
  </cols>
  <sheetData>
    <row r="1" spans="1:25" x14ac:dyDescent="0.3">
      <c r="B1" s="1" t="s">
        <v>0</v>
      </c>
      <c r="F1" s="1" t="s">
        <v>1</v>
      </c>
    </row>
    <row r="2" spans="1:25" x14ac:dyDescent="0.3">
      <c r="B2" t="s">
        <v>2</v>
      </c>
      <c r="C2">
        <f>COUNTA(C7:C9999)</f>
        <v>2</v>
      </c>
      <c r="D2">
        <f>COUNTA(D7:D9999)</f>
        <v>2</v>
      </c>
      <c r="E2">
        <f>COUNTA(E7:E9999)</f>
        <v>2</v>
      </c>
      <c r="F2">
        <f>COUNTA(F7:F9999)</f>
        <v>2</v>
      </c>
      <c r="G2">
        <f>COUNTA(G7:G9999)</f>
        <v>2</v>
      </c>
      <c r="H2">
        <f>COUNTA(H7:H9999)</f>
        <v>2</v>
      </c>
      <c r="I2">
        <f>COUNTA(I7:I9999)</f>
        <v>2</v>
      </c>
      <c r="J2">
        <f>COUNTA(J7:J9999)</f>
        <v>2</v>
      </c>
      <c r="K2">
        <f>COUNTA(K7:K9999)</f>
        <v>2</v>
      </c>
      <c r="L2">
        <f>COUNTA(L7:L9999)</f>
        <v>2</v>
      </c>
      <c r="M2">
        <f>COUNTA(M7:M9999)</f>
        <v>2</v>
      </c>
      <c r="N2">
        <f>COUNTA(N7:N9999)</f>
        <v>2</v>
      </c>
      <c r="O2">
        <f>COUNTA(O7:O9999)</f>
        <v>2</v>
      </c>
      <c r="P2">
        <f>COUNTA(P7:P9999)</f>
        <v>2</v>
      </c>
      <c r="Q2">
        <f>COUNTA(Q7:Q9999)</f>
        <v>2</v>
      </c>
      <c r="X2" t="s">
        <v>3</v>
      </c>
      <c r="Y2">
        <f>AVERAGE(U7:U9999)</f>
        <v>50</v>
      </c>
    </row>
    <row r="3" spans="1:25" x14ac:dyDescent="0.3">
      <c r="X3" t="s">
        <v>4</v>
      </c>
      <c r="Y3">
        <f>MAX(C2:Q2)</f>
        <v>2</v>
      </c>
    </row>
    <row r="4" spans="1:25" x14ac:dyDescent="0.3">
      <c r="B4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X4" t="s">
        <v>6</v>
      </c>
      <c r="Y4">
        <f>SUM(V7:V9999)</f>
        <v>2</v>
      </c>
    </row>
    <row r="5" spans="1:25" x14ac:dyDescent="0.3">
      <c r="X5" t="s">
        <v>7</v>
      </c>
      <c r="Y5">
        <f>COUNTIF(U7:U9999,"&lt;100")</f>
        <v>2</v>
      </c>
    </row>
    <row r="6" spans="1:25" x14ac:dyDescent="0.3">
      <c r="C6" t="s">
        <v>8</v>
      </c>
      <c r="D6" t="s">
        <v>9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T6" t="s">
        <v>18</v>
      </c>
      <c r="U6" t="s">
        <v>19</v>
      </c>
      <c r="V6" t="s">
        <v>20</v>
      </c>
    </row>
    <row r="7" spans="1:25" x14ac:dyDescent="0.3">
      <c r="A7">
        <v>1</v>
      </c>
      <c r="C7" t="str">
        <f>_xlfn.CONCAT(F7," ",D7," ",G7," ",I7," ",Q7)</f>
        <v>8P8C RJ45 R/A Through Hole    </v>
      </c>
      <c r="D7" t="str">
        <f>_xlfn.CONCAT(E7," ",H7)</f>
        <v>RJ45 R/A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31</v>
      </c>
      <c r="T7">
        <f>COUNTBLANK(C7:Q7)</f>
        <v>0</v>
      </c>
      <c r="U7">
        <f>100*COUNTA(C7:Q7)/$Y$7</f>
        <v>100</v>
      </c>
      <c r="V7">
        <f>IF(U7=100,1,0)</f>
        <v>1</v>
      </c>
      <c r="X7" t="s">
        <v>21</v>
      </c>
      <c r="Y7">
        <f>SUM(C4:Q4)</f>
        <v>15</v>
      </c>
    </row>
    <row r="8" spans="1:25" x14ac:dyDescent="0.3">
      <c r="A8">
        <v>2</v>
      </c>
      <c r="C8" t="str">
        <f>_xlfn.CONCAT(F8," ",D8," ",G8," ",I8," ",Q8)</f>
        <v>6P6C RJ25 R/A Through Hole    </v>
      </c>
      <c r="D8" t="str">
        <f>_xlfn.CONCAT(E8," ",H8)</f>
        <v>RJ25 R/A</v>
      </c>
      <c r="E8" t="s">
        <v>39</v>
      </c>
      <c r="F8" t="s">
        <v>40</v>
      </c>
      <c r="G8" t="s">
        <v>29</v>
      </c>
      <c r="H8" t="s">
        <v>30</v>
      </c>
      <c r="I8" t="s">
        <v>31</v>
      </c>
      <c r="J8" t="s">
        <v>41</v>
      </c>
      <c r="K8" t="s">
        <v>42</v>
      </c>
      <c r="L8" t="s">
        <v>34</v>
      </c>
      <c r="M8" t="s">
        <v>43</v>
      </c>
      <c r="N8" t="s">
        <v>44</v>
      </c>
      <c r="O8" t="s">
        <v>45</v>
      </c>
      <c r="P8" t="s">
        <v>46</v>
      </c>
      <c r="Q8" t="s">
        <v>31</v>
      </c>
      <c r="T8">
        <f>COUNTBLANK(C8:Q8)</f>
        <v>0</v>
      </c>
      <c r="U8">
        <f>100*COUNTA(C8:Q8)/$Y$7</f>
        <v>100</v>
      </c>
      <c r="V8">
        <f>IF(U8=100,1,0)</f>
        <v>1</v>
      </c>
    </row>
    <row r="9" spans="1:25" x14ac:dyDescent="0.3">
      <c r="T9">
        <f>COUNTBLANK(C9:Q9)</f>
        <v>15</v>
      </c>
      <c r="U9">
        <f>100*COUNTA(C9:Q9)/$Y$7</f>
        <v>0</v>
      </c>
      <c r="V9">
        <f t="shared" ref="V9:V10" si="0">IF(U9=100,1,0)</f>
        <v>0</v>
      </c>
    </row>
    <row r="10" spans="1:25" x14ac:dyDescent="0.3">
      <c r="T10">
        <f>COUNTBLANK(C10:Q10)</f>
        <v>15</v>
      </c>
      <c r="U10">
        <f>100*COUNTA(C10:Q10)/$Y$7</f>
        <v>0</v>
      </c>
      <c r="V10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2024-12-28T18:14:43Z</dcterms:modified>
</cp:coreProperties>
</file>