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11F2CD05-969F-4A10-B0DE-7312C99B94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 s="1"/>
  <c r="D8" i="1"/>
  <c r="C8" i="1" s="1"/>
  <c r="D9" i="1"/>
  <c r="C9" i="1" s="1"/>
  <c r="U9" i="1" s="1"/>
  <c r="D10" i="1"/>
  <c r="C10" i="1" s="1"/>
  <c r="U10" i="1" s="1"/>
  <c r="D11" i="1"/>
  <c r="C11" i="1" s="1"/>
  <c r="D12" i="1"/>
  <c r="D13" i="1"/>
  <c r="C13" i="1" s="1"/>
  <c r="D14" i="1"/>
  <c r="C14" i="1" s="1"/>
  <c r="U14" i="1" s="1"/>
  <c r="D15" i="1"/>
  <c r="C15" i="1" s="1"/>
  <c r="U15" i="1" s="1"/>
  <c r="D16" i="1"/>
  <c r="C16" i="1" s="1"/>
  <c r="U16" i="1" s="1"/>
  <c r="D17" i="1"/>
  <c r="C17" i="1" s="1"/>
  <c r="V17" i="1" s="1"/>
  <c r="W17" i="1" s="1"/>
  <c r="C12" i="1"/>
  <c r="U12" i="1" s="1"/>
  <c r="E2" i="1"/>
  <c r="F2" i="1"/>
  <c r="G2" i="1"/>
  <c r="H2" i="1"/>
  <c r="I2" i="1"/>
  <c r="J2" i="1"/>
  <c r="Z7" i="1"/>
  <c r="K2" i="1"/>
  <c r="L2" i="1"/>
  <c r="M2" i="1"/>
  <c r="N2" i="1"/>
  <c r="O2" i="1"/>
  <c r="P2" i="1"/>
  <c r="Q2" i="1"/>
  <c r="R2" i="1"/>
  <c r="V13" i="1" l="1"/>
  <c r="W13" i="1" s="1"/>
  <c r="U17" i="1"/>
  <c r="V9" i="1"/>
  <c r="W9" i="1" s="1"/>
  <c r="U13" i="1"/>
  <c r="U11" i="1"/>
  <c r="V11" i="1"/>
  <c r="W11" i="1" s="1"/>
  <c r="V15" i="1"/>
  <c r="W15" i="1" s="1"/>
  <c r="V12" i="1"/>
  <c r="W12" i="1" s="1"/>
  <c r="V10" i="1"/>
  <c r="W10" i="1" s="1"/>
  <c r="V14" i="1"/>
  <c r="W14" i="1" s="1"/>
  <c r="V16" i="1"/>
  <c r="W16" i="1" s="1"/>
  <c r="V8" i="1"/>
  <c r="W8" i="1" s="1"/>
  <c r="U8" i="1"/>
  <c r="D2" i="1"/>
  <c r="C2" i="1"/>
  <c r="V7" i="1"/>
  <c r="U7" i="1"/>
  <c r="Z3" i="1" l="1"/>
  <c r="Z5" i="1"/>
  <c r="W7" i="1"/>
  <c r="Z4" i="1" s="1"/>
  <c r="Z2" i="1"/>
</calcChain>
</file>

<file path=xl/sharedStrings.xml><?xml version="1.0" encoding="utf-8"?>
<sst xmlns="http://schemas.openxmlformats.org/spreadsheetml/2006/main" count="182" uniqueCount="103">
  <si>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</si>
  <si>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</si>
  <si>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</si>
  <si>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</si>
  <si>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</si>
  <si>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</si>
  <si>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</si>
  <si>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</si>
  <si>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</si>
  <si>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</si>
  <si>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</si>
  <si>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</si>
  <si>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</si>
  <si>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</si>
  <si>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</si>
  <si>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</si>
  <si>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</si>
  <si>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</si>
  <si>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</si>
  <si>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</si>
  <si>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</si>
  <si>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</si>
  <si>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Type</t>
  </si>
  <si>
    <t>Gender</t>
  </si>
  <si>
    <t>Positions</t>
  </si>
  <si>
    <t>Mounting Type</t>
  </si>
  <si>
    <t>Gen</t>
  </si>
  <si>
    <t>C</t>
  </si>
  <si>
    <t>F</t>
  </si>
  <si>
    <t>2.0</t>
  </si>
  <si>
    <t>SMD</t>
  </si>
  <si>
    <t>Orientation</t>
  </si>
  <si>
    <t>R/A</t>
  </si>
  <si>
    <t>Digikey</t>
  </si>
  <si>
    <t>Same Sky</t>
  </si>
  <si>
    <t>2223-UJ20-C-H-C-4-SMT-TRDKR-ND</t>
  </si>
  <si>
    <t>UJ20-C-H-C-4-SMT-TR</t>
  </si>
  <si>
    <t>https://www.cuidevices.com/product/resource/digikeypdf/uj20-c-h-c-4-smt-tr.pdf</t>
  </si>
  <si>
    <t> </t>
  </si>
  <si>
    <t>24Pos(16+8 Dummy)</t>
  </si>
  <si>
    <t>0Dan_Connectors:USB_C_Receptacle_USB2.0_16P_CUI</t>
  </si>
  <si>
    <t>Connectors:CUI_UJ20-C-H-C-4-SMT-TR</t>
  </si>
  <si>
    <t>B</t>
  </si>
  <si>
    <t>A</t>
  </si>
  <si>
    <t>Mini</t>
  </si>
  <si>
    <t>Micro</t>
  </si>
  <si>
    <t>TH</t>
  </si>
  <si>
    <t>24Pos</t>
  </si>
  <si>
    <t>2223-UJ2-MIBH-G-SMT-TRCT-ND</t>
  </si>
  <si>
    <t>UJ2-MIBH-G-SMT-TR</t>
  </si>
  <si>
    <t>3.2</t>
  </si>
  <si>
    <t>664-12402143E512ACT-ND</t>
  </si>
  <si>
    <t>4.0</t>
  </si>
  <si>
    <t>https://cdn.amphenol-cs.com/media/wysiwyg/files/drawing/12402143.pdf</t>
  </si>
  <si>
    <t>Amphenol ICC (Commercial Products)</t>
  </si>
  <si>
    <t>12402143E512A</t>
  </si>
  <si>
    <t>https://www.sameskydevices.com/product/resource/uj2-mibh-g-smt-tr.pdf</t>
  </si>
  <si>
    <t>GMSB0530112C1HR</t>
  </si>
  <si>
    <t>664-GMSB0530112C1HRCT-ND</t>
  </si>
  <si>
    <t>https://cdn.amphenol-cs.com/media/wysiwyg/files/drawing/gmsb053x112c1hr.pdf</t>
  </si>
  <si>
    <t>https://mm.digikey.com/Volume0/opasdata/d220001/medias/docus/6129/usbr-b-s-x-o-th-x-mkt.pdf</t>
  </si>
  <si>
    <t>USBR-B-S-F-O-TH</t>
  </si>
  <si>
    <t>SAM10873-ND</t>
  </si>
  <si>
    <t>Samtec Inc.</t>
  </si>
  <si>
    <t>SAM9739-ND</t>
  </si>
  <si>
    <t>MUSBR-05-S-O-B-SM-A</t>
  </si>
  <si>
    <t>http://suddendocs.samtec.com/catalog_english/musb.pdf</t>
  </si>
  <si>
    <t>SAM10870-ND</t>
  </si>
  <si>
    <t>USBR-A-S-F-O-TH</t>
  </si>
  <si>
    <t>https://mm.digikey.com/Volume0/opasdata/d220001/medias/docus/6129/usbr-a-s-x-x-th-x-mkt.pdf</t>
  </si>
  <si>
    <t>CU01SAH1S00-NH</t>
  </si>
  <si>
    <t>Cvilux USA</t>
  </si>
  <si>
    <t>2987-CU01SAH1S00-NH-ND</t>
  </si>
  <si>
    <t>https://mm.digikey.com/Volume0/opasdata/d220001/medias/docus/890/CU0141S.pdf</t>
  </si>
  <si>
    <t>Hi-Ret</t>
  </si>
  <si>
    <t>SAM10378-ND</t>
  </si>
  <si>
    <t>Vert-Flag</t>
  </si>
  <si>
    <t>USBR-A-S-F-O-VU</t>
  </si>
  <si>
    <t>https://mm.digikey.com/Volume0/opasdata/d220001/medias/docus/6129/usbr-a-s-x-o-vu-mkt.pdf</t>
  </si>
  <si>
    <t>0Dan_Connectors:USB_B</t>
  </si>
  <si>
    <t>0Dan_Connectors:USB_B_Micro</t>
  </si>
  <si>
    <t>0Dan_Connectors:USB_B_Mini</t>
  </si>
  <si>
    <t>0Dan_Connectors:USB_A</t>
  </si>
  <si>
    <t>5Pos</t>
  </si>
  <si>
    <t>4Pos</t>
  </si>
  <si>
    <t>Connectors:12402143E512A</t>
  </si>
  <si>
    <t>0Dan_Connectors:USB_C_Receptacle_4.0</t>
  </si>
  <si>
    <t>0Dan_Connectors:USB_C_Receptacle_3.0</t>
  </si>
  <si>
    <t>https://cdn.amphenol-cs.com/media/wysiwyg/files/drawing/gsb3ca1x3x0dshr-ax1.pdf</t>
  </si>
  <si>
    <t>GSB3CA11310DSHR</t>
  </si>
  <si>
    <t>664-GSB3CA11310DSHRCT-ND</t>
  </si>
  <si>
    <t>Connectors:GSB3CA11310DSHR</t>
  </si>
  <si>
    <t>Connectors:GMSB0530112C1HR</t>
  </si>
  <si>
    <t>Connectors:SAMTEC_MUSBR-05-S-O-B-SM-A</t>
  </si>
  <si>
    <t>Connectors:UJ2-MIBH-G-SMT-TR</t>
  </si>
  <si>
    <t>https://www.sameskydevices.com/product/resource/uj2-bh-th.pdf</t>
  </si>
  <si>
    <t>UJ2-BH-W1-TH</t>
  </si>
  <si>
    <t>102-5887-ND</t>
  </si>
  <si>
    <t>Connectors:UJ2-BH-W1-TH</t>
  </si>
  <si>
    <t>Connectors:USBR-B-S-F-O-TH</t>
  </si>
  <si>
    <t>Connectors:CU01SAH1S00-NH</t>
  </si>
  <si>
    <t>Connectors:USBR-A-S-F-O-TH</t>
  </si>
  <si>
    <t>Connectors:USBR-A-S-F-O-VU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</si>
</sst>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m.digikey.com/Volume0/opasdata/d220001/medias/docus/6129/usbr-a-s-x-o-vu-mkt.pdf" TargetMode="External"/><Relationship Id="rId3" Type="http://schemas.openxmlformats.org/officeDocument/2006/relationships/hyperlink" Target="https://www.sameskydevices.com/product/resource/uj2-mibh-g-smt-tr.pdf" TargetMode="External"/><Relationship Id="rId7" Type="http://schemas.openxmlformats.org/officeDocument/2006/relationships/hyperlink" Target="https://mm.digikey.com/Volume0/opasdata/d220001/medias/docus/890/CU0141S.pdf" TargetMode="External"/><Relationship Id="rId2" Type="http://schemas.openxmlformats.org/officeDocument/2006/relationships/hyperlink" Target="https://cdn.amphenol-cs.com/media/wysiwyg/files/drawing/12402143.pdf" TargetMode="External"/><Relationship Id="rId1" Type="http://schemas.openxmlformats.org/officeDocument/2006/relationships/hyperlink" Target="https://www.cuidevices.com/product/resource/digikeypdf/uj20-c-h-c-4-smt-tr.pdf" TargetMode="External"/><Relationship Id="rId6" Type="http://schemas.openxmlformats.org/officeDocument/2006/relationships/hyperlink" Target="https://mm.digikey.com/Volume0/opasdata/d220001/medias/docus/6129/usbr-a-s-x-x-th-x-mkt.pdf" TargetMode="External"/><Relationship Id="rId5" Type="http://schemas.openxmlformats.org/officeDocument/2006/relationships/hyperlink" Target="https://mm.digikey.com/Volume0/opasdata/d220001/medias/docus/6129/usbr-b-s-x-o-th-x-mkt.pdf" TargetMode="External"/><Relationship Id="rId4" Type="http://schemas.openxmlformats.org/officeDocument/2006/relationships/hyperlink" Target="https://cdn.amphenol-cs.com/media/wysiwyg/files/drawing/gmsb053x112c1h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topLeftCell="N4" workbookViewId="0">
      <selection activeCell="C7" sqref="C7:R17"/>
    </sheetView>
  </sheetViews>
  <sheetFormatPr defaultRowHeight="14.4" x14ac:dyDescent="0.3"/>
  <cols>
    <col min="3" max="3" width="40.109375" bestFit="1" customWidth="1"/>
    <col min="4" max="4" width="14.5546875" bestFit="1" customWidth="1"/>
    <col min="5" max="7" width="8.88671875" style="2"/>
    <col min="8" max="8" width="13.21875" style="2" bestFit="1" customWidth="1"/>
    <col min="9" max="9" width="10.33203125" bestFit="1" customWidth="1"/>
    <col min="10" max="10" width="12.44140625" customWidth="1"/>
    <col min="11" max="11" width="31.88671875" bestFit="1" customWidth="1"/>
    <col min="12" max="12" width="24.33203125" customWidth="1"/>
    <col min="13" max="13" width="9.6640625" bestFit="1" customWidth="1"/>
    <col min="14" max="14" width="30.88671875" bestFit="1" customWidth="1"/>
    <col min="15" max="15" width="24" customWidth="1"/>
    <col min="16" max="16" width="47.44140625" bestFit="1" customWidth="1"/>
    <col min="17" max="17" width="33.6640625" bestFit="1" customWidth="1"/>
    <col min="25" max="25" width="15" bestFit="1" customWidth="1"/>
  </cols>
  <sheetData>
    <row r="1" spans="1:26" x14ac:dyDescent="0.3">
      <c r="B1" s="1" t="s">
        <v>0</v>
      </c>
      <c r="E1"/>
      <c r="F1"/>
      <c r="G1"/>
      <c r="H1"/>
      <c r="L1" s="1" t="s">
        <v>1</v>
      </c>
    </row>
    <row r="2" spans="1:26" x14ac:dyDescent="0.3">
      <c r="B2" t="s">
        <v>2</v>
      </c>
      <c r="C2">
        <f>COUNTA(C7:C10000)</f>
        <v>11</v>
      </c>
      <c r="D2">
        <f>COUNTA(D7:D10000)</f>
        <v>11</v>
      </c>
      <c r="E2">
        <f>COUNTA(E7:E10000)</f>
        <v>11</v>
      </c>
      <c r="F2">
        <f>COUNTA(F7:F10000)</f>
        <v>11</v>
      </c>
      <c r="G2">
        <f>COUNTA(G7:G10000)</f>
        <v>11</v>
      </c>
      <c r="H2">
        <f>COUNTA(H7:H10000)</f>
        <v>11</v>
      </c>
      <c r="I2">
        <f>COUNTA(I7:I10000)</f>
        <v>11</v>
      </c>
      <c r="J2">
        <f>COUNTA(J7:J10000)</f>
        <v>11</v>
      </c>
      <c r="K2">
        <f>COUNTA(K7:K10000)</f>
        <v>11</v>
      </c>
      <c r="L2">
        <f>COUNTA(L7:L10000)</f>
        <v>11</v>
      </c>
      <c r="M2">
        <f>COUNTA(M7:M10000)</f>
        <v>11</v>
      </c>
      <c r="N2">
        <f>COUNTA(N7:N10000)</f>
        <v>11</v>
      </c>
      <c r="O2">
        <f>COUNTA(O7:O10000)</f>
        <v>11</v>
      </c>
      <c r="P2">
        <f>COUNTA(P7:P10000)</f>
        <v>11</v>
      </c>
      <c r="Q2">
        <f>COUNTA(Q7:Q10000)</f>
        <v>11</v>
      </c>
      <c r="R2">
        <f>COUNTA(R7:R10000)</f>
        <v>11</v>
      </c>
      <c r="Y2" t="s">
        <v>3</v>
      </c>
      <c r="Z2">
        <f>AVERAGE(V7:V10000)</f>
        <v>100</v>
      </c>
    </row>
    <row r="3" spans="1:26" x14ac:dyDescent="0.3">
      <c r="E3"/>
      <c r="F3"/>
      <c r="G3"/>
      <c r="H3"/>
      <c r="Y3" t="s">
        <v>4</v>
      </c>
      <c r="Z3">
        <f>MAX(C2:R2)</f>
        <v>11</v>
      </c>
    </row>
    <row r="4" spans="1:26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Y4" t="s">
        <v>6</v>
      </c>
      <c r="Z4">
        <f>SUM(W7:W10000)</f>
        <v>11</v>
      </c>
    </row>
    <row r="5" spans="1:26" x14ac:dyDescent="0.3">
      <c r="E5"/>
      <c r="F5"/>
      <c r="G5"/>
      <c r="H5"/>
      <c r="Y5" t="s">
        <v>7</v>
      </c>
      <c r="Z5">
        <f>COUNTIF(V7:V10000,"&lt;100")</f>
        <v>0</v>
      </c>
    </row>
    <row r="6" spans="1:26" x14ac:dyDescent="0.3">
      <c r="C6" t="s">
        <v>8</v>
      </c>
      <c r="D6" t="s">
        <v>9</v>
      </c>
      <c r="E6" s="2" t="s">
        <v>22</v>
      </c>
      <c r="F6" s="2" t="s">
        <v>23</v>
      </c>
      <c r="G6" s="2" t="s">
        <v>26</v>
      </c>
      <c r="H6" s="2" t="s">
        <v>25</v>
      </c>
      <c r="I6" s="2" t="s">
        <v>31</v>
      </c>
      <c r="J6" s="2" t="s">
        <v>24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U6" t="s">
        <v>18</v>
      </c>
      <c r="V6" t="s">
        <v>19</v>
      </c>
      <c r="W6" t="s">
        <v>20</v>
      </c>
    </row>
    <row r="7" spans="1:26" x14ac:dyDescent="0.3">
      <c r="A7">
        <v>1</v>
      </c>
      <c r="C7" t="str">
        <f>_xlfn.CONCAT(D7," ",H7," ",I7," ",J7," ",R7)</f>
        <v>Type C F 2.0 SMD R/A 24Pos(16+8 Dummy)  </v>
      </c>
      <c r="D7" t="str">
        <f>_xlfn.CONCAT("Type ",E7," ",F7," ",G7)</f>
        <v>Type C F 2.0</v>
      </c>
      <c r="E7" s="2" t="s">
        <v>27</v>
      </c>
      <c r="F7" s="2" t="s">
        <v>28</v>
      </c>
      <c r="G7" s="2" t="s">
        <v>29</v>
      </c>
      <c r="H7" s="2" t="s">
        <v>30</v>
      </c>
      <c r="I7" s="2" t="s">
        <v>32</v>
      </c>
      <c r="J7" s="3" t="s">
        <v>39</v>
      </c>
      <c r="K7" t="s">
        <v>34</v>
      </c>
      <c r="L7" t="s">
        <v>36</v>
      </c>
      <c r="M7" t="s">
        <v>33</v>
      </c>
      <c r="N7" t="s">
        <v>35</v>
      </c>
      <c r="O7" s="5" t="s">
        <v>37</v>
      </c>
      <c r="P7" t="s">
        <v>40</v>
      </c>
      <c r="Q7" t="s">
        <v>41</v>
      </c>
      <c r="R7" t="s">
        <v>38</v>
      </c>
      <c r="U7">
        <f>COUNTBLANK(C7:R7)</f>
        <v>0</v>
      </c>
      <c r="V7">
        <f>100*COUNTA(C7:R7)/$Z$7</f>
        <v>100</v>
      </c>
      <c r="W7">
        <f>IF(V7=100,1,0)</f>
        <v>1</v>
      </c>
      <c r="Y7" t="s">
        <v>21</v>
      </c>
      <c r="Z7">
        <f>SUM(C4:R4)</f>
        <v>16</v>
      </c>
    </row>
    <row r="8" spans="1:26" x14ac:dyDescent="0.3">
      <c r="A8">
        <v>2</v>
      </c>
      <c r="C8" t="str">
        <f>_xlfn.CONCAT(D8," ",H8," ",I8," ",J8," ",R8)</f>
        <v>Type C F 3.2 SMD R/A 24Pos  </v>
      </c>
      <c r="D8" t="str">
        <f t="shared" ref="D8:D16" si="0">_xlfn.CONCAT("Type ",E8," ",F8," ",G8)</f>
        <v>Type C F 3.2</v>
      </c>
      <c r="E8" s="2" t="s">
        <v>27</v>
      </c>
      <c r="F8" s="2" t="s">
        <v>28</v>
      </c>
      <c r="G8" s="2" t="s">
        <v>50</v>
      </c>
      <c r="H8" s="2" t="s">
        <v>30</v>
      </c>
      <c r="I8" s="2" t="s">
        <v>32</v>
      </c>
      <c r="J8" s="2" t="s">
        <v>47</v>
      </c>
      <c r="K8" t="s">
        <v>54</v>
      </c>
      <c r="L8" t="s">
        <v>89</v>
      </c>
      <c r="M8" t="s">
        <v>33</v>
      </c>
      <c r="N8" t="s">
        <v>90</v>
      </c>
      <c r="O8" s="5" t="s">
        <v>88</v>
      </c>
      <c r="P8" t="s">
        <v>87</v>
      </c>
      <c r="Q8" t="s">
        <v>91</v>
      </c>
      <c r="R8" t="s">
        <v>38</v>
      </c>
      <c r="U8">
        <f>COUNTBLANK(C8:R8)</f>
        <v>0</v>
      </c>
      <c r="V8">
        <f>100*COUNTA(C8:R8)/$Z$7</f>
        <v>100</v>
      </c>
      <c r="W8">
        <f t="shared" ref="W8:W16" si="1">IF(V8=100,1,0)</f>
        <v>1</v>
      </c>
    </row>
    <row r="9" spans="1:26" x14ac:dyDescent="0.3">
      <c r="A9">
        <v>3</v>
      </c>
      <c r="C9" t="str">
        <f>_xlfn.CONCAT(D9," ",H9," ",I9," ",J9," ",R9)</f>
        <v>Type C F 4.0 SMD R/A 24Pos  </v>
      </c>
      <c r="D9" t="str">
        <f t="shared" si="0"/>
        <v>Type C F 4.0</v>
      </c>
      <c r="E9" s="2" t="s">
        <v>27</v>
      </c>
      <c r="F9" s="2" t="s">
        <v>28</v>
      </c>
      <c r="G9" s="2" t="s">
        <v>52</v>
      </c>
      <c r="H9" s="2" t="s">
        <v>30</v>
      </c>
      <c r="I9" s="2" t="s">
        <v>32</v>
      </c>
      <c r="J9" s="2" t="s">
        <v>47</v>
      </c>
      <c r="K9" t="s">
        <v>54</v>
      </c>
      <c r="L9" s="4" t="s">
        <v>55</v>
      </c>
      <c r="M9" t="s">
        <v>33</v>
      </c>
      <c r="N9" t="s">
        <v>51</v>
      </c>
      <c r="O9" s="5" t="s">
        <v>53</v>
      </c>
      <c r="P9" t="s">
        <v>86</v>
      </c>
      <c r="Q9" t="s">
        <v>85</v>
      </c>
      <c r="R9" t="s">
        <v>38</v>
      </c>
      <c r="U9">
        <f>COUNTBLANK(C9:R9)</f>
        <v>0</v>
      </c>
      <c r="V9">
        <f>100*COUNTA(C9:R9)/$Z$7</f>
        <v>100</v>
      </c>
      <c r="W9">
        <f t="shared" si="1"/>
        <v>1</v>
      </c>
    </row>
    <row r="10" spans="1:26" x14ac:dyDescent="0.3">
      <c r="A10">
        <v>4</v>
      </c>
      <c r="C10" t="str">
        <f>_xlfn.CONCAT(D10," ",H10," ",I10," ",J10," ",R10)</f>
        <v>Type Mini F 2.0 SMD R/A 5Pos  </v>
      </c>
      <c r="D10" t="str">
        <f t="shared" si="0"/>
        <v>Type Mini F 2.0</v>
      </c>
      <c r="E10" s="2" t="s">
        <v>44</v>
      </c>
      <c r="F10" s="2" t="s">
        <v>28</v>
      </c>
      <c r="G10" s="2" t="s">
        <v>29</v>
      </c>
      <c r="H10" s="2" t="s">
        <v>30</v>
      </c>
      <c r="I10" s="2" t="s">
        <v>32</v>
      </c>
      <c r="J10" t="s">
        <v>83</v>
      </c>
      <c r="K10" t="s">
        <v>54</v>
      </c>
      <c r="L10" t="s">
        <v>57</v>
      </c>
      <c r="M10" t="s">
        <v>33</v>
      </c>
      <c r="N10" t="s">
        <v>58</v>
      </c>
      <c r="O10" s="5" t="s">
        <v>59</v>
      </c>
      <c r="P10" t="s">
        <v>81</v>
      </c>
      <c r="Q10" t="s">
        <v>92</v>
      </c>
      <c r="R10" t="s">
        <v>38</v>
      </c>
      <c r="U10">
        <f t="shared" ref="U10:U16" si="2">COUNTBLANK(C10:R10)</f>
        <v>0</v>
      </c>
      <c r="V10">
        <f>100*COUNTA(C10:R10)/$Z$7</f>
        <v>100</v>
      </c>
      <c r="W10">
        <f t="shared" si="1"/>
        <v>1</v>
      </c>
    </row>
    <row r="11" spans="1:26" x14ac:dyDescent="0.3">
      <c r="A11">
        <v>5</v>
      </c>
      <c r="C11" t="str">
        <f>_xlfn.CONCAT(D11," ",H11," ",I11," ",J11," ",R11)</f>
        <v>Type Mini F 2.0 SMD R/A 5Pos Hi-Ret</v>
      </c>
      <c r="D11" t="str">
        <f t="shared" si="0"/>
        <v>Type Mini F 2.0</v>
      </c>
      <c r="E11" s="2" t="s">
        <v>44</v>
      </c>
      <c r="F11" s="2" t="s">
        <v>28</v>
      </c>
      <c r="G11" s="2" t="s">
        <v>29</v>
      </c>
      <c r="H11" s="2" t="s">
        <v>30</v>
      </c>
      <c r="I11" s="2" t="s">
        <v>32</v>
      </c>
      <c r="J11" t="s">
        <v>83</v>
      </c>
      <c r="K11" s="2" t="s">
        <v>63</v>
      </c>
      <c r="L11" t="s">
        <v>65</v>
      </c>
      <c r="M11" t="s">
        <v>33</v>
      </c>
      <c r="N11" t="s">
        <v>64</v>
      </c>
      <c r="O11" s="5" t="s">
        <v>66</v>
      </c>
      <c r="P11" t="s">
        <v>81</v>
      </c>
      <c r="Q11" t="s">
        <v>93</v>
      </c>
      <c r="R11" t="s">
        <v>74</v>
      </c>
      <c r="U11">
        <f t="shared" si="2"/>
        <v>0</v>
      </c>
      <c r="V11">
        <f>100*COUNTA(C11:R11)/$Z$7</f>
        <v>100</v>
      </c>
      <c r="W11">
        <f t="shared" si="1"/>
        <v>1</v>
      </c>
    </row>
    <row r="12" spans="1:26" x14ac:dyDescent="0.3">
      <c r="A12">
        <v>6</v>
      </c>
      <c r="C12" t="str">
        <f>_xlfn.CONCAT(D12," ",H12," ",I12," ",J12," ",R12)</f>
        <v>Type Micro F 2.0 SMD R/A 5Pos  </v>
      </c>
      <c r="D12" t="str">
        <f t="shared" si="0"/>
        <v>Type Micro F 2.0</v>
      </c>
      <c r="E12" s="2" t="s">
        <v>45</v>
      </c>
      <c r="F12" s="2" t="s">
        <v>28</v>
      </c>
      <c r="G12" s="2" t="s">
        <v>29</v>
      </c>
      <c r="H12" s="2" t="s">
        <v>30</v>
      </c>
      <c r="I12" s="2" t="s">
        <v>32</v>
      </c>
      <c r="J12" t="s">
        <v>83</v>
      </c>
      <c r="K12" t="s">
        <v>34</v>
      </c>
      <c r="L12" t="s">
        <v>49</v>
      </c>
      <c r="M12" t="s">
        <v>33</v>
      </c>
      <c r="N12" t="s">
        <v>48</v>
      </c>
      <c r="O12" s="5" t="s">
        <v>56</v>
      </c>
      <c r="P12" t="s">
        <v>80</v>
      </c>
      <c r="Q12" t="s">
        <v>94</v>
      </c>
      <c r="R12" t="s">
        <v>38</v>
      </c>
      <c r="U12">
        <f t="shared" si="2"/>
        <v>0</v>
      </c>
      <c r="V12">
        <f>100*COUNTA(C12:R12)/$Z$7</f>
        <v>100</v>
      </c>
      <c r="W12">
        <f t="shared" si="1"/>
        <v>1</v>
      </c>
    </row>
    <row r="13" spans="1:26" x14ac:dyDescent="0.3">
      <c r="A13">
        <v>7</v>
      </c>
      <c r="C13" t="str">
        <f>_xlfn.CONCAT(D13," ",H13," ",I13," ",J13," ",R13)</f>
        <v>Type B F 2.0 TH R/A 4Pos  </v>
      </c>
      <c r="D13" t="str">
        <f t="shared" si="0"/>
        <v>Type B F 2.0</v>
      </c>
      <c r="E13" s="2" t="s">
        <v>42</v>
      </c>
      <c r="F13" s="2" t="s">
        <v>28</v>
      </c>
      <c r="G13" s="2" t="s">
        <v>29</v>
      </c>
      <c r="H13" s="2" t="s">
        <v>46</v>
      </c>
      <c r="I13" s="2" t="s">
        <v>32</v>
      </c>
      <c r="J13" t="s">
        <v>84</v>
      </c>
      <c r="K13" t="s">
        <v>34</v>
      </c>
      <c r="L13" t="s">
        <v>96</v>
      </c>
      <c r="M13" t="s">
        <v>33</v>
      </c>
      <c r="N13" t="s">
        <v>97</v>
      </c>
      <c r="O13" s="5" t="s">
        <v>95</v>
      </c>
      <c r="P13" t="s">
        <v>79</v>
      </c>
      <c r="Q13" t="s">
        <v>98</v>
      </c>
      <c r="R13" t="s">
        <v>38</v>
      </c>
      <c r="U13">
        <f t="shared" si="2"/>
        <v>0</v>
      </c>
      <c r="V13">
        <f>100*COUNTA(C13:R13)/$Z$7</f>
        <v>100</v>
      </c>
      <c r="W13">
        <f t="shared" si="1"/>
        <v>1</v>
      </c>
    </row>
    <row r="14" spans="1:26" x14ac:dyDescent="0.3">
      <c r="A14">
        <v>8</v>
      </c>
      <c r="C14" t="str">
        <f>_xlfn.CONCAT(D14," ",H14," ",I14," ",J14," ",R14)</f>
        <v>Type B F 2.0 TH R/A 4Pos Hi-Ret</v>
      </c>
      <c r="D14" t="str">
        <f t="shared" si="0"/>
        <v>Type B F 2.0</v>
      </c>
      <c r="E14" s="2" t="s">
        <v>42</v>
      </c>
      <c r="F14" s="2" t="s">
        <v>28</v>
      </c>
      <c r="G14" s="2" t="s">
        <v>29</v>
      </c>
      <c r="H14" s="2" t="s">
        <v>46</v>
      </c>
      <c r="I14" s="2" t="s">
        <v>32</v>
      </c>
      <c r="J14" t="s">
        <v>84</v>
      </c>
      <c r="K14" t="s">
        <v>63</v>
      </c>
      <c r="L14" t="s">
        <v>61</v>
      </c>
      <c r="M14" t="s">
        <v>33</v>
      </c>
      <c r="N14" t="s">
        <v>62</v>
      </c>
      <c r="O14" s="5" t="s">
        <v>60</v>
      </c>
      <c r="P14" t="s">
        <v>79</v>
      </c>
      <c r="Q14" t="s">
        <v>99</v>
      </c>
      <c r="R14" t="s">
        <v>74</v>
      </c>
      <c r="U14">
        <f t="shared" si="2"/>
        <v>0</v>
      </c>
      <c r="V14">
        <f>100*COUNTA(C14:R14)/$Z$7</f>
        <v>100</v>
      </c>
      <c r="W14">
        <f t="shared" si="1"/>
        <v>1</v>
      </c>
    </row>
    <row r="15" spans="1:26" x14ac:dyDescent="0.3">
      <c r="A15">
        <v>9</v>
      </c>
      <c r="C15" t="str">
        <f>_xlfn.CONCAT(D15," ",H15," ",I15," ",J15," ",R15)</f>
        <v>Type A F 2.0 TH R/A 4Pos  </v>
      </c>
      <c r="D15" t="str">
        <f t="shared" si="0"/>
        <v>Type A F 2.0</v>
      </c>
      <c r="E15" s="2" t="s">
        <v>43</v>
      </c>
      <c r="F15" s="2" t="s">
        <v>28</v>
      </c>
      <c r="G15" s="2" t="s">
        <v>29</v>
      </c>
      <c r="H15" s="2" t="s">
        <v>46</v>
      </c>
      <c r="I15" s="2" t="s">
        <v>32</v>
      </c>
      <c r="J15" t="s">
        <v>84</v>
      </c>
      <c r="K15" t="s">
        <v>71</v>
      </c>
      <c r="L15" t="s">
        <v>70</v>
      </c>
      <c r="M15" t="s">
        <v>33</v>
      </c>
      <c r="N15" t="s">
        <v>72</v>
      </c>
      <c r="O15" s="5" t="s">
        <v>73</v>
      </c>
      <c r="P15" t="s">
        <v>82</v>
      </c>
      <c r="Q15" t="s">
        <v>100</v>
      </c>
      <c r="R15" t="s">
        <v>38</v>
      </c>
      <c r="U15">
        <f t="shared" si="2"/>
        <v>0</v>
      </c>
      <c r="V15">
        <f>100*COUNTA(C15:R15)/$Z$7</f>
        <v>100</v>
      </c>
      <c r="W15">
        <f t="shared" si="1"/>
        <v>1</v>
      </c>
    </row>
    <row r="16" spans="1:26" x14ac:dyDescent="0.3">
      <c r="A16">
        <v>10</v>
      </c>
      <c r="C16" t="str">
        <f>_xlfn.CONCAT(D16," ",H16," ",I16," ",J16," ",R16)</f>
        <v>Type A F 2.0 TH R/A 4Pos Hi-Ret</v>
      </c>
      <c r="D16" t="str">
        <f t="shared" si="0"/>
        <v>Type A F 2.0</v>
      </c>
      <c r="E16" s="2" t="s">
        <v>43</v>
      </c>
      <c r="F16" s="2" t="s">
        <v>28</v>
      </c>
      <c r="G16" s="2" t="s">
        <v>29</v>
      </c>
      <c r="H16" s="2" t="s">
        <v>46</v>
      </c>
      <c r="I16" s="2" t="s">
        <v>32</v>
      </c>
      <c r="J16" t="s">
        <v>84</v>
      </c>
      <c r="K16" t="s">
        <v>63</v>
      </c>
      <c r="L16" t="s">
        <v>68</v>
      </c>
      <c r="M16" t="s">
        <v>33</v>
      </c>
      <c r="N16" t="s">
        <v>67</v>
      </c>
      <c r="O16" s="5" t="s">
        <v>69</v>
      </c>
      <c r="P16" t="s">
        <v>82</v>
      </c>
      <c r="Q16" t="s">
        <v>101</v>
      </c>
      <c r="R16" t="s">
        <v>74</v>
      </c>
      <c r="U16">
        <f t="shared" si="2"/>
        <v>0</v>
      </c>
      <c r="V16">
        <f>100*COUNTA(C16:R16)/$Z$7</f>
        <v>100</v>
      </c>
      <c r="W16">
        <f t="shared" si="1"/>
        <v>1</v>
      </c>
    </row>
    <row r="17" spans="1:23" x14ac:dyDescent="0.3">
      <c r="A17">
        <v>11</v>
      </c>
      <c r="C17" t="str">
        <f>_xlfn.CONCAT(D17," ",H17," ",I17," ",J17," ",R17)</f>
        <v>Type A F 2.0 TH Vert-Flag 4Pos Hi-Ret</v>
      </c>
      <c r="D17" t="str">
        <f>_xlfn.CONCAT("Type ",E17," ",F17," ",G17)</f>
        <v>Type A F 2.0</v>
      </c>
      <c r="E17" s="2" t="s">
        <v>43</v>
      </c>
      <c r="F17" s="2" t="s">
        <v>28</v>
      </c>
      <c r="G17" s="2" t="s">
        <v>29</v>
      </c>
      <c r="H17" s="2" t="s">
        <v>46</v>
      </c>
      <c r="I17" s="2" t="s">
        <v>76</v>
      </c>
      <c r="J17" t="s">
        <v>84</v>
      </c>
      <c r="K17" t="s">
        <v>63</v>
      </c>
      <c r="L17" t="s">
        <v>77</v>
      </c>
      <c r="M17" t="s">
        <v>33</v>
      </c>
      <c r="N17" t="s">
        <v>75</v>
      </c>
      <c r="O17" s="5" t="s">
        <v>78</v>
      </c>
      <c r="P17" t="s">
        <v>82</v>
      </c>
      <c r="Q17" t="s">
        <v>102</v>
      </c>
      <c r="R17" t="s">
        <v>74</v>
      </c>
      <c r="U17">
        <f>COUNTBLANK(C17:R17)</f>
        <v>0</v>
      </c>
      <c r="V17">
        <f>100*COUNTA(C17:R17)/$Z$7</f>
        <v>100</v>
      </c>
      <c r="W17">
        <f>IF(V17=100,1,0)</f>
        <v>1</v>
      </c>
    </row>
  </sheetData>
  <hyperlinks>
    <hyperlink ref="O7" r:id="rId1" xr:uid="{1CFF340C-0F7D-4BB8-B64E-13AB4AF49673}"/>
    <hyperlink ref="O9" r:id="rId2" xr:uid="{1341FC7D-B614-45AF-A786-DF81FDF5625D}"/>
    <hyperlink ref="O12" r:id="rId3" xr:uid="{C4FCE17C-9531-4E8A-B9D2-0E2E62283C6D}"/>
    <hyperlink ref="O10" r:id="rId4" xr:uid="{BE9404C3-7A35-470D-AD95-3824FA8DC5D8}"/>
    <hyperlink ref="O14" r:id="rId5" xr:uid="{063B4B6F-1A8A-43AD-8972-1D487AFCF4AF}"/>
    <hyperlink ref="O16" r:id="rId6" xr:uid="{54BB59F1-B3EB-497A-9B8C-C2E927F6176A}"/>
    <hyperlink ref="O15" r:id="rId7" xr:uid="{6C0B6082-BAB4-409A-BF5D-747F6D924A0F}"/>
    <hyperlink ref="O17" r:id="rId8" xr:uid="{E23D0D16-810C-4F8A-97E9-7315F1612E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2024-11-04T01:20:10Z</dcterms:modified>
</cp:coreProperties>
</file>