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EB289BC8-0FB4-4B45-97AD-8D1979934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X8" i="1"/>
  <c r="Y8" i="1" s="1"/>
  <c r="C8" i="1"/>
  <c r="D8" i="1"/>
  <c r="C7" i="1"/>
  <c r="D7" i="1"/>
  <c r="E2" i="1"/>
  <c r="F2" i="1"/>
  <c r="G2" i="1"/>
  <c r="H2" i="1"/>
  <c r="I2" i="1"/>
  <c r="J2" i="1"/>
  <c r="K2" i="1"/>
  <c r="L2" i="1"/>
  <c r="AB7" i="1"/>
  <c r="M2" i="1"/>
  <c r="N2" i="1"/>
  <c r="O2" i="1"/>
  <c r="P2" i="1"/>
  <c r="Q2" i="1"/>
  <c r="R2" i="1"/>
  <c r="S2" i="1"/>
  <c r="T2" i="1"/>
  <c r="C2" i="1" l="1"/>
  <c r="W7" i="1"/>
  <c r="D2" i="1"/>
  <c r="X7" i="1"/>
  <c r="Y7" i="1" s="1"/>
  <c r="AB4" i="1" s="1"/>
  <c r="AB2" i="1"/>
  <c r="AB3" i="1" l="1"/>
  <c r="AB5" i="1"/>
</calcChain>
</file>

<file path=xl/sharedStrings.xml><?xml version="1.0" encoding="utf-8"?>
<sst xmlns="http://schemas.openxmlformats.org/spreadsheetml/2006/main" count="60" uniqueCount="54">
  <si>
    <t>Remember to modify the Kicad DBL!!!</t>
  </si>
  <si>
    <t>Remember to add to the database!!!</t>
  </si>
  <si>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</si>
  <si>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</si>
  <si>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</si>
  <si>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</si>
  <si>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</si>
  <si>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</si>
  <si>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</si>
  <si>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</si>
  <si>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</si>
  <si>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</si>
  <si>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</si>
  <si>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</si>
  <si>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</si>
  <si>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</si>
  <si>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</si>
  <si>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</si>
  <si>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</si>
  <si>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</si>
  <si>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</si>
  <si>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</si>
  <si>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NX3008NBKVL</t>
  </si>
  <si>
    <t>Nexperia USA Inc.</t>
  </si>
  <si>
    <t>Digikey</t>
  </si>
  <si>
    <t>Logic Level</t>
  </si>
  <si>
    <t>1727-NX3008NBKVLCT-ND</t>
  </si>
  <si>
    <t>https://assets.nexperia.com/documents/data-sheet/NX3008NBK.pdf</t>
  </si>
  <si>
    <t>Vdss</t>
  </si>
  <si>
    <t>30v</t>
  </si>
  <si>
    <t>Drive Voltage</t>
  </si>
  <si>
    <t>Id</t>
  </si>
  <si>
    <t>4.5v</t>
  </si>
  <si>
    <t>Type</t>
  </si>
  <si>
    <t>N</t>
  </si>
  <si>
    <t>Vth</t>
  </si>
  <si>
    <t>1.1v</t>
  </si>
  <si>
    <t>Rds (mΩ)</t>
  </si>
  <si>
    <t>Grade</t>
  </si>
  <si>
    <t>Automotive</t>
  </si>
  <si>
    <t>400mA</t>
  </si>
  <si>
    <t>Package</t>
  </si>
  <si>
    <t>SOT23-3</t>
  </si>
  <si>
    <t>0Dan_Discreet:FET_NX3008NBK</t>
  </si>
  <si>
    <t>BSS138K-13</t>
  </si>
  <si>
    <t>BSS138K-13DICT-ND</t>
  </si>
  <si>
    <t>https://www.diodes.com/assets/Datasheets/BSS138K.pdf</t>
  </si>
  <si>
    <t>0Dan_Discreet:FET_BSS138</t>
  </si>
  <si>
    <t>Diodes Incorporated</t>
  </si>
  <si>
    <t> </t>
  </si>
  <si>
    <t>50v</t>
  </si>
  <si>
    <t>310mA</t>
  </si>
  <si>
    <t>10v</t>
  </si>
  <si>
    <t>Discreet_SMD:SOT-23-3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</si>
</sst>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.nexperia.com/documents/data-sheet/NX3008NB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"/>
  <sheetViews>
    <sheetView tabSelected="1" topLeftCell="A4" zoomScale="85" zoomScaleNormal="85" workbookViewId="0">
      <selection activeCell="T8" sqref="C7:T8"/>
    </sheetView>
  </sheetViews>
  <sheetFormatPr defaultRowHeight="14.4" x14ac:dyDescent="0.3"/>
  <cols>
    <col min="3" max="3" width="56.109375" bestFit="1" customWidth="1"/>
    <col min="4" max="4" width="23.33203125" bestFit="1" customWidth="1"/>
    <col min="9" max="9" width="12.44140625" bestFit="1" customWidth="1"/>
    <col min="12" max="12" width="10.5546875" bestFit="1" customWidth="1"/>
    <col min="15" max="15" width="9.6640625" bestFit="1" customWidth="1"/>
    <col min="16" max="16" width="12.109375" bestFit="1" customWidth="1"/>
    <col min="18" max="18" width="27.5546875" bestFit="1" customWidth="1"/>
    <col min="27" max="27" width="15" bestFit="1" customWidth="1"/>
  </cols>
  <sheetData>
    <row r="1" spans="2:28" x14ac:dyDescent="0.3">
      <c r="B1" s="1" t="s">
        <v>0</v>
      </c>
      <c r="N1" s="1" t="s">
        <v>1</v>
      </c>
    </row>
    <row r="2" spans="2:28" x14ac:dyDescent="0.3">
      <c r="B2" t="s">
        <v>2</v>
      </c>
      <c r="C2">
        <f>COUNTA(C7:C9999)</f>
        <v>2</v>
      </c>
      <c r="D2">
        <f t="shared" ref="D2:T2" si="0">COUNTA(D7:D9999)</f>
        <v>2</v>
      </c>
      <c r="E2">
        <f t="shared" si="0"/>
        <v>2</v>
      </c>
      <c r="F2">
        <f t="shared" ref="F2:L2" si="1">COUNTA(F7:F9999)</f>
        <v>2</v>
      </c>
      <c r="G2">
        <f t="shared" si="1"/>
        <v>2</v>
      </c>
      <c r="H2">
        <f t="shared" si="1"/>
        <v>2</v>
      </c>
      <c r="I2">
        <f t="shared" si="1"/>
        <v>2</v>
      </c>
      <c r="J2">
        <f t="shared" si="1"/>
        <v>2</v>
      </c>
      <c r="K2">
        <f t="shared" si="1"/>
        <v>2</v>
      </c>
      <c r="L2">
        <f t="shared" si="1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AA2" t="s">
        <v>3</v>
      </c>
      <c r="AB2">
        <f>AVERAGE(X7:X9999)</f>
        <v>100</v>
      </c>
    </row>
    <row r="3" spans="2:28" x14ac:dyDescent="0.3">
      <c r="AA3" t="s">
        <v>4</v>
      </c>
      <c r="AB3">
        <f>MAX(C2:T2)</f>
        <v>2</v>
      </c>
    </row>
    <row r="4" spans="2:28" x14ac:dyDescent="0.3"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AA4" t="s">
        <v>6</v>
      </c>
      <c r="AB4">
        <f>SUM(Y7:Y9999)</f>
        <v>2</v>
      </c>
    </row>
    <row r="5" spans="2:28" x14ac:dyDescent="0.3">
      <c r="AA5" t="s">
        <v>7</v>
      </c>
      <c r="AB5">
        <f>COUNTIF(X7:X9999,"&lt;100")</f>
        <v>0</v>
      </c>
    </row>
    <row r="6" spans="2:28" x14ac:dyDescent="0.3">
      <c r="C6" t="s">
        <v>8</v>
      </c>
      <c r="D6" t="s">
        <v>9</v>
      </c>
      <c r="E6" t="s">
        <v>33</v>
      </c>
      <c r="F6" s="2" t="s">
        <v>28</v>
      </c>
      <c r="G6" s="2" t="s">
        <v>31</v>
      </c>
      <c r="H6" s="2" t="s">
        <v>37</v>
      </c>
      <c r="I6" t="s">
        <v>30</v>
      </c>
      <c r="J6" s="2" t="s">
        <v>35</v>
      </c>
      <c r="K6" s="2" t="s">
        <v>41</v>
      </c>
      <c r="L6" s="2" t="s">
        <v>38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W6" t="s">
        <v>18</v>
      </c>
      <c r="X6" t="s">
        <v>19</v>
      </c>
      <c r="Y6" t="s">
        <v>20</v>
      </c>
    </row>
    <row r="7" spans="2:28" x14ac:dyDescent="0.3">
      <c r="C7" t="str">
        <f>_xlfn.CONCAT(E7,"MOS ",F7,"dss ",G7,"Id ",H7,"Rds ",I7,"gs ",J7,"th ",K7," ",T7)</f>
        <v>NMOS 30vdss 400mAId 1400Rds 4.5vgs 1.1vth SOT23-3 Logic Level</v>
      </c>
      <c r="D7" t="str">
        <f>_xlfn.CONCAT(E7,"MOS ",F7," ",G7," ",H7,"mΩ")</f>
        <v>NMOS 30v 400mA 1400mΩ</v>
      </c>
      <c r="E7" t="s">
        <v>34</v>
      </c>
      <c r="F7" t="s">
        <v>29</v>
      </c>
      <c r="G7" t="s">
        <v>40</v>
      </c>
      <c r="H7">
        <v>1400</v>
      </c>
      <c r="I7" t="s">
        <v>32</v>
      </c>
      <c r="J7" t="s">
        <v>36</v>
      </c>
      <c r="K7" t="s">
        <v>42</v>
      </c>
      <c r="L7" t="s">
        <v>39</v>
      </c>
      <c r="M7" t="s">
        <v>23</v>
      </c>
      <c r="N7" t="s">
        <v>22</v>
      </c>
      <c r="O7" t="s">
        <v>24</v>
      </c>
      <c r="P7" t="s">
        <v>26</v>
      </c>
      <c r="Q7" s="3" t="s">
        <v>27</v>
      </c>
      <c r="R7" t="s">
        <v>43</v>
      </c>
      <c r="S7" t="s">
        <v>53</v>
      </c>
      <c r="T7" t="s">
        <v>25</v>
      </c>
      <c r="W7">
        <f>COUNTBLANK(C7:T7)</f>
        <v>0</v>
      </c>
      <c r="X7">
        <f>100*COUNTA(C7:T7)/$AB$7</f>
        <v>100</v>
      </c>
      <c r="Y7">
        <f>IF(X7=100,1,0)</f>
        <v>1</v>
      </c>
      <c r="AA7" t="s">
        <v>21</v>
      </c>
      <c r="AB7">
        <f>SUM(C4:T4)</f>
        <v>18</v>
      </c>
    </row>
    <row r="8" spans="2:28" x14ac:dyDescent="0.3">
      <c r="C8" t="str">
        <f>_xlfn.CONCAT(E8,"MOS ",F8,"dss ",G8,"Id ",H8,"Rds ",I8,"gs ",J8,"th ",K8," ",T8)</f>
        <v>NMOS 50vdss 310mAId 3500Rds 10vgs 1.1vth SOT23-3 Logic Level</v>
      </c>
      <c r="D8" t="str">
        <f>_xlfn.CONCAT(E8,"MOS ",F8," ",G8," ",H8,"mΩ")</f>
        <v>NMOS 50v 310mA 3500mΩ</v>
      </c>
      <c r="E8" t="s">
        <v>34</v>
      </c>
      <c r="F8" t="s">
        <v>50</v>
      </c>
      <c r="G8" t="s">
        <v>51</v>
      </c>
      <c r="H8">
        <v>3500</v>
      </c>
      <c r="I8" t="s">
        <v>52</v>
      </c>
      <c r="J8" t="s">
        <v>36</v>
      </c>
      <c r="K8" t="s">
        <v>42</v>
      </c>
      <c r="L8" t="s">
        <v>49</v>
      </c>
      <c r="M8" t="s">
        <v>48</v>
      </c>
      <c r="N8" t="s">
        <v>44</v>
      </c>
      <c r="O8" t="s">
        <v>24</v>
      </c>
      <c r="P8" t="s">
        <v>45</v>
      </c>
      <c r="Q8" t="s">
        <v>46</v>
      </c>
      <c r="R8" t="s">
        <v>47</v>
      </c>
      <c r="S8" t="s">
        <v>53</v>
      </c>
      <c r="T8" t="s">
        <v>25</v>
      </c>
      <c r="W8">
        <f>COUNTBLANK(C8:T8)</f>
        <v>0</v>
      </c>
      <c r="X8">
        <f>100*COUNTA(C8:T8)/$AB$7</f>
        <v>100</v>
      </c>
      <c r="Y8">
        <f>IF(X8=100,1,0)</f>
        <v>1</v>
      </c>
    </row>
  </sheetData>
  <phoneticPr fontId="3" type="noConversion"/>
  <conditionalFormatting sqref="C7:T52">
    <cfRule type="containsBlanks" dxfId="0" priority="1">
      <formula>LEN(TRIM(C7))=0</formula>
    </cfRule>
  </conditionalFormatting>
  <hyperlinks>
    <hyperlink ref="Q7" r:id="rId1" xr:uid="{A7B2A44E-15D8-4F12-A6EB-307804C19D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2025-02-17T21:36:20Z</dcterms:modified>
</cp:coreProperties>
</file>