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D2FB827E-30F1-4A79-BCBA-62D8F903D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X8" i="1"/>
  <c r="Y8" i="1" s="1"/>
  <c r="W9" i="1"/>
  <c r="X9" i="1"/>
  <c r="Y9" i="1"/>
  <c r="W10" i="1"/>
  <c r="X10" i="1"/>
  <c r="Y10" i="1" s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 s="1"/>
  <c r="C2" i="1"/>
  <c r="D8" i="1"/>
  <c r="D9" i="1"/>
  <c r="D10" i="1"/>
  <c r="D11" i="1"/>
  <c r="D12" i="1"/>
  <c r="D13" i="1"/>
  <c r="D14" i="1"/>
  <c r="D15" i="1"/>
  <c r="D7" i="1"/>
  <c r="E8" i="1"/>
  <c r="E9" i="1"/>
  <c r="E10" i="1"/>
  <c r="E11" i="1"/>
  <c r="E12" i="1"/>
  <c r="E13" i="1"/>
  <c r="E14" i="1"/>
  <c r="E15" i="1"/>
  <c r="K2" i="1"/>
  <c r="L2" i="1"/>
  <c r="E7" i="1"/>
  <c r="W7" i="1" s="1"/>
  <c r="F2" i="1"/>
  <c r="G2" i="1"/>
  <c r="H2" i="1"/>
  <c r="I2" i="1"/>
  <c r="J2" i="1"/>
  <c r="AB7" i="1"/>
  <c r="M2" i="1"/>
  <c r="N2" i="1"/>
  <c r="O2" i="1"/>
  <c r="P2" i="1"/>
  <c r="Q2" i="1"/>
  <c r="R2" i="1"/>
  <c r="S2" i="1"/>
  <c r="T2" i="1"/>
  <c r="D2" i="1" l="1"/>
  <c r="E2" i="1"/>
  <c r="AB3" i="1" s="1"/>
  <c r="X7" i="1"/>
  <c r="AB5" i="1" s="1"/>
  <c r="Y7" i="1" l="1"/>
  <c r="AB4" i="1" s="1"/>
  <c r="AB2" i="1"/>
</calcChain>
</file>

<file path=xl/sharedStrings.xml><?xml version="1.0" encoding="utf-8"?>
<sst xmlns="http://schemas.openxmlformats.org/spreadsheetml/2006/main" count="134" uniqueCount="74">
  <si>
    <t>Remember to modify the Kicad DBL!!!</t>
  </si>
  <si>
    <t>Remember to add to the database!!!</t>
  </si>
  <si>
    <t>Totals</t>
  </si>
  <si>
    <t>% Completed</t>
  </si>
  <si>
    <t>Entries</t>
  </si>
  <si>
    <t>DB Param</t>
  </si>
  <si>
    <t>Total Complete</t>
  </si>
  <si>
    <t>Total Incomplete</t>
  </si>
  <si>
    <t>Name</t>
  </si>
  <si>
    <t>Value</t>
  </si>
  <si>
    <t>MFG</t>
  </si>
  <si>
    <t>MFG PN</t>
  </si>
  <si>
    <t>Distributor</t>
  </si>
  <si>
    <t>Distributor Pn</t>
  </si>
  <si>
    <t>Datasheet</t>
  </si>
  <si>
    <t>Symbol</t>
  </si>
  <si>
    <t>Footprint</t>
  </si>
  <si>
    <t>Comment</t>
  </si>
  <si>
    <t>Blanks</t>
  </si>
  <si>
    <t>% Filled</t>
  </si>
  <si>
    <t>Complete?</t>
  </si>
  <si>
    <t>DB Params</t>
  </si>
  <si>
    <t>IGLOO 2</t>
  </si>
  <si>
    <t>IGLOO 2 (non t2)</t>
  </si>
  <si>
    <t>Polarfire FPGA (non -s)</t>
  </si>
  <si>
    <t xml:space="preserve">Polarfire FPGA </t>
  </si>
  <si>
    <t>kit parts</t>
  </si>
  <si>
    <t>100kLEs</t>
  </si>
  <si>
    <t>IGLOO</t>
  </si>
  <si>
    <t>ProASIC3</t>
  </si>
  <si>
    <t>SmartFustion (non t2)</t>
  </si>
  <si>
    <t>-25kLEs</t>
  </si>
  <si>
    <t>All</t>
  </si>
  <si>
    <t>Fusion</t>
  </si>
  <si>
    <t>Microchip</t>
  </si>
  <si>
    <t>Logic Elements</t>
  </si>
  <si>
    <t>total RAM (bits)</t>
  </si>
  <si>
    <t>IOs</t>
  </si>
  <si>
    <t>Series</t>
  </si>
  <si>
    <t>Vsup</t>
  </si>
  <si>
    <t>Digikey</t>
  </si>
  <si>
    <t>M2GL005-TQG144</t>
  </si>
  <si>
    <t>1100-1318-ND</t>
  </si>
  <si>
    <t>https://www.microsemi.com/document-portal/doc_download/132042-ds0128-igloo2-and-smartfusion2-datasheet</t>
  </si>
  <si>
    <t> </t>
  </si>
  <si>
    <t>Package</t>
  </si>
  <si>
    <t>144-TQFP</t>
  </si>
  <si>
    <t>1.14-2.625V</t>
  </si>
  <si>
    <t>Temp(°C)</t>
  </si>
  <si>
    <t>0-85°C</t>
  </si>
  <si>
    <t>M2GL010-TQG144</t>
  </si>
  <si>
    <t>1100-1322-ND</t>
  </si>
  <si>
    <t>M2GL025-VFG256</t>
  </si>
  <si>
    <t>1100-1327-ND</t>
  </si>
  <si>
    <t>256-FBGA</t>
  </si>
  <si>
    <t>M2GL025-FCSG325I</t>
  </si>
  <si>
    <t>1100-1326-ND</t>
  </si>
  <si>
    <t>325-FCBGA</t>
  </si>
  <si>
    <t>A3P125-VQ100I</t>
  </si>
  <si>
    <t>1100-1157-ND</t>
  </si>
  <si>
    <t>https://www.microsemi.com/document-portal/doc_download/130704-ds0097-proasic3-family-flash-fpgas-datasheet</t>
  </si>
  <si>
    <t>1.425-1.575V</t>
  </si>
  <si>
    <t>-40-100°C</t>
  </si>
  <si>
    <t>A3P060-VQG100</t>
  </si>
  <si>
    <t>1100-1017-ND</t>
  </si>
  <si>
    <t>A3P125-TQG144</t>
  </si>
  <si>
    <t>1100-1024-ND</t>
  </si>
  <si>
    <t>A3P250-VQ100I</t>
  </si>
  <si>
    <t>1100-1251-ND</t>
  </si>
  <si>
    <t>100-VQFP</t>
  </si>
  <si>
    <t>A3P250-PQG208</t>
  </si>
  <si>
    <t>1100-1028-ND</t>
  </si>
  <si>
    <t>208-PQFP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</si>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</sst>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FB904-62D5-442A-A396-10BFFBEC42EE}" name="Table2" displayName="Table2" ref="C6:T15" totalsRowShown="0">
  <autoFilter ref="C6:T15" xr:uid="{AB6FB904-62D5-442A-A396-10BFFBEC42EE}"/>
  <tableColumns count="18">
    <tableColumn id="1" xr3:uid="{B11AADD1-B825-4A9A-B71B-34130E6957FC}" name="Index"/>
    <tableColumn id="2" xr3:uid="{A383BF2D-F2E7-4FB6-B4A4-15989D18F186}" name="Name">
      <calculatedColumnFormula>_xlfn.CONCAT(F7," ",G7,"LEs ",I7,"IOs ",L7," ",T7)</calculatedColumnFormula>
    </tableColumn>
    <tableColumn id="3" xr3:uid="{79D8F07E-8C06-4A93-8EDF-B12C33A9CAFB}" name="Value">
      <calculatedColumnFormula>N7</calculatedColumnFormula>
    </tableColumn>
    <tableColumn id="4" xr3:uid="{E1E90353-222A-4A19-88A7-0CB87061C1C0}" name="Series"/>
    <tableColumn id="5" xr3:uid="{7F9CE738-366D-4C15-82FE-695AA6EC1615}" name="Logic Elements"/>
    <tableColumn id="6" xr3:uid="{C2C7266E-3E31-4BC0-86D7-D9C040912CE3}" name="total RAM (bits)"/>
    <tableColumn id="7" xr3:uid="{CD67CBF9-A602-45E6-90EB-28BE1EBEB2C3}" name="IOs"/>
    <tableColumn id="8" xr3:uid="{5BBDA04F-BAC1-4DAE-8D43-5F1F6AB18CDC}" name="Vsup"/>
    <tableColumn id="9" xr3:uid="{A49A95B8-5AFD-4605-8CA7-957E1585FE08}" name="Temp(°C)"/>
    <tableColumn id="10" xr3:uid="{C7DBB4B3-F720-420C-A4C4-3799793E51EA}" name="Package"/>
    <tableColumn id="11" xr3:uid="{4A8A03BE-97A6-4A43-B5BA-AC93FDCB7F70}" name="MFG"/>
    <tableColumn id="12" xr3:uid="{2E8A0129-1D5D-4BD3-861A-7D38ADAE4851}" name="MFG PN"/>
    <tableColumn id="13" xr3:uid="{1C32B01C-5933-4A2E-B633-E393A3CB754F}" name="Distributor"/>
    <tableColumn id="14" xr3:uid="{8920E6F8-EAE7-4083-BF14-61365A5D8D90}" name="Distributor Pn"/>
    <tableColumn id="15" xr3:uid="{AE62DBAF-8DEF-4F61-9D4C-CE7F3F7EFFE6}" name="Datasheet"/>
    <tableColumn id="16" xr3:uid="{CA104B63-DB19-47EF-8578-B4338307C4CA}" name="Symbol"/>
    <tableColumn id="17" xr3:uid="{9B83E3EA-AFFD-4AC9-AAA0-676951597D2A}" name="Footprint"/>
    <tableColumn id="18" xr3:uid="{2ACB659E-BA83-4B4C-B0A9-C710057020D9}" name="Com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icrosemi.com/document-portal/doc_download/132042-ds0128-igloo2-and-smartfusion2-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7"/>
  <sheetViews>
    <sheetView tabSelected="1" topLeftCell="B1" workbookViewId="0">
      <selection activeCell="N7" sqref="N7"/>
    </sheetView>
  </sheetViews>
  <sheetFormatPr defaultRowHeight="14.4" x14ac:dyDescent="0.3"/>
  <cols>
    <col min="4" max="4" width="33.44140625" bestFit="1" customWidth="1"/>
    <col min="5" max="5" width="16.109375" bestFit="1" customWidth="1"/>
    <col min="7" max="7" width="15" customWidth="1"/>
    <col min="8" max="8" width="15.5546875" customWidth="1"/>
    <col min="10" max="10" width="11.88671875" bestFit="1" customWidth="1"/>
    <col min="11" max="11" width="11.109375" bestFit="1" customWidth="1"/>
    <col min="12" max="12" width="10.109375" bestFit="1" customWidth="1"/>
    <col min="14" max="14" width="16.21875" customWidth="1"/>
    <col min="15" max="15" width="11.5546875" customWidth="1"/>
    <col min="16" max="16" width="14" customWidth="1"/>
    <col min="17" max="17" width="11.21875" customWidth="1"/>
    <col min="19" max="19" width="10.44140625" customWidth="1"/>
    <col min="20" max="20" width="10.88671875" customWidth="1"/>
    <col min="27" max="27" width="19.44140625" bestFit="1" customWidth="1"/>
  </cols>
  <sheetData>
    <row r="1" spans="2:28" x14ac:dyDescent="0.3">
      <c r="B1" s="1" t="s">
        <v>0</v>
      </c>
      <c r="C1" s="1"/>
      <c r="N1" s="1" t="s">
        <v>1</v>
      </c>
    </row>
    <row r="2" spans="2:28" x14ac:dyDescent="0.3">
      <c r="B2" t="s">
        <v>2</v>
      </c>
      <c r="C2">
        <f>COUNTA(C7:C9999)</f>
        <v>9</v>
      </c>
      <c r="D2">
        <f>COUNTA(D7:D9999)</f>
        <v>9</v>
      </c>
      <c r="E2">
        <f t="shared" ref="E2:T2" si="0">COUNTA(E7:E9999)</f>
        <v>9</v>
      </c>
      <c r="F2">
        <f t="shared" si="0"/>
        <v>9</v>
      </c>
      <c r="G2">
        <f t="shared" ref="G2:J2" si="1">COUNTA(G7:G9999)</f>
        <v>9</v>
      </c>
      <c r="H2">
        <f t="shared" si="1"/>
        <v>9</v>
      </c>
      <c r="I2">
        <f t="shared" si="1"/>
        <v>9</v>
      </c>
      <c r="J2">
        <f t="shared" si="1"/>
        <v>9</v>
      </c>
      <c r="K2">
        <f t="shared" ref="K2" si="2">COUNTA(K7:K9999)</f>
        <v>9</v>
      </c>
      <c r="L2">
        <f t="shared" ref="L2" si="3">COUNTA(L7:L9999)</f>
        <v>9</v>
      </c>
      <c r="M2">
        <f t="shared" si="0"/>
        <v>9</v>
      </c>
      <c r="N2">
        <f t="shared" si="0"/>
        <v>9</v>
      </c>
      <c r="O2">
        <f t="shared" si="0"/>
        <v>9</v>
      </c>
      <c r="P2">
        <f t="shared" si="0"/>
        <v>9</v>
      </c>
      <c r="Q2">
        <f t="shared" si="0"/>
        <v>9</v>
      </c>
      <c r="R2">
        <f t="shared" si="0"/>
        <v>0</v>
      </c>
      <c r="S2">
        <f t="shared" si="0"/>
        <v>0</v>
      </c>
      <c r="T2">
        <f t="shared" si="0"/>
        <v>9</v>
      </c>
      <c r="AA2" t="s">
        <v>3</v>
      </c>
      <c r="AB2">
        <f>AVERAGE(X7:X9999)</f>
        <v>88.235294117647058</v>
      </c>
    </row>
    <row r="3" spans="2:28" x14ac:dyDescent="0.3">
      <c r="AA3" t="s">
        <v>4</v>
      </c>
      <c r="AB3">
        <f>MAX(D2:T2)</f>
        <v>9</v>
      </c>
    </row>
    <row r="4" spans="2:28" x14ac:dyDescent="0.3">
      <c r="B4" t="s">
        <v>5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AA4" t="s">
        <v>6</v>
      </c>
      <c r="AB4">
        <f>SUM(Y7:Y9999)</f>
        <v>0</v>
      </c>
    </row>
    <row r="5" spans="2:28" x14ac:dyDescent="0.3">
      <c r="AA5" t="s">
        <v>7</v>
      </c>
      <c r="AB5">
        <f>COUNTIF(X7:X9999,"&lt;100")</f>
        <v>9</v>
      </c>
    </row>
    <row r="6" spans="2:28" x14ac:dyDescent="0.3">
      <c r="C6" t="s">
        <v>73</v>
      </c>
      <c r="D6" t="s">
        <v>8</v>
      </c>
      <c r="E6" t="s">
        <v>9</v>
      </c>
      <c r="F6" t="s">
        <v>38</v>
      </c>
      <c r="G6" t="s">
        <v>35</v>
      </c>
      <c r="H6" t="s">
        <v>36</v>
      </c>
      <c r="I6" t="s">
        <v>37</v>
      </c>
      <c r="J6" t="s">
        <v>39</v>
      </c>
      <c r="K6" t="s">
        <v>48</v>
      </c>
      <c r="L6" t="s">
        <v>45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W6" t="s">
        <v>18</v>
      </c>
      <c r="X6" t="s">
        <v>19</v>
      </c>
      <c r="Y6" t="s">
        <v>20</v>
      </c>
    </row>
    <row r="7" spans="2:28" x14ac:dyDescent="0.3">
      <c r="C7">
        <v>1</v>
      </c>
      <c r="D7" t="str">
        <f>_xlfn.CONCAT(F7," ",G7,"LEs ",I7,"IOs ",L7," ",T7)</f>
        <v>IGLOO 2 6060LEs 84IOs 144-TQFP  </v>
      </c>
      <c r="E7" t="str">
        <f>N7</f>
        <v>M2GL005-TQG144</v>
      </c>
      <c r="F7" t="s">
        <v>22</v>
      </c>
      <c r="G7">
        <v>6060</v>
      </c>
      <c r="H7">
        <v>719872</v>
      </c>
      <c r="I7">
        <v>84</v>
      </c>
      <c r="J7" t="s">
        <v>47</v>
      </c>
      <c r="K7" t="s">
        <v>49</v>
      </c>
      <c r="L7" t="s">
        <v>46</v>
      </c>
      <c r="M7" t="s">
        <v>34</v>
      </c>
      <c r="N7" t="s">
        <v>41</v>
      </c>
      <c r="O7" t="s">
        <v>40</v>
      </c>
      <c r="P7" t="s">
        <v>42</v>
      </c>
      <c r="Q7" s="4" t="s">
        <v>43</v>
      </c>
      <c r="T7" t="s">
        <v>44</v>
      </c>
      <c r="W7">
        <f>COUNTBLANK(C7:T7)</f>
        <v>2</v>
      </c>
      <c r="X7">
        <f>100*COUNTA(D7:T7)/$AB$7</f>
        <v>88.235294117647058</v>
      </c>
      <c r="Y7">
        <f>IF(X7=100,1,0)</f>
        <v>0</v>
      </c>
      <c r="AA7" t="s">
        <v>21</v>
      </c>
      <c r="AB7">
        <f>SUM(D4:T4)</f>
        <v>17</v>
      </c>
    </row>
    <row r="8" spans="2:28" x14ac:dyDescent="0.3">
      <c r="C8">
        <v>2</v>
      </c>
      <c r="D8" t="str">
        <f t="shared" ref="D8:D15" si="4">_xlfn.CONCAT(F8," ",G8,"LEs ",I8,"IOs ",L8," ",T8)</f>
        <v>IGLOO 2 12084LEs 84IOs 144-TQFP  </v>
      </c>
      <c r="E8" t="str">
        <f t="shared" ref="E8:E15" si="5">N8</f>
        <v>M2GL010-TQG144</v>
      </c>
      <c r="F8" t="s">
        <v>22</v>
      </c>
      <c r="G8">
        <v>12084</v>
      </c>
      <c r="H8">
        <v>933888</v>
      </c>
      <c r="I8">
        <v>84</v>
      </c>
      <c r="J8" t="s">
        <v>47</v>
      </c>
      <c r="K8" t="s">
        <v>49</v>
      </c>
      <c r="L8" t="s">
        <v>46</v>
      </c>
      <c r="M8" t="s">
        <v>34</v>
      </c>
      <c r="N8" t="s">
        <v>50</v>
      </c>
      <c r="O8" t="s">
        <v>40</v>
      </c>
      <c r="P8" t="s">
        <v>51</v>
      </c>
      <c r="Q8" t="s">
        <v>43</v>
      </c>
      <c r="T8" t="s">
        <v>44</v>
      </c>
      <c r="W8">
        <f t="shared" ref="W8:W15" si="6">COUNTBLANK(C8:T8)</f>
        <v>2</v>
      </c>
      <c r="X8">
        <f t="shared" ref="X8:X15" si="7">100*COUNTA(D8:T8)/$AB$7</f>
        <v>88.235294117647058</v>
      </c>
      <c r="Y8">
        <f t="shared" ref="Y8:Y15" si="8">IF(X8=100,1,0)</f>
        <v>0</v>
      </c>
    </row>
    <row r="9" spans="2:28" x14ac:dyDescent="0.3">
      <c r="C9">
        <v>8</v>
      </c>
      <c r="D9" t="str">
        <f t="shared" si="4"/>
        <v>IGLOO 2 27696LEs 138IOs 256-FBGA  </v>
      </c>
      <c r="E9" t="str">
        <f t="shared" si="5"/>
        <v>M2GL025-VFG256</v>
      </c>
      <c r="F9" t="s">
        <v>22</v>
      </c>
      <c r="G9">
        <v>27696</v>
      </c>
      <c r="H9">
        <v>1130496</v>
      </c>
      <c r="I9">
        <v>138</v>
      </c>
      <c r="J9" t="s">
        <v>47</v>
      </c>
      <c r="K9" t="s">
        <v>49</v>
      </c>
      <c r="L9" t="s">
        <v>54</v>
      </c>
      <c r="M9" t="s">
        <v>34</v>
      </c>
      <c r="N9" t="s">
        <v>52</v>
      </c>
      <c r="O9" t="s">
        <v>40</v>
      </c>
      <c r="P9" t="s">
        <v>53</v>
      </c>
      <c r="Q9" t="s">
        <v>43</v>
      </c>
      <c r="T9" t="s">
        <v>44</v>
      </c>
      <c r="W9">
        <f t="shared" si="6"/>
        <v>2</v>
      </c>
      <c r="X9">
        <f t="shared" si="7"/>
        <v>88.235294117647058</v>
      </c>
      <c r="Y9">
        <f t="shared" si="8"/>
        <v>0</v>
      </c>
    </row>
    <row r="10" spans="2:28" x14ac:dyDescent="0.3">
      <c r="C10">
        <v>9</v>
      </c>
      <c r="D10" t="str">
        <f t="shared" si="4"/>
        <v>IGLOO 2 27696LEs 180IOs 325-FCBGA  </v>
      </c>
      <c r="E10" t="str">
        <f t="shared" si="5"/>
        <v>M2GL025-FCSG325I</v>
      </c>
      <c r="F10" t="s">
        <v>22</v>
      </c>
      <c r="G10">
        <v>27696</v>
      </c>
      <c r="H10">
        <v>1130496</v>
      </c>
      <c r="I10">
        <v>180</v>
      </c>
      <c r="J10" t="s">
        <v>47</v>
      </c>
      <c r="K10" t="s">
        <v>49</v>
      </c>
      <c r="L10" t="s">
        <v>57</v>
      </c>
      <c r="M10" t="s">
        <v>34</v>
      </c>
      <c r="N10" t="s">
        <v>55</v>
      </c>
      <c r="O10" t="s">
        <v>40</v>
      </c>
      <c r="P10" t="s">
        <v>56</v>
      </c>
      <c r="Q10" t="s">
        <v>43</v>
      </c>
      <c r="T10" t="s">
        <v>44</v>
      </c>
      <c r="W10">
        <f t="shared" si="6"/>
        <v>2</v>
      </c>
      <c r="X10">
        <f t="shared" si="7"/>
        <v>88.235294117647058</v>
      </c>
      <c r="Y10">
        <f t="shared" si="8"/>
        <v>0</v>
      </c>
    </row>
    <row r="11" spans="2:28" x14ac:dyDescent="0.3">
      <c r="C11">
        <v>4</v>
      </c>
      <c r="D11" t="str">
        <f t="shared" si="4"/>
        <v>ProASIC3 125000LEs 71IOs 100-VQFP  </v>
      </c>
      <c r="E11" t="str">
        <f t="shared" si="5"/>
        <v>A3P125-VQ100I</v>
      </c>
      <c r="F11" t="s">
        <v>29</v>
      </c>
      <c r="G11">
        <v>125000</v>
      </c>
      <c r="H11">
        <v>36864</v>
      </c>
      <c r="I11">
        <v>71</v>
      </c>
      <c r="J11" t="s">
        <v>61</v>
      </c>
      <c r="K11" s="3" t="s">
        <v>62</v>
      </c>
      <c r="L11" t="s">
        <v>69</v>
      </c>
      <c r="M11" t="s">
        <v>34</v>
      </c>
      <c r="N11" t="s">
        <v>58</v>
      </c>
      <c r="O11" t="s">
        <v>40</v>
      </c>
      <c r="P11" t="s">
        <v>59</v>
      </c>
      <c r="Q11" t="s">
        <v>60</v>
      </c>
      <c r="T11" t="s">
        <v>44</v>
      </c>
      <c r="W11">
        <f t="shared" si="6"/>
        <v>2</v>
      </c>
      <c r="X11">
        <f t="shared" si="7"/>
        <v>88.235294117647058</v>
      </c>
      <c r="Y11">
        <f t="shared" si="8"/>
        <v>0</v>
      </c>
      <c r="AA11" t="s">
        <v>24</v>
      </c>
      <c r="AB11" t="s">
        <v>27</v>
      </c>
    </row>
    <row r="12" spans="2:28" x14ac:dyDescent="0.3">
      <c r="C12">
        <v>3</v>
      </c>
      <c r="D12" t="str">
        <f t="shared" si="4"/>
        <v>ProASIC3 60000LEs 71IOs 100-VQFP  </v>
      </c>
      <c r="E12" t="str">
        <f t="shared" si="5"/>
        <v>A3P060-VQG100</v>
      </c>
      <c r="F12" t="s">
        <v>29</v>
      </c>
      <c r="G12">
        <v>60000</v>
      </c>
      <c r="H12">
        <v>18432</v>
      </c>
      <c r="I12">
        <v>71</v>
      </c>
      <c r="J12" t="s">
        <v>61</v>
      </c>
      <c r="K12" s="3" t="s">
        <v>49</v>
      </c>
      <c r="L12" t="s">
        <v>69</v>
      </c>
      <c r="M12" t="s">
        <v>34</v>
      </c>
      <c r="N12" t="s">
        <v>63</v>
      </c>
      <c r="O12" t="s">
        <v>40</v>
      </c>
      <c r="P12" t="s">
        <v>64</v>
      </c>
      <c r="Q12" t="s">
        <v>60</v>
      </c>
      <c r="T12" t="s">
        <v>44</v>
      </c>
      <c r="W12">
        <f t="shared" si="6"/>
        <v>2</v>
      </c>
      <c r="X12">
        <f t="shared" si="7"/>
        <v>88.235294117647058</v>
      </c>
      <c r="Y12">
        <f t="shared" si="8"/>
        <v>0</v>
      </c>
      <c r="AA12" t="s">
        <v>25</v>
      </c>
      <c r="AB12" t="s">
        <v>26</v>
      </c>
    </row>
    <row r="13" spans="2:28" x14ac:dyDescent="0.3">
      <c r="C13">
        <v>5</v>
      </c>
      <c r="D13" t="str">
        <f t="shared" si="4"/>
        <v>ProASIC3 125000LEs 100IOs 144-TQFP  </v>
      </c>
      <c r="E13" t="str">
        <f t="shared" si="5"/>
        <v>A3P125-TQG144</v>
      </c>
      <c r="F13" t="s">
        <v>29</v>
      </c>
      <c r="G13">
        <v>125000</v>
      </c>
      <c r="H13">
        <v>36864</v>
      </c>
      <c r="I13">
        <v>100</v>
      </c>
      <c r="J13" t="s">
        <v>61</v>
      </c>
      <c r="K13" s="3" t="s">
        <v>49</v>
      </c>
      <c r="L13" t="s">
        <v>46</v>
      </c>
      <c r="M13" t="s">
        <v>34</v>
      </c>
      <c r="N13" t="s">
        <v>65</v>
      </c>
      <c r="O13" t="s">
        <v>40</v>
      </c>
      <c r="P13" t="s">
        <v>66</v>
      </c>
      <c r="Q13" t="s">
        <v>60</v>
      </c>
      <c r="T13" t="s">
        <v>44</v>
      </c>
      <c r="W13">
        <f t="shared" si="6"/>
        <v>2</v>
      </c>
      <c r="X13">
        <f t="shared" si="7"/>
        <v>88.235294117647058</v>
      </c>
      <c r="Y13">
        <f t="shared" si="8"/>
        <v>0</v>
      </c>
      <c r="AA13" t="s">
        <v>23</v>
      </c>
      <c r="AB13" s="2" t="s">
        <v>31</v>
      </c>
    </row>
    <row r="14" spans="2:28" x14ac:dyDescent="0.3">
      <c r="C14">
        <v>6</v>
      </c>
      <c r="D14" t="str">
        <f t="shared" si="4"/>
        <v>ProASIC3 250000LEs 68IOs 100-VQFP  </v>
      </c>
      <c r="E14" t="str">
        <f t="shared" si="5"/>
        <v>A3P250-VQ100I</v>
      </c>
      <c r="F14" t="s">
        <v>29</v>
      </c>
      <c r="G14">
        <v>250000</v>
      </c>
      <c r="H14">
        <v>36864</v>
      </c>
      <c r="I14">
        <v>68</v>
      </c>
      <c r="J14" t="s">
        <v>61</v>
      </c>
      <c r="K14" s="3" t="s">
        <v>62</v>
      </c>
      <c r="L14" t="s">
        <v>69</v>
      </c>
      <c r="M14" t="s">
        <v>34</v>
      </c>
      <c r="N14" t="s">
        <v>67</v>
      </c>
      <c r="O14" t="s">
        <v>40</v>
      </c>
      <c r="P14" t="s">
        <v>68</v>
      </c>
      <c r="Q14" t="s">
        <v>60</v>
      </c>
      <c r="T14" t="s">
        <v>44</v>
      </c>
      <c r="W14">
        <f t="shared" si="6"/>
        <v>2</v>
      </c>
      <c r="X14">
        <f t="shared" si="7"/>
        <v>88.235294117647058</v>
      </c>
      <c r="Y14">
        <f t="shared" si="8"/>
        <v>0</v>
      </c>
      <c r="AA14" t="s">
        <v>30</v>
      </c>
      <c r="AB14" s="3" t="s">
        <v>31</v>
      </c>
    </row>
    <row r="15" spans="2:28" x14ac:dyDescent="0.3">
      <c r="C15">
        <v>7</v>
      </c>
      <c r="D15" t="str">
        <f t="shared" si="4"/>
        <v>ProASIC3 250000LEs 151IOs 208-PQFP  </v>
      </c>
      <c r="E15" t="str">
        <f t="shared" si="5"/>
        <v>A3P250-PQG208</v>
      </c>
      <c r="F15" t="s">
        <v>29</v>
      </c>
      <c r="G15">
        <v>250000</v>
      </c>
      <c r="H15">
        <v>36864</v>
      </c>
      <c r="I15">
        <v>151</v>
      </c>
      <c r="J15" t="s">
        <v>61</v>
      </c>
      <c r="K15" s="3" t="s">
        <v>49</v>
      </c>
      <c r="L15" t="s">
        <v>72</v>
      </c>
      <c r="M15" t="s">
        <v>34</v>
      </c>
      <c r="N15" t="s">
        <v>70</v>
      </c>
      <c r="O15" t="s">
        <v>40</v>
      </c>
      <c r="P15" t="s">
        <v>71</v>
      </c>
      <c r="Q15" t="s">
        <v>60</v>
      </c>
      <c r="T15" t="s">
        <v>44</v>
      </c>
      <c r="W15">
        <f t="shared" si="6"/>
        <v>2</v>
      </c>
      <c r="X15">
        <f t="shared" si="7"/>
        <v>88.235294117647058</v>
      </c>
      <c r="Y15">
        <f t="shared" si="8"/>
        <v>0</v>
      </c>
      <c r="AA15" t="s">
        <v>28</v>
      </c>
      <c r="AB15" t="s">
        <v>32</v>
      </c>
    </row>
    <row r="16" spans="2:28" x14ac:dyDescent="0.3">
      <c r="AA16" t="s">
        <v>29</v>
      </c>
      <c r="AB16" t="s">
        <v>32</v>
      </c>
    </row>
    <row r="17" spans="27:28" x14ac:dyDescent="0.3">
      <c r="AA17" t="s">
        <v>33</v>
      </c>
      <c r="AB17" t="s">
        <v>32</v>
      </c>
    </row>
  </sheetData>
  <phoneticPr fontId="3" type="noConversion"/>
  <hyperlinks>
    <hyperlink ref="Q7" r:id="rId1" xr:uid="{6715BADF-4B78-48EE-BA4D-05267D30EF5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2024-12-02T23:57:07Z</dcterms:modified>
</cp:coreProperties>
</file>