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467E7332-B39B-4481-B7AD-35BE43313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1" l="1"/>
  <c r="W8" i="1"/>
  <c r="X8" i="1" s="1"/>
  <c r="C8" i="1"/>
  <c r="D8" i="1"/>
  <c r="J2" i="1"/>
  <c r="K2" i="1"/>
  <c r="C7" i="1"/>
  <c r="D7" i="1"/>
  <c r="F2" i="1"/>
  <c r="E2" i="1"/>
  <c r="G2" i="1"/>
  <c r="H2" i="1"/>
  <c r="I2" i="1"/>
  <c r="V7" i="1" l="1"/>
  <c r="AA7" i="1"/>
  <c r="W7" i="1" s="1"/>
  <c r="D2" i="1"/>
  <c r="L2" i="1"/>
  <c r="M2" i="1"/>
  <c r="N2" i="1"/>
  <c r="O2" i="1"/>
  <c r="P2" i="1"/>
  <c r="Q2" i="1"/>
  <c r="R2" i="1"/>
  <c r="S2" i="1"/>
  <c r="C2" i="1"/>
  <c r="AA3" i="1" l="1"/>
  <c r="AA5" i="1"/>
  <c r="AA2" i="1"/>
  <c r="X7" i="1"/>
  <c r="AA4" i="1" s="1"/>
</calcChain>
</file>

<file path=xl/sharedStrings.xml><?xml version="1.0" encoding="utf-8"?>
<sst xmlns="http://schemas.openxmlformats.org/spreadsheetml/2006/main" count="56" uniqueCount="51">
  <si>
    <t>Remember to modify the Kicad DBL!!!</t>
  </si>
  <si>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</si>
  <si>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</si>
  <si>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</si>
  <si>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</si>
  <si>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</si>
  <si>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</si>
  <si>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</si>
  <si>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</si>
  <si>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</si>
  <si>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</si>
  <si>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</si>
  <si>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</si>
  <si>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</si>
  <si>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</si>
  <si>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</si>
  <si>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</si>
  <si>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</si>
  <si>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</si>
  <si>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</si>
  <si>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</si>
  <si>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Positions</t>
  </si>
  <si>
    <t>Mounting Type</t>
  </si>
  <si>
    <t>Orientation</t>
  </si>
  <si>
    <t>Outline</t>
  </si>
  <si>
    <t>Function</t>
  </si>
  <si>
    <t>1825232-1</t>
  </si>
  <si>
    <t>TE Connectivity ALCOSWITCH Switches</t>
  </si>
  <si>
    <t>Digikey</t>
  </si>
  <si>
    <t>A107673-ND</t>
  </si>
  <si>
    <t>https://www.te.com/commerce/DocumentDelivery/DDEController?Action=srchrtrv&amp;DocNm=1825232&amp;DocType=Customer+Drawing&amp;DocLang=English</t>
  </si>
  <si>
    <t>TH</t>
  </si>
  <si>
    <t>On-On</t>
  </si>
  <si>
    <t>RA</t>
  </si>
  <si>
    <t>Voltage</t>
  </si>
  <si>
    <t>Current</t>
  </si>
  <si>
    <t>30v</t>
  </si>
  <si>
    <t>0.2A</t>
  </si>
  <si>
    <t>0Dan_Switches:Slide_SPDT</t>
  </si>
  <si>
    <t>Switches_Slide:1825232-1</t>
  </si>
  <si>
    <t>10.5x4.3mm</t>
  </si>
  <si>
    <t> </t>
  </si>
  <si>
    <t>SLW-1277744-3A-N-D</t>
  </si>
  <si>
    <t>Same Sky</t>
  </si>
  <si>
    <t>2223-SLW-1277744-3A-N-D-ND</t>
  </si>
  <si>
    <t>https://www.sameskydevices.com/product/resource/slw-1277744-3a-n-d.pdf</t>
  </si>
  <si>
    <t>Vert</t>
  </si>
  <si>
    <t>50v</t>
  </si>
  <si>
    <t>0.3A</t>
  </si>
  <si>
    <t>14x4.9mm</t>
  </si>
  <si>
    <t>Switches_Slide:SLW-1277744-3A-N-D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</si>
</sst>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7" sqref="C7:S8"/>
    </sheetView>
  </sheetViews>
  <sheetFormatPr defaultRowHeight="14.4" x14ac:dyDescent="0.3"/>
  <cols>
    <col min="3" max="3" width="34.6640625" bestFit="1" customWidth="1"/>
    <col min="4" max="4" width="5.88671875" bestFit="1" customWidth="1"/>
    <col min="5" max="5" width="8.33203125" bestFit="1" customWidth="1"/>
    <col min="6" max="6" width="8" bestFit="1" customWidth="1"/>
    <col min="7" max="7" width="13.21875" bestFit="1" customWidth="1"/>
    <col min="8" max="8" width="10.33203125" bestFit="1" customWidth="1"/>
    <col min="9" max="9" width="11.109375" bestFit="1" customWidth="1"/>
    <col min="10" max="10" width="7.21875" bestFit="1" customWidth="1"/>
    <col min="11" max="11" width="7.109375" bestFit="1" customWidth="1"/>
    <col min="13" max="14" width="9.6640625" bestFit="1" customWidth="1"/>
    <col min="15" max="15" width="12.109375" bestFit="1" customWidth="1"/>
    <col min="26" max="26" width="15" bestFit="1" customWidth="1"/>
  </cols>
  <sheetData>
    <row r="1" spans="1:27" x14ac:dyDescent="0.3">
      <c r="B1" s="1" t="s">
        <v>0</v>
      </c>
      <c r="M1" s="1"/>
    </row>
    <row r="2" spans="1:27" x14ac:dyDescent="0.3">
      <c r="B2" t="s">
        <v>1</v>
      </c>
      <c r="C2">
        <f>COUNTA(C7:C9999)</f>
        <v>2</v>
      </c>
      <c r="D2">
        <f t="shared" ref="D2:S2" si="0">COUNTA(D7:D9999)</f>
        <v>2</v>
      </c>
      <c r="E2">
        <f t="shared" si="0"/>
        <v>2</v>
      </c>
      <c r="F2">
        <f t="shared" ref="F2" si="1">COUNTA(F7:F9999)</f>
        <v>2</v>
      </c>
      <c r="G2">
        <f t="shared" ref="G2:I2" si="2">COUNTA(G7:G9999)</f>
        <v>2</v>
      </c>
      <c r="H2">
        <f t="shared" si="2"/>
        <v>2</v>
      </c>
      <c r="I2">
        <f t="shared" si="2"/>
        <v>2</v>
      </c>
      <c r="J2">
        <f t="shared" ref="J2:K2" si="3">COUNTA(J7:J9999)</f>
        <v>2</v>
      </c>
      <c r="K2">
        <f t="shared" si="3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Z2" t="s">
        <v>2</v>
      </c>
      <c r="AA2">
        <f>AVERAGE(W7:W9999)</f>
        <v>100</v>
      </c>
    </row>
    <row r="3" spans="1:27" x14ac:dyDescent="0.3">
      <c r="Z3" t="s">
        <v>3</v>
      </c>
      <c r="AA3">
        <f>MAX(C2:S2)</f>
        <v>2</v>
      </c>
    </row>
    <row r="4" spans="1:27" x14ac:dyDescent="0.3">
      <c r="B4" t="s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Z4" t="s">
        <v>5</v>
      </c>
      <c r="AA4">
        <f>SUM(X7:X9999)</f>
        <v>2</v>
      </c>
    </row>
    <row r="5" spans="1:27" x14ac:dyDescent="0.3">
      <c r="Z5" t="s">
        <v>6</v>
      </c>
      <c r="AA5">
        <f>COUNTIF(W7:W9999,"&lt;100")</f>
        <v>0</v>
      </c>
    </row>
    <row r="6" spans="1:27" x14ac:dyDescent="0.3">
      <c r="C6" t="s">
        <v>7</v>
      </c>
      <c r="D6" t="s">
        <v>8</v>
      </c>
      <c r="E6" t="s">
        <v>21</v>
      </c>
      <c r="F6" t="s">
        <v>25</v>
      </c>
      <c r="G6" t="s">
        <v>22</v>
      </c>
      <c r="H6" t="s">
        <v>23</v>
      </c>
      <c r="I6" t="s">
        <v>24</v>
      </c>
      <c r="J6" t="s">
        <v>34</v>
      </c>
      <c r="K6" t="s">
        <v>35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V6" t="s">
        <v>17</v>
      </c>
      <c r="W6" t="s">
        <v>18</v>
      </c>
      <c r="X6" t="s">
        <v>19</v>
      </c>
    </row>
    <row r="7" spans="1:27" x14ac:dyDescent="0.3">
      <c r="A7">
        <v>1</v>
      </c>
      <c r="C7" t="str">
        <f>_xlfn.CONCAT(E7,"pos ",H7," ",J7," ",K7," ",F7," ",G7," ",I7)</f>
        <v>2pos RA 30v 0.2A On-On TH 10.5x4.3mm</v>
      </c>
      <c r="D7" t="str">
        <f>_xlfn.CONCAT(G7," ",H7)</f>
        <v>TH RA</v>
      </c>
      <c r="E7">
        <v>2</v>
      </c>
      <c r="F7" t="s">
        <v>32</v>
      </c>
      <c r="G7" t="s">
        <v>31</v>
      </c>
      <c r="H7" t="s">
        <v>33</v>
      </c>
      <c r="I7" t="s">
        <v>40</v>
      </c>
      <c r="J7" t="s">
        <v>36</v>
      </c>
      <c r="K7" t="s">
        <v>37</v>
      </c>
      <c r="L7" t="s">
        <v>27</v>
      </c>
      <c r="M7" t="s">
        <v>26</v>
      </c>
      <c r="N7" t="s">
        <v>28</v>
      </c>
      <c r="O7" t="s">
        <v>29</v>
      </c>
      <c r="P7" t="s">
        <v>30</v>
      </c>
      <c r="Q7" t="s">
        <v>38</v>
      </c>
      <c r="R7" t="s">
        <v>39</v>
      </c>
      <c r="S7" t="s">
        <v>41</v>
      </c>
      <c r="V7">
        <f>COUNTBLANK(C7:S7)</f>
        <v>0</v>
      </c>
      <c r="W7">
        <f>100*COUNTA(C7:S7)/$AA$7</f>
        <v>100</v>
      </c>
      <c r="X7">
        <f>IF(W7=100,1,0)</f>
        <v>1</v>
      </c>
      <c r="Z7" t="s">
        <v>20</v>
      </c>
      <c r="AA7">
        <f>SUM(C4:S4)</f>
        <v>17</v>
      </c>
    </row>
    <row r="8" spans="1:27" x14ac:dyDescent="0.3">
      <c r="A8">
        <v>2</v>
      </c>
      <c r="C8" t="str">
        <f>_xlfn.CONCAT(E8,"pos ",H8," ",J8," ",K8," ",F8," ",G8," ",I8)</f>
        <v>2pos Vert 50v 0.3A On-On TH 14x4.9mm</v>
      </c>
      <c r="D8" t="str">
        <f>_xlfn.CONCAT(G8," ",H8)</f>
        <v>TH Vert</v>
      </c>
      <c r="E8">
        <v>2</v>
      </c>
      <c r="F8" t="s">
        <v>32</v>
      </c>
      <c r="G8" t="s">
        <v>31</v>
      </c>
      <c r="H8" t="s">
        <v>46</v>
      </c>
      <c r="I8" t="s">
        <v>49</v>
      </c>
      <c r="J8" t="s">
        <v>47</v>
      </c>
      <c r="K8" t="s">
        <v>48</v>
      </c>
      <c r="L8" t="s">
        <v>43</v>
      </c>
      <c r="M8" t="s">
        <v>42</v>
      </c>
      <c r="N8" t="s">
        <v>28</v>
      </c>
      <c r="O8" t="s">
        <v>44</v>
      </c>
      <c r="P8" t="s">
        <v>45</v>
      </c>
      <c r="Q8" t="s">
        <v>38</v>
      </c>
      <c r="R8" t="s">
        <v>50</v>
      </c>
      <c r="S8" t="s">
        <v>41</v>
      </c>
      <c r="V8">
        <f>COUNTBLANK(C8:S8)</f>
        <v>0</v>
      </c>
      <c r="W8">
        <f>100*COUNTA(C8:S8)/$AA$7</f>
        <v>100</v>
      </c>
      <c r="X8">
        <f>IF(W8=100,1,0)</f>
        <v>1</v>
      </c>
    </row>
  </sheetData>
  <conditionalFormatting sqref="C7:S40">
    <cfRule type="containsBlanks" dxfId="0" priority="1">
      <formula>LEN(TRIM(C7))=0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2025-01-30T20:36:27Z</dcterms:modified>
</cp:coreProperties>
</file>