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740E45AA-5034-4F74-9725-1FA5665A80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C12" i="1"/>
  <c r="U13" i="1" s="1"/>
  <c r="D12" i="1"/>
  <c r="D10" i="1"/>
  <c r="C10" i="1" s="1"/>
  <c r="U10" i="1" s="1"/>
  <c r="C13" i="1"/>
  <c r="U12" i="1" s="1"/>
  <c r="D13" i="1"/>
  <c r="D11" i="1"/>
  <c r="C11" i="1" s="1"/>
  <c r="U11" i="1" s="1"/>
  <c r="C9" i="1"/>
  <c r="V9" i="1" s="1"/>
  <c r="W9" i="1" s="1"/>
  <c r="D8" i="1"/>
  <c r="C8" i="1" s="1"/>
  <c r="V8" i="1" s="1"/>
  <c r="W8" i="1" s="1"/>
  <c r="D9" i="1"/>
  <c r="D7" i="1"/>
  <c r="C7" i="1" s="1"/>
  <c r="E2" i="1"/>
  <c r="F2" i="1"/>
  <c r="G2" i="1"/>
  <c r="H2" i="1"/>
  <c r="I2" i="1"/>
  <c r="Z7" i="1"/>
  <c r="J2" i="1"/>
  <c r="K2" i="1"/>
  <c r="L2" i="1"/>
  <c r="M2" i="1"/>
  <c r="N2" i="1"/>
  <c r="O2" i="1"/>
  <c r="P2" i="1"/>
  <c r="Q2" i="1"/>
  <c r="U9" i="1" l="1"/>
  <c r="V13" i="1"/>
  <c r="W13" i="1" s="1"/>
  <c r="V12" i="1"/>
  <c r="W12" i="1" s="1"/>
  <c r="U8" i="1"/>
  <c r="V11" i="1"/>
  <c r="W11" i="1" s="1"/>
  <c r="V10" i="1"/>
  <c r="W10" i="1" s="1"/>
  <c r="C2" i="1"/>
  <c r="D2" i="1"/>
  <c r="V7" i="1"/>
  <c r="W7" i="1" s="1"/>
  <c r="U7" i="1"/>
  <c r="Z4" i="1" l="1"/>
  <c r="Z3" i="1"/>
  <c r="Z5" i="1"/>
  <c r="Z2" i="1"/>
</calcChain>
</file>

<file path=xl/sharedStrings.xml><?xml version="1.0" encoding="utf-8"?>
<sst xmlns="http://schemas.openxmlformats.org/spreadsheetml/2006/main" count="111" uniqueCount="76">
  <si>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</si>
  <si>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</si>
  <si>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</si>
  <si>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</si>
  <si>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</si>
  <si>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</si>
  <si>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</si>
  <si>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</si>
  <si>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</si>
  <si>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</si>
  <si>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</si>
  <si>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</si>
  <si>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</si>
  <si>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</si>
  <si>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</si>
  <si>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</si>
  <si>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</si>
  <si>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</si>
  <si>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</si>
  <si>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</si>
  <si>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</si>
  <si>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</si>
  <si>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Mounting Type</t>
  </si>
  <si>
    <t>Digikey</t>
  </si>
  <si>
    <t>Through Hole</t>
  </si>
  <si>
    <t>IP Rating</t>
  </si>
  <si>
    <t>PTS636 SL43 LFS</t>
  </si>
  <si>
    <t>C&amp;K</t>
  </si>
  <si>
    <t>Force(g)</t>
  </si>
  <si>
    <t>6x3.5mm</t>
  </si>
  <si>
    <t>Actuator Height off PCB</t>
  </si>
  <si>
    <t>CKN12301-ND</t>
  </si>
  <si>
    <t>https://www.ckswitches.com/media/2779/pts636.pdf</t>
  </si>
  <si>
    <t>0Dan_Switches:Tactile_2P</t>
  </si>
  <si>
    <t>4.3mm</t>
  </si>
  <si>
    <t>TS02-66-70-BK-160-LCR-D</t>
  </si>
  <si>
    <t>Same Sky</t>
  </si>
  <si>
    <t>2223-TS02-66-70-BK-160-LCR-D-ND</t>
  </si>
  <si>
    <t>https://www.sameskydevices.com/product/resource/ts02.pdf</t>
  </si>
  <si>
    <t>0Dan_Switches:Tactile_4P</t>
  </si>
  <si>
    <t>Outline</t>
  </si>
  <si>
    <t>6x6mm</t>
  </si>
  <si>
    <t>IP40</t>
  </si>
  <si>
    <t> </t>
  </si>
  <si>
    <t>7mm</t>
  </si>
  <si>
    <t>TS03-66-70-BK-160-LCR-D-67</t>
  </si>
  <si>
    <t>IP67</t>
  </si>
  <si>
    <t>2223-TS03-66-70-BK-160-LCR-D-67-ND</t>
  </si>
  <si>
    <t>https://www.sameskydevices.com/product/resource/ts03.pdf</t>
  </si>
  <si>
    <t>6.1x6.1mm</t>
  </si>
  <si>
    <t>Switches_Tactile:2Pos_TH</t>
  </si>
  <si>
    <t>Switches_Tactile:4Pos_TH</t>
  </si>
  <si>
    <t>SMD</t>
  </si>
  <si>
    <t>KSC201G LFS</t>
  </si>
  <si>
    <t>401-1755-1-ND</t>
  </si>
  <si>
    <t>EVP-AWCD4A</t>
  </si>
  <si>
    <t>Panasonic Electronic Components</t>
  </si>
  <si>
    <t>P123439CT-ND</t>
  </si>
  <si>
    <t>https://www.ckswitches.com/media/1968/ksc2.pdf</t>
  </si>
  <si>
    <t>https://www3.panasonic.biz/ac/cdn/e/control/switch/light-touch/catalog/sw_lt_eng_3020s.pdf</t>
  </si>
  <si>
    <t>Soft_Actuator</t>
  </si>
  <si>
    <t>3x2mm</t>
  </si>
  <si>
    <t>3.5mm</t>
  </si>
  <si>
    <t>0.6mm</t>
  </si>
  <si>
    <t>KSC401J 50SH LFS</t>
  </si>
  <si>
    <t>401-1775-1-ND</t>
  </si>
  <si>
    <t>https://www.ckswitches.com/media/1970/ksc4.pdf</t>
  </si>
  <si>
    <t>Switches_Tactile:4Pos_SMD_Gull</t>
  </si>
  <si>
    <t>8.6x5mm</t>
  </si>
  <si>
    <t>12x5mm</t>
  </si>
  <si>
    <t>Switches_Tactile:4Pos_SMD_J</t>
  </si>
  <si>
    <t>5.2mm</t>
  </si>
  <si>
    <t>KSC221J LFS</t>
  </si>
  <si>
    <t>401-1758-1-ND</t>
  </si>
  <si>
    <t>  </t>
  </si>
  <si>
    <t>Stocking?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</si>
</sst>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topLeftCell="F1" workbookViewId="0">
      <selection activeCell="Q20" sqref="Q20"/>
    </sheetView>
  </sheetViews>
  <sheetFormatPr defaultRowHeight="14.4" x14ac:dyDescent="0.3"/>
  <cols>
    <col min="3" max="3" width="35" bestFit="1" customWidth="1"/>
    <col min="4" max="4" width="5.5546875" bestFit="1" customWidth="1"/>
    <col min="5" max="5" width="13.21875" bestFit="1" customWidth="1"/>
    <col min="6" max="6" width="10.109375" bestFit="1" customWidth="1"/>
    <col min="7" max="7" width="8.109375" bestFit="1" customWidth="1"/>
    <col min="8" max="8" width="7.5546875" bestFit="1" customWidth="1"/>
    <col min="9" max="9" width="20.5546875" bestFit="1" customWidth="1"/>
    <col min="11" max="11" width="25.33203125" customWidth="1"/>
    <col min="12" max="12" width="9.6640625" bestFit="1" customWidth="1"/>
    <col min="13" max="13" width="12.109375" bestFit="1" customWidth="1"/>
    <col min="15" max="15" width="22.6640625" bestFit="1" customWidth="1"/>
    <col min="16" max="16" width="28.33203125" bestFit="1" customWidth="1"/>
    <col min="17" max="17" width="12.44140625" bestFit="1" customWidth="1"/>
    <col min="25" max="25" width="15" bestFit="1" customWidth="1"/>
  </cols>
  <sheetData>
    <row r="1" spans="1:26" x14ac:dyDescent="0.3">
      <c r="B1" s="1" t="s">
        <v>0</v>
      </c>
      <c r="K1" s="1" t="s">
        <v>1</v>
      </c>
    </row>
    <row r="2" spans="1:26" x14ac:dyDescent="0.3">
      <c r="B2" t="s">
        <v>2</v>
      </c>
      <c r="C2">
        <f>COUNTA(C7:C9999)</f>
        <v>7</v>
      </c>
      <c r="D2">
        <f t="shared" ref="D2:R2" si="0">COUNTA(D7:D9999)</f>
        <v>7</v>
      </c>
      <c r="E2">
        <f t="shared" si="0"/>
        <v>7</v>
      </c>
      <c r="F2">
        <f t="shared" ref="F2:I2" si="1">COUNTA(F7:F9999)</f>
        <v>7</v>
      </c>
      <c r="G2">
        <f t="shared" si="1"/>
        <v>7</v>
      </c>
      <c r="H2">
        <f t="shared" si="1"/>
        <v>7</v>
      </c>
      <c r="I2">
        <f t="shared" si="1"/>
        <v>7</v>
      </c>
      <c r="J2">
        <f t="shared" si="0"/>
        <v>7</v>
      </c>
      <c r="K2">
        <f t="shared" si="0"/>
        <v>7</v>
      </c>
      <c r="L2">
        <f t="shared" si="0"/>
        <v>7</v>
      </c>
      <c r="M2">
        <f t="shared" si="0"/>
        <v>7</v>
      </c>
      <c r="N2">
        <f t="shared" si="0"/>
        <v>7</v>
      </c>
      <c r="O2">
        <f t="shared" si="0"/>
        <v>7</v>
      </c>
      <c r="P2">
        <f t="shared" si="0"/>
        <v>6</v>
      </c>
      <c r="Q2">
        <f t="shared" si="0"/>
        <v>7</v>
      </c>
      <c r="R2">
        <f t="shared" si="0"/>
        <v>7</v>
      </c>
      <c r="Y2" t="s">
        <v>3</v>
      </c>
      <c r="Z2">
        <f>AVERAGE(V7:V9999)</f>
        <v>99.047619047619051</v>
      </c>
    </row>
    <row r="3" spans="1:26" x14ac:dyDescent="0.3">
      <c r="Y3" t="s">
        <v>4</v>
      </c>
      <c r="Z3">
        <f>MAX(C2:Q2)</f>
        <v>7</v>
      </c>
    </row>
    <row r="4" spans="1:26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Y4" t="s">
        <v>6</v>
      </c>
      <c r="Z4">
        <f>SUM(W7:W9999)</f>
        <v>6</v>
      </c>
    </row>
    <row r="5" spans="1:26" x14ac:dyDescent="0.3">
      <c r="Y5" t="s">
        <v>7</v>
      </c>
      <c r="Z5">
        <f>COUNTIF(V7:V9999,"&lt;100")</f>
        <v>1</v>
      </c>
    </row>
    <row r="6" spans="1:26" x14ac:dyDescent="0.3">
      <c r="C6" t="s">
        <v>8</v>
      </c>
      <c r="D6" t="s">
        <v>9</v>
      </c>
      <c r="E6" t="s">
        <v>22</v>
      </c>
      <c r="F6" t="s">
        <v>40</v>
      </c>
      <c r="G6" t="s">
        <v>25</v>
      </c>
      <c r="H6" t="s">
        <v>28</v>
      </c>
      <c r="I6" t="s">
        <v>30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75</v>
      </c>
      <c r="U6" t="s">
        <v>18</v>
      </c>
      <c r="V6" t="s">
        <v>19</v>
      </c>
      <c r="W6" t="s">
        <v>20</v>
      </c>
    </row>
    <row r="7" spans="1:26" x14ac:dyDescent="0.3">
      <c r="A7">
        <v>1</v>
      </c>
      <c r="C7" t="str">
        <f>_xlfn.CONCAT(E7," ",F7," ",D7," ",H7," ",I7," ",Q7)</f>
        <v>Through Hole 6x3.5mm IP40 130 4.3mm  </v>
      </c>
      <c r="D7" t="str">
        <f>G7</f>
        <v>IP40</v>
      </c>
      <c r="E7" t="s">
        <v>24</v>
      </c>
      <c r="F7" t="s">
        <v>29</v>
      </c>
      <c r="G7" t="s">
        <v>42</v>
      </c>
      <c r="H7">
        <v>130</v>
      </c>
      <c r="I7" t="s">
        <v>34</v>
      </c>
      <c r="J7" t="s">
        <v>27</v>
      </c>
      <c r="K7" t="s">
        <v>26</v>
      </c>
      <c r="L7" t="s">
        <v>23</v>
      </c>
      <c r="M7" t="s">
        <v>31</v>
      </c>
      <c r="N7" t="s">
        <v>32</v>
      </c>
      <c r="O7" t="s">
        <v>33</v>
      </c>
      <c r="P7" t="s">
        <v>50</v>
      </c>
      <c r="Q7" t="s">
        <v>43</v>
      </c>
      <c r="R7" t="b">
        <v>0</v>
      </c>
      <c r="U7">
        <f>COUNTBLANK(C7:Q7)</f>
        <v>0</v>
      </c>
      <c r="V7">
        <f>100*COUNTA(C7:Q7)/$Z$7</f>
        <v>100</v>
      </c>
      <c r="W7">
        <f>IF(V7=100,1,0)</f>
        <v>1</v>
      </c>
      <c r="Y7" t="s">
        <v>21</v>
      </c>
      <c r="Z7">
        <f>SUM(C4:Q4)</f>
        <v>15</v>
      </c>
    </row>
    <row r="8" spans="1:26" x14ac:dyDescent="0.3">
      <c r="A8">
        <v>2</v>
      </c>
      <c r="C8" t="str">
        <f t="shared" ref="C8:C11" si="2">_xlfn.CONCAT(E8," ",F8," ",D8," ",H8," ",I8," ",Q8)</f>
        <v>Through Hole 6x6mm    160 7mm  </v>
      </c>
      <c r="D8" t="str">
        <f t="shared" ref="D8:D11" si="3">G8</f>
        <v>  </v>
      </c>
      <c r="E8" t="s">
        <v>24</v>
      </c>
      <c r="F8" t="s">
        <v>41</v>
      </c>
      <c r="G8" t="s">
        <v>74</v>
      </c>
      <c r="H8">
        <v>160</v>
      </c>
      <c r="I8" t="s">
        <v>44</v>
      </c>
      <c r="J8" t="s">
        <v>36</v>
      </c>
      <c r="K8" t="s">
        <v>35</v>
      </c>
      <c r="L8" t="s">
        <v>23</v>
      </c>
      <c r="M8" t="s">
        <v>37</v>
      </c>
      <c r="N8" t="s">
        <v>38</v>
      </c>
      <c r="O8" t="s">
        <v>39</v>
      </c>
      <c r="P8" t="s">
        <v>51</v>
      </c>
      <c r="Q8" t="s">
        <v>43</v>
      </c>
      <c r="R8" t="b">
        <v>0</v>
      </c>
      <c r="U8">
        <f t="shared" ref="U8:U9" si="4">COUNTBLANK(C8:Q8)</f>
        <v>0</v>
      </c>
      <c r="V8">
        <f t="shared" ref="V8:V9" si="5">100*COUNTA(C8:Q8)/$Z$7</f>
        <v>100</v>
      </c>
      <c r="W8">
        <f t="shared" ref="W8:W9" si="6">IF(V8=100,1,0)</f>
        <v>1</v>
      </c>
    </row>
    <row r="9" spans="1:26" x14ac:dyDescent="0.3">
      <c r="A9">
        <v>3</v>
      </c>
      <c r="C9" t="str">
        <f t="shared" si="2"/>
        <v>Through Hole 6.1x6.1mm IP67 160 7mm  </v>
      </c>
      <c r="D9" t="str">
        <f t="shared" si="3"/>
        <v>IP67</v>
      </c>
      <c r="E9" t="s">
        <v>24</v>
      </c>
      <c r="F9" t="s">
        <v>49</v>
      </c>
      <c r="G9" t="s">
        <v>46</v>
      </c>
      <c r="H9">
        <v>160</v>
      </c>
      <c r="I9" t="s">
        <v>44</v>
      </c>
      <c r="J9" t="s">
        <v>36</v>
      </c>
      <c r="K9" t="s">
        <v>45</v>
      </c>
      <c r="L9" t="s">
        <v>23</v>
      </c>
      <c r="M9" t="s">
        <v>47</v>
      </c>
      <c r="N9" t="s">
        <v>48</v>
      </c>
      <c r="O9" t="s">
        <v>39</v>
      </c>
      <c r="P9" t="s">
        <v>51</v>
      </c>
      <c r="Q9" t="s">
        <v>43</v>
      </c>
      <c r="R9" t="b">
        <v>0</v>
      </c>
      <c r="U9">
        <f t="shared" si="4"/>
        <v>0</v>
      </c>
      <c r="V9">
        <f t="shared" si="5"/>
        <v>100</v>
      </c>
      <c r="W9">
        <f t="shared" si="6"/>
        <v>1</v>
      </c>
    </row>
    <row r="10" spans="1:26" x14ac:dyDescent="0.3">
      <c r="A10">
        <v>4</v>
      </c>
      <c r="C10" t="str">
        <f t="shared" si="2"/>
        <v>SMD 8.6x5mm IP67 145 5.2mm Soft_Actuator</v>
      </c>
      <c r="D10" t="str">
        <f t="shared" si="3"/>
        <v>IP67</v>
      </c>
      <c r="E10" t="s">
        <v>52</v>
      </c>
      <c r="F10" t="s">
        <v>68</v>
      </c>
      <c r="G10" t="s">
        <v>46</v>
      </c>
      <c r="H10">
        <v>145</v>
      </c>
      <c r="I10" t="s">
        <v>71</v>
      </c>
      <c r="J10" t="s">
        <v>27</v>
      </c>
      <c r="K10" t="s">
        <v>64</v>
      </c>
      <c r="L10" t="s">
        <v>23</v>
      </c>
      <c r="M10" t="s">
        <v>65</v>
      </c>
      <c r="N10" t="s">
        <v>66</v>
      </c>
      <c r="O10" t="s">
        <v>39</v>
      </c>
      <c r="P10" t="s">
        <v>70</v>
      </c>
      <c r="Q10" t="s">
        <v>60</v>
      </c>
      <c r="R10" t="b">
        <v>1</v>
      </c>
      <c r="U10">
        <f t="shared" ref="U10:U11" si="7">COUNTBLANK(C10:Q10)</f>
        <v>0</v>
      </c>
      <c r="V10">
        <f t="shared" ref="V10:V11" si="8">100*COUNTA(C10:Q10)/$Z$7</f>
        <v>100</v>
      </c>
      <c r="W10">
        <f t="shared" ref="W10:W13" si="9">IF(V10=100,1,0)</f>
        <v>1</v>
      </c>
    </row>
    <row r="11" spans="1:26" x14ac:dyDescent="0.3">
      <c r="A11">
        <v>5</v>
      </c>
      <c r="C11" t="str">
        <f t="shared" si="2"/>
        <v>SMD 12x5mm IP67 160 3.5mm Soft_Actuator</v>
      </c>
      <c r="D11" t="str">
        <f t="shared" si="3"/>
        <v>IP67</v>
      </c>
      <c r="E11" t="s">
        <v>52</v>
      </c>
      <c r="F11" t="s">
        <v>69</v>
      </c>
      <c r="G11" t="s">
        <v>46</v>
      </c>
      <c r="H11">
        <v>160</v>
      </c>
      <c r="I11" t="s">
        <v>62</v>
      </c>
      <c r="J11" t="s">
        <v>27</v>
      </c>
      <c r="K11" t="s">
        <v>53</v>
      </c>
      <c r="L11" t="s">
        <v>23</v>
      </c>
      <c r="M11" t="s">
        <v>54</v>
      </c>
      <c r="N11" t="s">
        <v>58</v>
      </c>
      <c r="O11" t="s">
        <v>39</v>
      </c>
      <c r="P11" t="s">
        <v>67</v>
      </c>
      <c r="Q11" t="s">
        <v>60</v>
      </c>
      <c r="R11" t="b">
        <v>0</v>
      </c>
      <c r="U11">
        <f t="shared" si="7"/>
        <v>0</v>
      </c>
      <c r="V11">
        <f t="shared" si="8"/>
        <v>100</v>
      </c>
      <c r="W11">
        <f t="shared" si="9"/>
        <v>1</v>
      </c>
    </row>
    <row r="12" spans="1:26" x14ac:dyDescent="0.3">
      <c r="A12">
        <v>6</v>
      </c>
      <c r="C12" t="str">
        <f>_xlfn.CONCAT(E12," ",F12," ",D12," ",H12," ",I12," ",Q12)</f>
        <v>SMD 8.6x5mm IP67 200 3.5mm Soft_Actuator</v>
      </c>
      <c r="D12" t="str">
        <f>G12</f>
        <v>IP67</v>
      </c>
      <c r="E12" t="s">
        <v>52</v>
      </c>
      <c r="F12" t="s">
        <v>68</v>
      </c>
      <c r="G12" t="s">
        <v>46</v>
      </c>
      <c r="H12">
        <v>200</v>
      </c>
      <c r="I12" t="s">
        <v>62</v>
      </c>
      <c r="J12" t="s">
        <v>27</v>
      </c>
      <c r="K12" t="s">
        <v>72</v>
      </c>
      <c r="L12" t="s">
        <v>23</v>
      </c>
      <c r="M12" t="s">
        <v>73</v>
      </c>
      <c r="N12" t="s">
        <v>58</v>
      </c>
      <c r="O12" t="s">
        <v>39</v>
      </c>
      <c r="P12" t="s">
        <v>70</v>
      </c>
      <c r="Q12" t="s">
        <v>60</v>
      </c>
      <c r="R12" t="b">
        <v>0</v>
      </c>
      <c r="U12">
        <f>COUNTBLANK(C13:Q13)</f>
        <v>1</v>
      </c>
      <c r="V12">
        <f>100*COUNTA(C13:Q13)/$Z$7</f>
        <v>93.333333333333329</v>
      </c>
      <c r="W12">
        <f t="shared" si="9"/>
        <v>0</v>
      </c>
    </row>
    <row r="13" spans="1:26" x14ac:dyDescent="0.3">
      <c r="C13" t="str">
        <f>_xlfn.CONCAT(E13," ",F13," ",D13," ",H13," ",I13," ",Q13)</f>
        <v>SMD 3x2mm IP67 240 0.6mm  </v>
      </c>
      <c r="D13" t="str">
        <f>G13</f>
        <v>IP67</v>
      </c>
      <c r="E13" t="s">
        <v>52</v>
      </c>
      <c r="F13" t="s">
        <v>61</v>
      </c>
      <c r="G13" t="s">
        <v>46</v>
      </c>
      <c r="H13">
        <v>240</v>
      </c>
      <c r="I13" t="s">
        <v>63</v>
      </c>
      <c r="J13" t="s">
        <v>56</v>
      </c>
      <c r="K13" t="s">
        <v>55</v>
      </c>
      <c r="L13" t="s">
        <v>23</v>
      </c>
      <c r="M13" t="s">
        <v>57</v>
      </c>
      <c r="N13" t="s">
        <v>59</v>
      </c>
      <c r="O13" t="s">
        <v>33</v>
      </c>
      <c r="Q13" t="s">
        <v>43</v>
      </c>
      <c r="R13" t="b">
        <v>0</v>
      </c>
      <c r="U13">
        <f>COUNTBLANK(C12:Q12)</f>
        <v>0</v>
      </c>
      <c r="V13">
        <f>100*COUNTA(C12:Q12)/$Z$7</f>
        <v>100</v>
      </c>
      <c r="W13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2025-02-17T22:13:22Z</dcterms:modified>
</cp:coreProperties>
</file>