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x399 Burn In\x399_Burn_In\"/>
    </mc:Choice>
  </mc:AlternateContent>
  <xr:revisionPtr revIDLastSave="0" documentId="13_ncr:1_{ABB67F06-798D-4FAC-9A35-3826D7FAD3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ulations" sheetId="2" r:id="rId1"/>
    <sheet name="Pow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H24" i="3"/>
  <c r="H22" i="3"/>
  <c r="H21" i="3"/>
  <c r="H19" i="3"/>
  <c r="H18" i="3"/>
  <c r="H17" i="3"/>
  <c r="H12" i="3"/>
  <c r="G10" i="3"/>
  <c r="H10" i="3"/>
  <c r="J62" i="2"/>
  <c r="J64" i="2"/>
  <c r="J63" i="2"/>
  <c r="J15" i="2"/>
  <c r="J16" i="2"/>
  <c r="I16" i="2"/>
  <c r="I15" i="2"/>
  <c r="J14" i="2"/>
  <c r="J13" i="2"/>
  <c r="I14" i="2"/>
  <c r="I13" i="2"/>
  <c r="J12" i="2"/>
  <c r="I12" i="2"/>
  <c r="J7" i="2"/>
  <c r="J8" i="2"/>
  <c r="J35" i="2" s="1"/>
  <c r="J9" i="2"/>
  <c r="J10" i="2"/>
  <c r="J11" i="2"/>
  <c r="J6" i="2"/>
  <c r="L30" i="2" s="1"/>
  <c r="L44" i="2" s="1"/>
  <c r="I7" i="2"/>
  <c r="I8" i="2"/>
  <c r="I9" i="2"/>
  <c r="I10" i="2"/>
  <c r="I11" i="2"/>
  <c r="I6" i="2"/>
  <c r="L35" i="2" l="1"/>
  <c r="L49" i="2" s="1"/>
  <c r="O35" i="2"/>
  <c r="J49" i="2" s="1"/>
  <c r="J19" i="2"/>
  <c r="J27" i="2" s="1"/>
  <c r="J25" i="2"/>
  <c r="J21" i="2"/>
  <c r="J18" i="2"/>
  <c r="J26" i="2" s="1"/>
  <c r="J22" i="2"/>
  <c r="J38" i="2" s="1"/>
  <c r="K30" i="2"/>
  <c r="K44" i="2" s="1"/>
  <c r="J23" i="2"/>
  <c r="J32" i="2" s="1"/>
  <c r="J24" i="2"/>
  <c r="J20" i="2"/>
  <c r="H6" i="3"/>
  <c r="H7" i="3"/>
  <c r="H8" i="3"/>
  <c r="H14" i="3" s="1"/>
  <c r="H9" i="3"/>
  <c r="H13" i="3" s="1"/>
  <c r="H11" i="3"/>
  <c r="H5" i="3"/>
  <c r="H15" i="3" l="1"/>
  <c r="H16" i="3" s="1"/>
  <c r="J39" i="2"/>
  <c r="L39" i="2" s="1"/>
  <c r="J33" i="2"/>
  <c r="L33" i="2" s="1"/>
  <c r="J36" i="2"/>
  <c r="L36" i="2" s="1"/>
  <c r="L50" i="2" s="1"/>
  <c r="J31" i="2"/>
  <c r="J37" i="2"/>
  <c r="L37" i="2" s="1"/>
  <c r="J34" i="2"/>
  <c r="L34" i="2" s="1"/>
  <c r="L48" i="2" s="1"/>
  <c r="O36" i="2"/>
  <c r="J50" i="2" s="1"/>
  <c r="O37" i="2"/>
  <c r="J51" i="2" s="1"/>
  <c r="O39" i="2"/>
  <c r="J53" i="2" s="1"/>
  <c r="O38" i="2"/>
  <c r="J52" i="2" s="1"/>
  <c r="O33" i="2"/>
  <c r="J47" i="2" s="1"/>
  <c r="O32" i="2"/>
  <c r="J46" i="2" s="1"/>
  <c r="O31" i="2"/>
  <c r="J45" i="2" s="1"/>
  <c r="O34" i="2"/>
  <c r="J48" i="2" s="1"/>
  <c r="L38" i="2"/>
  <c r="M30" i="2"/>
  <c r="M44" i="2" s="1"/>
  <c r="L31" i="2"/>
  <c r="L32" i="2"/>
  <c r="K35" i="2"/>
  <c r="K49" i="2" s="1"/>
  <c r="K36" i="2"/>
  <c r="K50" i="2" s="1"/>
  <c r="L51" i="2" l="1"/>
  <c r="L47" i="2"/>
  <c r="L53" i="2"/>
  <c r="L46" i="2"/>
  <c r="L52" i="2"/>
  <c r="L45" i="2"/>
  <c r="K31" i="2"/>
  <c r="K45" i="2" s="1"/>
  <c r="K33" i="2"/>
  <c r="K47" i="2" s="1"/>
  <c r="K32" i="2"/>
  <c r="K46" i="2" s="1"/>
  <c r="K39" i="2"/>
  <c r="K53" i="2" s="1"/>
  <c r="K34" i="2"/>
  <c r="K48" i="2" s="1"/>
  <c r="K37" i="2"/>
  <c r="K51" i="2" s="1"/>
  <c r="K38" i="2"/>
  <c r="K52" i="2" s="1"/>
  <c r="M32" i="2"/>
  <c r="M46" i="2" s="1"/>
  <c r="M31" i="2"/>
  <c r="M45" i="2" s="1"/>
  <c r="M34" i="2"/>
  <c r="M48" i="2" s="1"/>
  <c r="M37" i="2"/>
  <c r="M51" i="2" s="1"/>
  <c r="M35" i="2"/>
  <c r="M49" i="2" s="1"/>
  <c r="M38" i="2"/>
  <c r="M52" i="2" s="1"/>
  <c r="M33" i="2"/>
  <c r="M47" i="2" s="1"/>
  <c r="M36" i="2"/>
  <c r="M50" i="2" s="1"/>
  <c r="M39" i="2"/>
  <c r="M53" i="2" s="1"/>
  <c r="J42" i="2" l="1"/>
  <c r="J60" i="2" s="1"/>
  <c r="J40" i="2"/>
  <c r="J58" i="2" s="1"/>
  <c r="J54" i="2"/>
  <c r="J56" i="2"/>
  <c r="J55" i="2"/>
  <c r="J41" i="2"/>
  <c r="J59" i="2" s="1"/>
</calcChain>
</file>

<file path=xl/sharedStrings.xml><?xml version="1.0" encoding="utf-8"?>
<sst xmlns="http://schemas.openxmlformats.org/spreadsheetml/2006/main" count="134" uniqueCount="84">
  <si>
    <t>Vref</t>
  </si>
  <si>
    <t>Val</t>
  </si>
  <si>
    <t>*10^</t>
  </si>
  <si>
    <t>Rilim</t>
  </si>
  <si>
    <t>Inputs</t>
  </si>
  <si>
    <t>Outputs</t>
  </si>
  <si>
    <t>Calculations</t>
  </si>
  <si>
    <t>Units</t>
  </si>
  <si>
    <t>%</t>
  </si>
  <si>
    <t>Vsource</t>
  </si>
  <si>
    <t>val</t>
  </si>
  <si>
    <t>Qty Inst</t>
  </si>
  <si>
    <t>Psource_max</t>
  </si>
  <si>
    <t>Iheat (ea)</t>
  </si>
  <si>
    <t>Iheat (ea,start)</t>
  </si>
  <si>
    <t>V</t>
  </si>
  <si>
    <t>W</t>
  </si>
  <si>
    <t>A</t>
  </si>
  <si>
    <t>Ea</t>
  </si>
  <si>
    <t>param</t>
  </si>
  <si>
    <t>Ω</t>
  </si>
  <si>
    <t>+</t>
  </si>
  <si>
    <t>-</t>
  </si>
  <si>
    <t>Vref tol</t>
  </si>
  <si>
    <t>Ifb min</t>
  </si>
  <si>
    <t>Ifb max</t>
  </si>
  <si>
    <t>Ifb</t>
  </si>
  <si>
    <t>Rilim min</t>
  </si>
  <si>
    <t>Rilim max</t>
  </si>
  <si>
    <t>Vref min</t>
  </si>
  <si>
    <t>Vref max</t>
  </si>
  <si>
    <t>Iref max</t>
  </si>
  <si>
    <t>Iref min</t>
  </si>
  <si>
    <t>Current from Rilim, Vref, Rfh, Rfl</t>
  </si>
  <si>
    <t>Rfh</t>
  </si>
  <si>
    <t>Rfl</t>
  </si>
  <si>
    <t>R tol</t>
  </si>
  <si>
    <t>Rfh max</t>
  </si>
  <si>
    <t>Rfl min</t>
  </si>
  <si>
    <t>Rfh min</t>
  </si>
  <si>
    <t>Rfl max</t>
  </si>
  <si>
    <t>Op amp Vos</t>
  </si>
  <si>
    <t>plan to use lm324</t>
  </si>
  <si>
    <t>Vfb max</t>
  </si>
  <si>
    <t>Vfb min</t>
  </si>
  <si>
    <t>Vrail max</t>
  </si>
  <si>
    <t>Vrail min</t>
  </si>
  <si>
    <t>Vfb</t>
  </si>
  <si>
    <t>--</t>
  </si>
  <si>
    <t>-0</t>
  </si>
  <si>
    <t>-+</t>
  </si>
  <si>
    <t>0-</t>
  </si>
  <si>
    <t>00</t>
  </si>
  <si>
    <t>0+</t>
  </si>
  <si>
    <t>+-</t>
  </si>
  <si>
    <t>+0</t>
  </si>
  <si>
    <t>++</t>
  </si>
  <si>
    <t>Vrail voltage</t>
  </si>
  <si>
    <t>Feedback Resistors</t>
  </si>
  <si>
    <t>Vrail nom</t>
  </si>
  <si>
    <t>Ifb nom</t>
  </si>
  <si>
    <t>Rfb</t>
  </si>
  <si>
    <t>Rtot</t>
  </si>
  <si>
    <t>Ratio</t>
  </si>
  <si>
    <t>Iref nom</t>
  </si>
  <si>
    <t>Op amp Imax</t>
  </si>
  <si>
    <t>Op amp Imin</t>
  </si>
  <si>
    <t>Iop amp max</t>
  </si>
  <si>
    <t>Iop amp nom</t>
  </si>
  <si>
    <t>Iop amp min</t>
  </si>
  <si>
    <t>Iop amp (ea)</t>
  </si>
  <si>
    <t>Iheat (total,start)</t>
  </si>
  <si>
    <t>Iheat (total)</t>
  </si>
  <si>
    <t>Iop amp (total)</t>
  </si>
  <si>
    <t>Imisc</t>
  </si>
  <si>
    <t>Istart</t>
  </si>
  <si>
    <t>Isource_max</t>
  </si>
  <si>
    <t>Isource_max - Istart</t>
  </si>
  <si>
    <t>Startup Overhead Margin</t>
  </si>
  <si>
    <t>Inormal_op</t>
  </si>
  <si>
    <t>Pstartup</t>
  </si>
  <si>
    <t>Pnormal_op</t>
  </si>
  <si>
    <t>Redo sheet?</t>
  </si>
  <si>
    <t>Istartup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</si>
</sst>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187C-92E4-4723-8156-5D02B4D1A8E2}">
  <dimension ref="B1:R86"/>
  <sheetViews>
    <sheetView tabSelected="1" workbookViewId="0">
      <selection activeCell="M7" sqref="M7"/>
    </sheetView>
  </sheetViews>
  <sheetFormatPr defaultRowHeight="14.4" x14ac:dyDescent="0.3"/>
  <cols>
    <col min="4" max="4" width="11.77734375" bestFit="1" customWidth="1"/>
    <col min="5" max="6" width="5" bestFit="1" customWidth="1"/>
    <col min="7" max="7" width="5.21875" bestFit="1" customWidth="1"/>
    <col min="9" max="9" width="17.77734375" bestFit="1" customWidth="1"/>
    <col min="12" max="12" width="12" bestFit="1" customWidth="1"/>
    <col min="13" max="13" width="7.6640625" customWidth="1"/>
  </cols>
  <sheetData>
    <row r="1" spans="2:18" x14ac:dyDescent="0.3">
      <c r="B1" t="s">
        <v>82</v>
      </c>
    </row>
    <row r="3" spans="2:18" x14ac:dyDescent="0.3">
      <c r="D3" s="13" t="s">
        <v>33</v>
      </c>
      <c r="E3" s="13"/>
      <c r="F3" s="13"/>
      <c r="G3" s="13"/>
      <c r="H3" s="13"/>
      <c r="I3" s="13"/>
      <c r="J3" s="13"/>
    </row>
    <row r="4" spans="2:18" x14ac:dyDescent="0.3">
      <c r="D4" s="13" t="s">
        <v>4</v>
      </c>
      <c r="E4" s="13"/>
      <c r="F4" s="13"/>
      <c r="G4" s="13"/>
      <c r="I4" s="13" t="s">
        <v>6</v>
      </c>
      <c r="J4" s="13"/>
      <c r="P4" s="13" t="s">
        <v>5</v>
      </c>
      <c r="Q4" s="13"/>
      <c r="R4" s="13"/>
    </row>
    <row r="5" spans="2:18" x14ac:dyDescent="0.3">
      <c r="D5" s="5" t="s">
        <v>19</v>
      </c>
      <c r="E5" s="5" t="s">
        <v>1</v>
      </c>
      <c r="F5" s="5" t="s">
        <v>2</v>
      </c>
      <c r="G5" s="5" t="s">
        <v>7</v>
      </c>
      <c r="I5" s="1" t="s">
        <v>19</v>
      </c>
      <c r="J5" s="1" t="s">
        <v>10</v>
      </c>
      <c r="Q5" t="s">
        <v>1</v>
      </c>
      <c r="R5" t="s">
        <v>7</v>
      </c>
    </row>
    <row r="6" spans="2:18" x14ac:dyDescent="0.3">
      <c r="D6" s="1" t="s">
        <v>0</v>
      </c>
      <c r="E6" s="1">
        <v>6.95</v>
      </c>
      <c r="F6" s="1">
        <v>0</v>
      </c>
      <c r="G6" s="1" t="s">
        <v>15</v>
      </c>
      <c r="I6" t="str">
        <f>D6</f>
        <v>Vref</v>
      </c>
      <c r="J6">
        <f>E6*(10^F6)</f>
        <v>6.95</v>
      </c>
    </row>
    <row r="7" spans="2:18" x14ac:dyDescent="0.3">
      <c r="D7" s="1" t="s">
        <v>3</v>
      </c>
      <c r="E7" s="1">
        <v>1</v>
      </c>
      <c r="F7" s="1">
        <v>3</v>
      </c>
      <c r="G7" s="1" t="s">
        <v>20</v>
      </c>
      <c r="I7" t="str">
        <f t="shared" ref="I7:I16" si="0">D7</f>
        <v>Rilim</v>
      </c>
      <c r="J7">
        <f t="shared" ref="J7:J16" si="1">E7*(10^F7)</f>
        <v>1000</v>
      </c>
    </row>
    <row r="8" spans="2:18" x14ac:dyDescent="0.3">
      <c r="B8" s="3"/>
      <c r="C8" s="4"/>
      <c r="D8" s="1" t="s">
        <v>34</v>
      </c>
      <c r="E8" s="1">
        <v>500</v>
      </c>
      <c r="F8" s="1">
        <v>0</v>
      </c>
      <c r="G8" s="1" t="s">
        <v>20</v>
      </c>
      <c r="I8" t="str">
        <f t="shared" si="0"/>
        <v>Rfh</v>
      </c>
      <c r="J8">
        <f t="shared" si="1"/>
        <v>500</v>
      </c>
    </row>
    <row r="9" spans="2:18" x14ac:dyDescent="0.3">
      <c r="B9" s="4"/>
      <c r="C9" s="4"/>
      <c r="D9" s="1" t="s">
        <v>35</v>
      </c>
      <c r="E9" s="1">
        <v>1</v>
      </c>
      <c r="F9" s="1">
        <v>3</v>
      </c>
      <c r="G9" s="1" t="s">
        <v>20</v>
      </c>
      <c r="I9" t="str">
        <f t="shared" si="0"/>
        <v>Rfl</v>
      </c>
      <c r="J9">
        <f t="shared" si="1"/>
        <v>1000</v>
      </c>
    </row>
    <row r="10" spans="2:18" x14ac:dyDescent="0.3">
      <c r="B10" s="4"/>
      <c r="C10" s="4"/>
      <c r="D10" s="1" t="s">
        <v>23</v>
      </c>
      <c r="E10" s="1">
        <v>0.17</v>
      </c>
      <c r="F10" s="1">
        <v>0</v>
      </c>
      <c r="G10" s="1" t="s">
        <v>8</v>
      </c>
      <c r="I10" t="str">
        <f t="shared" si="0"/>
        <v>Vref tol</v>
      </c>
      <c r="J10">
        <f t="shared" si="1"/>
        <v>0.17</v>
      </c>
    </row>
    <row r="11" spans="2:18" x14ac:dyDescent="0.3">
      <c r="D11" s="1" t="s">
        <v>36</v>
      </c>
      <c r="E11" s="1">
        <v>1</v>
      </c>
      <c r="F11" s="1">
        <v>0</v>
      </c>
      <c r="G11" s="1" t="s">
        <v>8</v>
      </c>
      <c r="I11" t="str">
        <f t="shared" si="0"/>
        <v>R tol</v>
      </c>
      <c r="J11">
        <f t="shared" si="1"/>
        <v>1</v>
      </c>
    </row>
    <row r="12" spans="2:18" x14ac:dyDescent="0.3">
      <c r="B12" t="s">
        <v>42</v>
      </c>
      <c r="D12" s="1" t="s">
        <v>41</v>
      </c>
      <c r="E12" s="1">
        <v>3</v>
      </c>
      <c r="F12" s="1">
        <v>-3</v>
      </c>
      <c r="G12" s="1" t="s">
        <v>15</v>
      </c>
      <c r="I12" t="str">
        <f t="shared" si="0"/>
        <v>Op amp Vos</v>
      </c>
      <c r="J12">
        <f t="shared" si="1"/>
        <v>3.0000000000000001E-3</v>
      </c>
    </row>
    <row r="13" spans="2:18" x14ac:dyDescent="0.3">
      <c r="D13" s="1" t="s">
        <v>31</v>
      </c>
      <c r="E13" s="1">
        <v>4.5</v>
      </c>
      <c r="F13" s="1">
        <v>-3</v>
      </c>
      <c r="G13" s="1" t="s">
        <v>17</v>
      </c>
      <c r="I13" t="str">
        <f t="shared" si="0"/>
        <v>Iref max</v>
      </c>
      <c r="J13">
        <f t="shared" si="1"/>
        <v>4.5000000000000005E-3</v>
      </c>
    </row>
    <row r="14" spans="2:18" x14ac:dyDescent="0.3">
      <c r="D14" s="1" t="s">
        <v>32</v>
      </c>
      <c r="E14" s="1">
        <v>2</v>
      </c>
      <c r="F14" s="1">
        <v>-3</v>
      </c>
      <c r="G14" s="1" t="s">
        <v>17</v>
      </c>
      <c r="I14" t="str">
        <f t="shared" si="0"/>
        <v>Iref min</v>
      </c>
      <c r="J14">
        <f t="shared" si="1"/>
        <v>2E-3</v>
      </c>
    </row>
    <row r="15" spans="2:18" x14ac:dyDescent="0.3">
      <c r="D15" s="1" t="s">
        <v>65</v>
      </c>
      <c r="E15" s="1">
        <v>20</v>
      </c>
      <c r="F15" s="1">
        <v>-3</v>
      </c>
      <c r="G15" s="1" t="s">
        <v>17</v>
      </c>
      <c r="I15" t="str">
        <f t="shared" si="0"/>
        <v>Op amp Imax</v>
      </c>
      <c r="J15">
        <f t="shared" si="1"/>
        <v>0.02</v>
      </c>
    </row>
    <row r="16" spans="2:18" x14ac:dyDescent="0.3">
      <c r="D16" s="1" t="s">
        <v>66</v>
      </c>
      <c r="E16" s="1">
        <v>-30</v>
      </c>
      <c r="F16" s="1">
        <v>-3</v>
      </c>
      <c r="G16" s="1" t="s">
        <v>17</v>
      </c>
      <c r="I16" t="str">
        <f t="shared" si="0"/>
        <v>Op amp Imin</v>
      </c>
      <c r="J16">
        <f t="shared" si="1"/>
        <v>-0.03</v>
      </c>
    </row>
    <row r="18" spans="9:17" x14ac:dyDescent="0.3">
      <c r="I18" t="s">
        <v>30</v>
      </c>
      <c r="J18">
        <f>J6*(1+(J10*0.01))</f>
        <v>6.9618150000000005</v>
      </c>
      <c r="O18" s="4"/>
      <c r="P18" s="4"/>
      <c r="Q18" s="4"/>
    </row>
    <row r="19" spans="9:17" x14ac:dyDescent="0.3">
      <c r="I19" t="s">
        <v>29</v>
      </c>
      <c r="J19">
        <f>J6*(1-(J10*0.01))</f>
        <v>6.9381849999999998</v>
      </c>
      <c r="O19" s="4"/>
      <c r="P19" s="4"/>
      <c r="Q19" s="4"/>
    </row>
    <row r="20" spans="9:17" x14ac:dyDescent="0.3">
      <c r="I20" t="s">
        <v>28</v>
      </c>
      <c r="J20">
        <f>J7*(1+(J11*0.01))</f>
        <v>1010</v>
      </c>
    </row>
    <row r="21" spans="9:17" x14ac:dyDescent="0.3">
      <c r="I21" t="s">
        <v>27</v>
      </c>
      <c r="J21">
        <f>J7*(1-(J11*0.01))</f>
        <v>990</v>
      </c>
    </row>
    <row r="22" spans="9:17" x14ac:dyDescent="0.3">
      <c r="I22" t="s">
        <v>37</v>
      </c>
      <c r="J22">
        <f>J8*(1+(J11*0.01))</f>
        <v>505</v>
      </c>
    </row>
    <row r="23" spans="9:17" x14ac:dyDescent="0.3">
      <c r="I23" t="s">
        <v>39</v>
      </c>
      <c r="J23">
        <f>J8*(1-(J11*0.01))</f>
        <v>495</v>
      </c>
    </row>
    <row r="24" spans="9:17" x14ac:dyDescent="0.3">
      <c r="I24" t="s">
        <v>40</v>
      </c>
      <c r="J24">
        <f>J9*(1+(J11*0.01))</f>
        <v>1010</v>
      </c>
    </row>
    <row r="25" spans="9:17" x14ac:dyDescent="0.3">
      <c r="I25" t="s">
        <v>38</v>
      </c>
      <c r="J25">
        <f>J9*(1-(J11*0.01))</f>
        <v>990</v>
      </c>
    </row>
    <row r="26" spans="9:17" x14ac:dyDescent="0.3">
      <c r="I26" t="s">
        <v>43</v>
      </c>
      <c r="J26">
        <f>J18+J12</f>
        <v>6.9648150000000006</v>
      </c>
    </row>
    <row r="27" spans="9:17" x14ac:dyDescent="0.3">
      <c r="I27" t="s">
        <v>44</v>
      </c>
      <c r="J27">
        <f>J19-J12</f>
        <v>6.9351849999999997</v>
      </c>
    </row>
    <row r="29" spans="9:17" x14ac:dyDescent="0.3">
      <c r="I29" t="s">
        <v>57</v>
      </c>
      <c r="J29" t="s">
        <v>47</v>
      </c>
      <c r="K29" t="s">
        <v>22</v>
      </c>
      <c r="L29">
        <v>0</v>
      </c>
      <c r="M29" t="s">
        <v>21</v>
      </c>
    </row>
    <row r="30" spans="9:17" x14ac:dyDescent="0.3">
      <c r="I30" t="s">
        <v>58</v>
      </c>
      <c r="J30" t="s">
        <v>63</v>
      </c>
      <c r="K30">
        <f>J27</f>
        <v>6.9351849999999997</v>
      </c>
      <c r="L30">
        <f>J6</f>
        <v>6.95</v>
      </c>
      <c r="M30">
        <f>J26</f>
        <v>6.9648150000000006</v>
      </c>
      <c r="O30" t="s">
        <v>61</v>
      </c>
    </row>
    <row r="31" spans="9:17" x14ac:dyDescent="0.3">
      <c r="I31" s="6" t="s">
        <v>48</v>
      </c>
      <c r="J31">
        <f>J25/(J25+J23)</f>
        <v>0.66666666666666663</v>
      </c>
      <c r="K31" s="7">
        <f>K$30/$J31</f>
        <v>10.402777500000001</v>
      </c>
      <c r="L31" s="7">
        <f t="shared" ref="L31:M39" si="2">L$30/$J31</f>
        <v>10.425000000000001</v>
      </c>
      <c r="M31" s="8">
        <f t="shared" si="2"/>
        <v>10.447222500000002</v>
      </c>
      <c r="O31">
        <f>J23+J25</f>
        <v>1485</v>
      </c>
    </row>
    <row r="32" spans="9:17" x14ac:dyDescent="0.3">
      <c r="I32" s="6" t="s">
        <v>49</v>
      </c>
      <c r="J32">
        <f>J9/(J9+J23)</f>
        <v>0.66889632107023411</v>
      </c>
      <c r="K32" s="7">
        <f t="shared" ref="K32:K39" si="3">K$30/$J32</f>
        <v>10.368101574999999</v>
      </c>
      <c r="L32" s="7">
        <f t="shared" si="2"/>
        <v>10.39025</v>
      </c>
      <c r="M32" s="8">
        <f t="shared" si="2"/>
        <v>10.412398425000001</v>
      </c>
      <c r="O32">
        <f>J23+J9</f>
        <v>1495</v>
      </c>
    </row>
    <row r="33" spans="9:15" x14ac:dyDescent="0.3">
      <c r="I33" s="6" t="s">
        <v>50</v>
      </c>
      <c r="J33">
        <f>J24/(J23+J24)</f>
        <v>0.67109634551495012</v>
      </c>
      <c r="K33" s="7">
        <f t="shared" si="3"/>
        <v>10.334112301980198</v>
      </c>
      <c r="L33" s="7">
        <f t="shared" si="2"/>
        <v>10.356188118811883</v>
      </c>
      <c r="M33" s="8">
        <f t="shared" si="2"/>
        <v>10.378263935643567</v>
      </c>
      <c r="O33">
        <f>J23+J24</f>
        <v>1505</v>
      </c>
    </row>
    <row r="34" spans="9:15" x14ac:dyDescent="0.3">
      <c r="I34" s="6" t="s">
        <v>51</v>
      </c>
      <c r="J34">
        <f>J25/(J8+J25)</f>
        <v>0.66442953020134232</v>
      </c>
      <c r="K34" s="7">
        <f t="shared" si="3"/>
        <v>10.437803686868685</v>
      </c>
      <c r="L34" s="7">
        <f t="shared" si="2"/>
        <v>10.46010101010101</v>
      </c>
      <c r="M34" s="8">
        <f t="shared" si="2"/>
        <v>10.482398333333334</v>
      </c>
      <c r="O34">
        <f>J8+J25</f>
        <v>1490</v>
      </c>
    </row>
    <row r="35" spans="9:15" x14ac:dyDescent="0.3">
      <c r="I35" s="6" t="s">
        <v>52</v>
      </c>
      <c r="J35">
        <f>J9/(J8+J9)</f>
        <v>0.66666666666666663</v>
      </c>
      <c r="K35" s="7">
        <f t="shared" si="3"/>
        <v>10.402777500000001</v>
      </c>
      <c r="L35" s="7">
        <f t="shared" si="2"/>
        <v>10.425000000000001</v>
      </c>
      <c r="M35" s="8">
        <f t="shared" si="2"/>
        <v>10.447222500000002</v>
      </c>
      <c r="O35">
        <f>J8+J9</f>
        <v>1500</v>
      </c>
    </row>
    <row r="36" spans="9:15" x14ac:dyDescent="0.3">
      <c r="I36" s="6" t="s">
        <v>53</v>
      </c>
      <c r="J36">
        <f>J24/(J8+J24)</f>
        <v>0.66887417218543044</v>
      </c>
      <c r="K36" s="7">
        <f t="shared" si="3"/>
        <v>10.368444900990099</v>
      </c>
      <c r="L36" s="7">
        <f t="shared" si="2"/>
        <v>10.390594059405942</v>
      </c>
      <c r="M36" s="8">
        <f t="shared" si="2"/>
        <v>10.412743217821783</v>
      </c>
      <c r="O36">
        <f>J8+J24</f>
        <v>1510</v>
      </c>
    </row>
    <row r="37" spans="9:15" x14ac:dyDescent="0.3">
      <c r="I37" s="6" t="s">
        <v>54</v>
      </c>
      <c r="J37">
        <f>J25/(J22+J25)</f>
        <v>0.66220735785953178</v>
      </c>
      <c r="K37" s="7">
        <f t="shared" si="3"/>
        <v>10.472829873737373</v>
      </c>
      <c r="L37" s="7">
        <f t="shared" si="2"/>
        <v>10.49520202020202</v>
      </c>
      <c r="M37" s="8">
        <f t="shared" si="2"/>
        <v>10.517574166666668</v>
      </c>
      <c r="O37">
        <f>J22+J25</f>
        <v>1495</v>
      </c>
    </row>
    <row r="38" spans="9:15" x14ac:dyDescent="0.3">
      <c r="I38" s="6" t="s">
        <v>55</v>
      </c>
      <c r="J38">
        <f>J9/(J22+J9)</f>
        <v>0.66445182724252494</v>
      </c>
      <c r="K38" s="7">
        <f t="shared" si="3"/>
        <v>10.437453424999999</v>
      </c>
      <c r="L38" s="7">
        <f t="shared" si="2"/>
        <v>10.45975</v>
      </c>
      <c r="M38" s="8">
        <f t="shared" si="2"/>
        <v>10.482046575</v>
      </c>
      <c r="O38">
        <f>J22+J9</f>
        <v>1505</v>
      </c>
    </row>
    <row r="39" spans="9:15" x14ac:dyDescent="0.3">
      <c r="I39" s="6" t="s">
        <v>56</v>
      </c>
      <c r="J39">
        <f>J24/(J22+J24)</f>
        <v>0.66666666666666663</v>
      </c>
      <c r="K39" s="9">
        <f t="shared" si="3"/>
        <v>10.402777500000001</v>
      </c>
      <c r="L39" s="9">
        <f t="shared" si="2"/>
        <v>10.425000000000001</v>
      </c>
      <c r="M39" s="10">
        <f t="shared" si="2"/>
        <v>10.447222500000002</v>
      </c>
      <c r="O39">
        <f>J22+J24</f>
        <v>1515</v>
      </c>
    </row>
    <row r="40" spans="9:15" x14ac:dyDescent="0.3">
      <c r="I40" t="s">
        <v>45</v>
      </c>
      <c r="J40">
        <f>MAX(K31:M39)</f>
        <v>10.517574166666668</v>
      </c>
    </row>
    <row r="41" spans="9:15" x14ac:dyDescent="0.3">
      <c r="I41" t="s">
        <v>59</v>
      </c>
      <c r="J41">
        <f>AVERAGE(K31:M39)</f>
        <v>10.42523168983565</v>
      </c>
    </row>
    <row r="42" spans="9:15" x14ac:dyDescent="0.3">
      <c r="I42" t="s">
        <v>46</v>
      </c>
      <c r="J42">
        <f>MIN(K31:M39)</f>
        <v>10.334112301980198</v>
      </c>
    </row>
    <row r="43" spans="9:15" x14ac:dyDescent="0.3">
      <c r="I43" t="s">
        <v>26</v>
      </c>
      <c r="J43" t="s">
        <v>47</v>
      </c>
      <c r="K43" t="s">
        <v>22</v>
      </c>
      <c r="L43">
        <v>0</v>
      </c>
      <c r="M43" t="s">
        <v>21</v>
      </c>
    </row>
    <row r="44" spans="9:15" x14ac:dyDescent="0.3">
      <c r="I44" t="s">
        <v>58</v>
      </c>
      <c r="J44" t="s">
        <v>62</v>
      </c>
      <c r="K44">
        <f>K30</f>
        <v>6.9351849999999997</v>
      </c>
      <c r="L44">
        <f t="shared" ref="L44:M44" si="4">L30</f>
        <v>6.95</v>
      </c>
      <c r="M44">
        <f t="shared" si="4"/>
        <v>6.9648150000000006</v>
      </c>
    </row>
    <row r="45" spans="9:15" x14ac:dyDescent="0.3">
      <c r="I45" s="6" t="s">
        <v>48</v>
      </c>
      <c r="J45">
        <f>O31</f>
        <v>1485</v>
      </c>
      <c r="K45" s="7">
        <f>K31/$J45</f>
        <v>7.0052373737373745E-3</v>
      </c>
      <c r="L45" s="7">
        <f t="shared" ref="L45:M45" si="5">L31/$J45</f>
        <v>7.0202020202020203E-3</v>
      </c>
      <c r="M45" s="7">
        <f t="shared" si="5"/>
        <v>7.0351666666666679E-3</v>
      </c>
    </row>
    <row r="46" spans="9:15" x14ac:dyDescent="0.3">
      <c r="I46" s="6" t="s">
        <v>49</v>
      </c>
      <c r="J46">
        <f t="shared" ref="J46:J53" si="6">O32</f>
        <v>1495</v>
      </c>
      <c r="K46" s="7">
        <f t="shared" ref="K46:M46" si="7">K32/$J46</f>
        <v>6.9351849999999991E-3</v>
      </c>
      <c r="L46" s="7">
        <f t="shared" si="7"/>
        <v>6.9499999999999996E-3</v>
      </c>
      <c r="M46" s="7">
        <f t="shared" si="7"/>
        <v>6.9648150000000009E-3</v>
      </c>
    </row>
    <row r="47" spans="9:15" x14ac:dyDescent="0.3">
      <c r="I47" s="6" t="s">
        <v>50</v>
      </c>
      <c r="J47">
        <f t="shared" si="6"/>
        <v>1505</v>
      </c>
      <c r="K47" s="7">
        <f t="shared" ref="K47:M47" si="8">K33/$J47</f>
        <v>6.8665198019801981E-3</v>
      </c>
      <c r="L47" s="7">
        <f t="shared" si="8"/>
        <v>6.8811881188118821E-3</v>
      </c>
      <c r="M47" s="7">
        <f t="shared" si="8"/>
        <v>6.895856435643566E-3</v>
      </c>
    </row>
    <row r="48" spans="9:15" x14ac:dyDescent="0.3">
      <c r="I48" s="6" t="s">
        <v>51</v>
      </c>
      <c r="J48">
        <f t="shared" si="6"/>
        <v>1490</v>
      </c>
      <c r="K48" s="7">
        <f t="shared" ref="K48:M48" si="9">K34/$J48</f>
        <v>7.0052373737373727E-3</v>
      </c>
      <c r="L48" s="7">
        <f t="shared" si="9"/>
        <v>7.0202020202020203E-3</v>
      </c>
      <c r="M48" s="7">
        <f t="shared" si="9"/>
        <v>7.035166666666667E-3</v>
      </c>
    </row>
    <row r="49" spans="9:14" x14ac:dyDescent="0.3">
      <c r="I49" s="6" t="s">
        <v>52</v>
      </c>
      <c r="J49">
        <f t="shared" si="6"/>
        <v>1500</v>
      </c>
      <c r="K49" s="7">
        <f t="shared" ref="K49:M49" si="10">K35/$J49</f>
        <v>6.9351850000000008E-3</v>
      </c>
      <c r="L49" s="7">
        <f t="shared" si="10"/>
        <v>6.9500000000000004E-3</v>
      </c>
      <c r="M49" s="7">
        <f t="shared" si="10"/>
        <v>6.9648150000000018E-3</v>
      </c>
    </row>
    <row r="50" spans="9:14" x14ac:dyDescent="0.3">
      <c r="I50" s="6" t="s">
        <v>53</v>
      </c>
      <c r="J50">
        <f t="shared" si="6"/>
        <v>1510</v>
      </c>
      <c r="K50" s="7">
        <f t="shared" ref="K50:M50" si="11">K36/$J50</f>
        <v>6.8665198019801981E-3</v>
      </c>
      <c r="L50" s="7">
        <f t="shared" si="11"/>
        <v>6.8811881188118821E-3</v>
      </c>
      <c r="M50" s="7">
        <f t="shared" si="11"/>
        <v>6.8958564356435643E-3</v>
      </c>
    </row>
    <row r="51" spans="9:14" x14ac:dyDescent="0.3">
      <c r="I51" s="6" t="s">
        <v>54</v>
      </c>
      <c r="J51">
        <f t="shared" si="6"/>
        <v>1495</v>
      </c>
      <c r="K51" s="7">
        <f t="shared" ref="K51:M51" si="12">K37/$J51</f>
        <v>7.0052373737373736E-3</v>
      </c>
      <c r="L51" s="7">
        <f t="shared" si="12"/>
        <v>7.0202020202020203E-3</v>
      </c>
      <c r="M51" s="7">
        <f t="shared" si="12"/>
        <v>7.035166666666667E-3</v>
      </c>
    </row>
    <row r="52" spans="9:14" x14ac:dyDescent="0.3">
      <c r="I52" s="6" t="s">
        <v>55</v>
      </c>
      <c r="J52">
        <f t="shared" si="6"/>
        <v>1505</v>
      </c>
      <c r="K52" s="7">
        <f t="shared" ref="K52:M52" si="13">K38/$J52</f>
        <v>6.9351849999999991E-3</v>
      </c>
      <c r="L52" s="7">
        <f t="shared" si="13"/>
        <v>6.9499999999999996E-3</v>
      </c>
      <c r="M52" s="7">
        <f t="shared" si="13"/>
        <v>6.9648150000000001E-3</v>
      </c>
    </row>
    <row r="53" spans="9:14" x14ac:dyDescent="0.3">
      <c r="I53" s="6" t="s">
        <v>56</v>
      </c>
      <c r="J53">
        <f t="shared" si="6"/>
        <v>1515</v>
      </c>
      <c r="K53" s="7">
        <f t="shared" ref="K53:M53" si="14">K39/$J53</f>
        <v>6.866519801980199E-3</v>
      </c>
      <c r="L53" s="7">
        <f t="shared" si="14"/>
        <v>6.8811881188118812E-3</v>
      </c>
      <c r="M53" s="7">
        <f t="shared" si="14"/>
        <v>6.895856435643566E-3</v>
      </c>
    </row>
    <row r="54" spans="9:14" x14ac:dyDescent="0.3">
      <c r="I54" t="s">
        <v>25</v>
      </c>
      <c r="J54">
        <f>MAX(K45:M53)</f>
        <v>7.0351666666666679E-3</v>
      </c>
      <c r="K54" s="11"/>
      <c r="L54" s="11"/>
      <c r="M54" s="11"/>
    </row>
    <row r="55" spans="9:14" x14ac:dyDescent="0.3">
      <c r="I55" t="s">
        <v>60</v>
      </c>
      <c r="J55">
        <f>AVERAGE(K45:M53)</f>
        <v>6.9504633796713009E-3</v>
      </c>
    </row>
    <row r="56" spans="9:14" x14ac:dyDescent="0.3">
      <c r="I56" t="s">
        <v>24</v>
      </c>
      <c r="J56">
        <f>MIN(K45:M53)</f>
        <v>6.8665198019801981E-3</v>
      </c>
    </row>
    <row r="58" spans="9:14" x14ac:dyDescent="0.3">
      <c r="I58" t="s">
        <v>31</v>
      </c>
      <c r="J58">
        <f>(J40-J19)/J21</f>
        <v>3.6155446127946141E-3</v>
      </c>
    </row>
    <row r="59" spans="9:14" x14ac:dyDescent="0.3">
      <c r="I59" t="s">
        <v>64</v>
      </c>
      <c r="J59">
        <f>(J41-J6)/J7</f>
        <v>3.47523168983565E-3</v>
      </c>
    </row>
    <row r="60" spans="9:14" x14ac:dyDescent="0.3">
      <c r="I60" s="6" t="s">
        <v>32</v>
      </c>
      <c r="J60">
        <f>(J42-J18)/J20</f>
        <v>3.338908219782374E-3</v>
      </c>
    </row>
    <row r="61" spans="9:14" x14ac:dyDescent="0.3">
      <c r="I61" s="6"/>
      <c r="N61" s="6"/>
    </row>
    <row r="62" spans="9:14" x14ac:dyDescent="0.3">
      <c r="I62" s="6" t="s">
        <v>67</v>
      </c>
      <c r="J62">
        <f>J54+J58</f>
        <v>1.0650711279461282E-2</v>
      </c>
    </row>
    <row r="63" spans="9:14" x14ac:dyDescent="0.3">
      <c r="I63" s="6" t="s">
        <v>68</v>
      </c>
      <c r="J63">
        <f>J55+J59</f>
        <v>1.0425695069506951E-2</v>
      </c>
    </row>
    <row r="64" spans="9:14" x14ac:dyDescent="0.3">
      <c r="I64" s="6" t="s">
        <v>69</v>
      </c>
      <c r="J64">
        <f>J56+J60</f>
        <v>1.0205428021762572E-2</v>
      </c>
      <c r="N64" s="6"/>
    </row>
    <row r="65" spans="9:14" x14ac:dyDescent="0.3">
      <c r="I65" s="6"/>
    </row>
    <row r="66" spans="9:14" x14ac:dyDescent="0.3">
      <c r="I66" s="6"/>
    </row>
    <row r="67" spans="9:14" x14ac:dyDescent="0.3">
      <c r="I67" s="6"/>
      <c r="N67" s="6"/>
    </row>
    <row r="68" spans="9:14" x14ac:dyDescent="0.3">
      <c r="I68" s="6"/>
    </row>
    <row r="69" spans="9:14" x14ac:dyDescent="0.3">
      <c r="I69" s="6"/>
    </row>
    <row r="70" spans="9:14" x14ac:dyDescent="0.3">
      <c r="I70" s="6"/>
      <c r="N70" s="6"/>
    </row>
    <row r="71" spans="9:14" x14ac:dyDescent="0.3">
      <c r="I71" s="6"/>
    </row>
    <row r="72" spans="9:14" x14ac:dyDescent="0.3">
      <c r="I72" s="6"/>
    </row>
    <row r="73" spans="9:14" x14ac:dyDescent="0.3">
      <c r="I73" s="6"/>
      <c r="N73" s="6"/>
    </row>
    <row r="74" spans="9:14" x14ac:dyDescent="0.3">
      <c r="I74" s="6"/>
    </row>
    <row r="75" spans="9:14" x14ac:dyDescent="0.3">
      <c r="I75" s="6"/>
    </row>
    <row r="76" spans="9:14" x14ac:dyDescent="0.3">
      <c r="I76" s="6"/>
      <c r="N76" s="6"/>
    </row>
    <row r="77" spans="9:14" x14ac:dyDescent="0.3">
      <c r="I77" s="6"/>
    </row>
    <row r="78" spans="9:14" x14ac:dyDescent="0.3">
      <c r="I78" s="6"/>
    </row>
    <row r="79" spans="9:14" x14ac:dyDescent="0.3">
      <c r="I79" s="6"/>
      <c r="N79" s="6"/>
    </row>
    <row r="80" spans="9:14" x14ac:dyDescent="0.3">
      <c r="I80" s="6"/>
    </row>
    <row r="81" spans="9:14" x14ac:dyDescent="0.3">
      <c r="I81" s="6"/>
    </row>
    <row r="82" spans="9:14" x14ac:dyDescent="0.3">
      <c r="I82" s="6"/>
      <c r="N82" s="6"/>
    </row>
    <row r="83" spans="9:14" x14ac:dyDescent="0.3">
      <c r="I83" s="6"/>
    </row>
    <row r="84" spans="9:14" x14ac:dyDescent="0.3">
      <c r="I84" s="6"/>
    </row>
    <row r="85" spans="9:14" x14ac:dyDescent="0.3">
      <c r="I85" s="6"/>
      <c r="N85" s="6"/>
    </row>
    <row r="86" spans="9:14" x14ac:dyDescent="0.3">
      <c r="I86" s="6"/>
    </row>
  </sheetData>
  <mergeCells count="4">
    <mergeCell ref="D3:J3"/>
    <mergeCell ref="I4:J4"/>
    <mergeCell ref="P4:R4"/>
    <mergeCell ref="D4:G4"/>
  </mergeCells>
  <conditionalFormatting sqref="J58:J60">
    <cfRule type="cellIs" dxfId="2" priority="1" operator="notBetween">
      <formula>$J$14</formula>
      <formula>$J$13</formula>
    </cfRule>
  </conditionalFormatting>
  <conditionalFormatting sqref="J62:J64">
    <cfRule type="cellIs" dxfId="1" priority="2" operator="notBetween">
      <formula>$J$16</formula>
      <formula>$J$15</formula>
    </cfRule>
  </conditionalFormatting>
  <conditionalFormatting sqref="M9:M19">
    <cfRule type="cellIs" dxfId="0" priority="3" operator="notBetween">
      <formula>-$J$18</formula>
      <formula>$J$18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F8B8-99A9-466C-98A9-415FD47DA591}">
  <dimension ref="C3:I25"/>
  <sheetViews>
    <sheetView workbookViewId="0">
      <selection activeCell="A9" sqref="A9"/>
    </sheetView>
  </sheetViews>
  <sheetFormatPr defaultRowHeight="14.4" x14ac:dyDescent="0.3"/>
  <cols>
    <col min="3" max="3" width="13.109375" style="2" bestFit="1" customWidth="1"/>
    <col min="7" max="7" width="23.44140625" bestFit="1" customWidth="1"/>
  </cols>
  <sheetData>
    <row r="3" spans="3:9" x14ac:dyDescent="0.3">
      <c r="C3" s="13" t="s">
        <v>4</v>
      </c>
      <c r="D3" s="13"/>
      <c r="E3" s="13"/>
    </row>
    <row r="4" spans="3:9" x14ac:dyDescent="0.3">
      <c r="D4" t="s">
        <v>10</v>
      </c>
      <c r="E4" t="s">
        <v>2</v>
      </c>
    </row>
    <row r="5" spans="3:9" x14ac:dyDescent="0.3">
      <c r="C5" s="2" t="s">
        <v>9</v>
      </c>
      <c r="D5">
        <v>18</v>
      </c>
      <c r="E5">
        <v>0</v>
      </c>
      <c r="G5" s="2" t="s">
        <v>9</v>
      </c>
      <c r="H5">
        <f>D5*(10^E5)</f>
        <v>18</v>
      </c>
      <c r="I5" t="s">
        <v>15</v>
      </c>
    </row>
    <row r="6" spans="3:9" x14ac:dyDescent="0.3">
      <c r="C6" s="2" t="s">
        <v>12</v>
      </c>
      <c r="D6">
        <v>18</v>
      </c>
      <c r="E6">
        <v>0</v>
      </c>
      <c r="G6" s="2" t="s">
        <v>12</v>
      </c>
      <c r="H6">
        <f t="shared" ref="H6:H11" si="0">D6*(10^E6)</f>
        <v>18</v>
      </c>
      <c r="I6" t="s">
        <v>16</v>
      </c>
    </row>
    <row r="7" spans="3:9" x14ac:dyDescent="0.3">
      <c r="C7" s="2" t="s">
        <v>70</v>
      </c>
      <c r="D7">
        <v>7.1</v>
      </c>
      <c r="E7">
        <v>-3</v>
      </c>
      <c r="G7" s="2" t="s">
        <v>70</v>
      </c>
      <c r="H7">
        <f t="shared" si="0"/>
        <v>7.0999999999999995E-3</v>
      </c>
      <c r="I7" t="s">
        <v>17</v>
      </c>
    </row>
    <row r="8" spans="3:9" x14ac:dyDescent="0.3">
      <c r="C8" s="2" t="s">
        <v>13</v>
      </c>
      <c r="D8">
        <v>30</v>
      </c>
      <c r="E8">
        <v>-3</v>
      </c>
      <c r="G8" s="2" t="s">
        <v>13</v>
      </c>
      <c r="H8">
        <f t="shared" si="0"/>
        <v>0.03</v>
      </c>
      <c r="I8" t="s">
        <v>17</v>
      </c>
    </row>
    <row r="9" spans="3:9" x14ac:dyDescent="0.3">
      <c r="C9" s="2" t="s">
        <v>14</v>
      </c>
      <c r="D9">
        <v>200</v>
      </c>
      <c r="E9">
        <v>-3</v>
      </c>
      <c r="G9" s="2" t="s">
        <v>14</v>
      </c>
      <c r="H9">
        <f t="shared" si="0"/>
        <v>0.2</v>
      </c>
      <c r="I9" t="s">
        <v>17</v>
      </c>
    </row>
    <row r="10" spans="3:9" x14ac:dyDescent="0.3">
      <c r="C10" s="2" t="s">
        <v>74</v>
      </c>
      <c r="D10">
        <v>50</v>
      </c>
      <c r="E10">
        <v>-3</v>
      </c>
      <c r="G10" s="2" t="str">
        <f>C10</f>
        <v>Imisc</v>
      </c>
      <c r="H10">
        <f t="shared" si="0"/>
        <v>0.05</v>
      </c>
      <c r="I10" t="s">
        <v>17</v>
      </c>
    </row>
    <row r="11" spans="3:9" x14ac:dyDescent="0.3">
      <c r="C11" s="2" t="s">
        <v>11</v>
      </c>
      <c r="D11">
        <v>4</v>
      </c>
      <c r="E11">
        <v>0</v>
      </c>
      <c r="G11" s="2" t="s">
        <v>11</v>
      </c>
      <c r="H11">
        <f t="shared" si="0"/>
        <v>4</v>
      </c>
      <c r="I11" t="s">
        <v>18</v>
      </c>
    </row>
    <row r="12" spans="3:9" x14ac:dyDescent="0.3">
      <c r="G12" s="2" t="s">
        <v>76</v>
      </c>
      <c r="H12">
        <f>H6/H5</f>
        <v>1</v>
      </c>
      <c r="I12" t="s">
        <v>17</v>
      </c>
    </row>
    <row r="13" spans="3:9" x14ac:dyDescent="0.3">
      <c r="G13" s="2" t="s">
        <v>71</v>
      </c>
      <c r="H13">
        <f>H9*H11</f>
        <v>0.8</v>
      </c>
      <c r="I13" t="s">
        <v>17</v>
      </c>
    </row>
    <row r="14" spans="3:9" x14ac:dyDescent="0.3">
      <c r="G14" s="2" t="s">
        <v>72</v>
      </c>
      <c r="H14">
        <f>H8*H11</f>
        <v>0.12</v>
      </c>
      <c r="I14" t="s">
        <v>17</v>
      </c>
    </row>
    <row r="15" spans="3:9" x14ac:dyDescent="0.3">
      <c r="G15" s="2" t="s">
        <v>73</v>
      </c>
      <c r="H15">
        <f>H7*H11</f>
        <v>2.8399999999999998E-2</v>
      </c>
      <c r="I15" t="s">
        <v>17</v>
      </c>
    </row>
    <row r="16" spans="3:9" x14ac:dyDescent="0.3">
      <c r="G16" s="2" t="s">
        <v>75</v>
      </c>
      <c r="H16">
        <f>H10+H13+H15</f>
        <v>0.87840000000000007</v>
      </c>
      <c r="I16" t="s">
        <v>17</v>
      </c>
    </row>
    <row r="17" spans="7:9" x14ac:dyDescent="0.3">
      <c r="G17" s="2" t="s">
        <v>77</v>
      </c>
      <c r="H17">
        <f>H12-H16</f>
        <v>0.12159999999999993</v>
      </c>
      <c r="I17" t="s">
        <v>17</v>
      </c>
    </row>
    <row r="18" spans="7:9" x14ac:dyDescent="0.3">
      <c r="G18" s="2" t="s">
        <v>78</v>
      </c>
      <c r="H18" s="12">
        <f>H17/H12</f>
        <v>0.12159999999999993</v>
      </c>
      <c r="I18" t="s">
        <v>8</v>
      </c>
    </row>
    <row r="19" spans="7:9" x14ac:dyDescent="0.3">
      <c r="G19" s="2" t="s">
        <v>79</v>
      </c>
      <c r="H19">
        <f>H15+H14+H10</f>
        <v>0.19840000000000002</v>
      </c>
      <c r="I19" t="s">
        <v>17</v>
      </c>
    </row>
    <row r="20" spans="7:9" x14ac:dyDescent="0.3">
      <c r="G20" s="2"/>
    </row>
    <row r="21" spans="7:9" x14ac:dyDescent="0.3">
      <c r="G21" s="2" t="s">
        <v>80</v>
      </c>
      <c r="H21">
        <f>H16*H5</f>
        <v>15.811200000000001</v>
      </c>
      <c r="I21" t="s">
        <v>16</v>
      </c>
    </row>
    <row r="22" spans="7:9" x14ac:dyDescent="0.3">
      <c r="G22" s="2" t="s">
        <v>81</v>
      </c>
      <c r="H22">
        <f>H19*H5</f>
        <v>3.5712000000000002</v>
      </c>
      <c r="I22" t="s">
        <v>16</v>
      </c>
    </row>
    <row r="23" spans="7:9" x14ac:dyDescent="0.3">
      <c r="G23" s="2"/>
    </row>
    <row r="24" spans="7:9" x14ac:dyDescent="0.3">
      <c r="G24" s="2" t="s">
        <v>83</v>
      </c>
      <c r="H24">
        <f>H21/H5</f>
        <v>0.87840000000000007</v>
      </c>
    </row>
    <row r="25" spans="7:9" x14ac:dyDescent="0.3">
      <c r="G25" s="2" t="s">
        <v>79</v>
      </c>
      <c r="H25">
        <f>H22/H6</f>
        <v>0.19840000000000002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2025-03-31T20:06:42Z</dcterms:modified>
</cp:coreProperties>
</file>