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MLS\Desktop\"/>
    </mc:Choice>
  </mc:AlternateContent>
  <bookViews>
    <workbookView xWindow="0" yWindow="0" windowWidth="19200" windowHeight="7300" activeTab="1"/>
  </bookViews>
  <sheets>
    <sheet name="RATIOS ANALYSIS" sheetId="1" r:id="rId1"/>
    <sheet name="SENSTIVITY ANALYSIS" sheetId="2" r:id="rId2"/>
    <sheet name="GRAPH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J48" i="2" l="1"/>
  <c r="I48" i="2"/>
  <c r="H48" i="2"/>
  <c r="J45" i="2"/>
  <c r="I45" i="2"/>
  <c r="H45" i="2"/>
  <c r="J42" i="2"/>
  <c r="I42" i="2"/>
  <c r="H42" i="2"/>
  <c r="J34" i="2"/>
  <c r="I34" i="2"/>
  <c r="H34" i="2"/>
  <c r="J33" i="2"/>
  <c r="I33" i="2"/>
  <c r="H33" i="2"/>
  <c r="J31" i="2"/>
  <c r="I31" i="2"/>
  <c r="H31" i="2"/>
  <c r="J30" i="2"/>
  <c r="I30" i="2"/>
  <c r="H30" i="2"/>
  <c r="H20" i="2"/>
  <c r="J18" i="2"/>
  <c r="I18" i="2"/>
  <c r="H18" i="2"/>
  <c r="G31" i="1"/>
  <c r="F31" i="1"/>
  <c r="E31" i="1"/>
  <c r="G30" i="1"/>
  <c r="F30" i="1"/>
  <c r="S24" i="1"/>
  <c r="R24" i="1"/>
  <c r="Q24" i="1"/>
  <c r="M24" i="1"/>
  <c r="L24" i="1"/>
  <c r="K24" i="1"/>
  <c r="G24" i="1"/>
  <c r="F24" i="1"/>
  <c r="E24" i="1"/>
  <c r="S23" i="1"/>
  <c r="R23" i="1"/>
  <c r="Q23" i="1"/>
  <c r="R22" i="1"/>
  <c r="Q22" i="1"/>
  <c r="S17" i="1"/>
  <c r="R17" i="1"/>
  <c r="Q17" i="1"/>
  <c r="M17" i="1"/>
  <c r="L17" i="1"/>
  <c r="K17" i="1"/>
  <c r="F17" i="1"/>
  <c r="E17" i="1"/>
  <c r="S15" i="1"/>
  <c r="R15" i="1"/>
  <c r="Q15" i="1"/>
  <c r="S10" i="1"/>
  <c r="R10" i="1"/>
  <c r="Q10" i="1"/>
  <c r="M10" i="1"/>
  <c r="L10" i="1"/>
  <c r="K10" i="1"/>
  <c r="G10" i="1"/>
  <c r="F10" i="1"/>
  <c r="E10" i="1"/>
  <c r="G9" i="1"/>
  <c r="E9" i="1"/>
  <c r="M8" i="1"/>
  <c r="L8" i="1"/>
  <c r="K8" i="1"/>
</calcChain>
</file>

<file path=xl/sharedStrings.xml><?xml version="1.0" encoding="utf-8"?>
<sst xmlns="http://schemas.openxmlformats.org/spreadsheetml/2006/main" count="135" uniqueCount="73">
  <si>
    <t>Net Loss</t>
  </si>
  <si>
    <t>Investement</t>
  </si>
  <si>
    <t>ROI (loss)</t>
  </si>
  <si>
    <t>Return on Investement (ROI)</t>
  </si>
  <si>
    <t>Year</t>
  </si>
  <si>
    <t>Net Profit Margin</t>
  </si>
  <si>
    <t>Revenue</t>
  </si>
  <si>
    <t>Current Ratio</t>
  </si>
  <si>
    <t>NP Margin</t>
  </si>
  <si>
    <t>Current Laibilities</t>
  </si>
  <si>
    <t>Current Assets</t>
  </si>
  <si>
    <t>Debt to Equity Ratio</t>
  </si>
  <si>
    <t>Total Debt</t>
  </si>
  <si>
    <t>Total Equity</t>
  </si>
  <si>
    <t>Financial Ratios</t>
  </si>
  <si>
    <t>Profitability Ratios</t>
  </si>
  <si>
    <t>Gross Profit Margin</t>
  </si>
  <si>
    <t xml:space="preserve">Gross Profit </t>
  </si>
  <si>
    <t>Operating Profit Margin</t>
  </si>
  <si>
    <t>Return on Assets</t>
  </si>
  <si>
    <t>Assets</t>
  </si>
  <si>
    <t>GP Margin</t>
  </si>
  <si>
    <t>OP Margin</t>
  </si>
  <si>
    <t>ROA</t>
  </si>
  <si>
    <t>Operating Profit/Loss</t>
  </si>
  <si>
    <t>Growth Rate</t>
  </si>
  <si>
    <t>Growth Rates</t>
  </si>
  <si>
    <t>Net Profit/Loss Grwoth Rate</t>
  </si>
  <si>
    <t>Formula :
Current Year Figure- Previous Year Fugure/ Previous Year Figure</t>
  </si>
  <si>
    <t>Net Profit/Loss Diff.</t>
  </si>
  <si>
    <t>Last Year NP/NL</t>
  </si>
  <si>
    <t>Assets Grwoth Rate</t>
  </si>
  <si>
    <t>Total Assets Diff.</t>
  </si>
  <si>
    <t>Last Year Assets</t>
  </si>
  <si>
    <t>Equity Grwoth Rate</t>
  </si>
  <si>
    <t>Equity Diff.</t>
  </si>
  <si>
    <t>Last Year Equity</t>
  </si>
  <si>
    <t>Expense Trends</t>
  </si>
  <si>
    <t>Expenses</t>
  </si>
  <si>
    <t>Branch and regional administrative expenses</t>
  </si>
  <si>
    <t>Corporate expenses</t>
  </si>
  <si>
    <t>Goodwill impairment</t>
  </si>
  <si>
    <t>Depreciation and amortization</t>
  </si>
  <si>
    <t>Acquisition-related costs</t>
  </si>
  <si>
    <t>Other operating (income) expense</t>
  </si>
  <si>
    <t>"000"</t>
  </si>
  <si>
    <t>Senstivity Analysis</t>
  </si>
  <si>
    <t>Senstivity Analysis by Changing Revenue</t>
  </si>
  <si>
    <t>Revenue Growth</t>
  </si>
  <si>
    <t xml:space="preserve">Revenue </t>
  </si>
  <si>
    <t>Net Profit/Loss</t>
  </si>
  <si>
    <t xml:space="preserve">Current </t>
  </si>
  <si>
    <t>(Other things remain constant)</t>
  </si>
  <si>
    <t>Change</t>
  </si>
  <si>
    <t>Senstivity Analysis by Changing Expense</t>
  </si>
  <si>
    <t>Expense Growth</t>
  </si>
  <si>
    <t>Interest Expense</t>
  </si>
  <si>
    <t>Change in N.P/L</t>
  </si>
  <si>
    <t>Senstivity Analysis by Changing Interest Rates</t>
  </si>
  <si>
    <t>Rate</t>
  </si>
  <si>
    <t>Interest(W.A)</t>
  </si>
  <si>
    <t>Interest Expense as per weighted average interest rate</t>
  </si>
  <si>
    <t>Net Profit/(Loss)</t>
  </si>
  <si>
    <t>ROI</t>
  </si>
  <si>
    <t>Return on Investement</t>
  </si>
  <si>
    <t>Debt to Equity</t>
  </si>
  <si>
    <t>C.R</t>
  </si>
  <si>
    <t>D to E</t>
  </si>
  <si>
    <t>N.P/L</t>
  </si>
  <si>
    <t xml:space="preserve">Assets </t>
  </si>
  <si>
    <t>A.GR</t>
  </si>
  <si>
    <t xml:space="preserve">Equity </t>
  </si>
  <si>
    <t>E.GR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</si>
</sst>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[$$-409]* #,##0.00_ ;_-[$$-409]* \-#,##0.00\ ;_-[$$-409]* &quot;-&quot;??_ ;_-@_ "/>
    <numFmt numFmtId="165" formatCode="0.000"/>
    <numFmt numFmtId="166" formatCode="_-* #,##0_-;\-* #,##0_-;_-* &quot;-&quot;??_-;_-@_-"/>
    <numFmt numFmtId="167" formatCode="_-* #,##0.0_-;\-* #,##0.0_-;_-* &quot;-&quot;?_-;_-@_-"/>
    <numFmt numFmtId="168" formatCode="0.0"/>
    <numFmt numFmtId="169" formatCode="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1"/>
      <name val="Times New Roman"/>
      <family val="1"/>
    </font>
    <font>
      <sz val="24"/>
      <color theme="1"/>
      <name val="Times New Roman"/>
      <family val="1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b/>
      <sz val="11"/>
      <color rgb="FF00964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/>
    <xf numFmtId="0" fontId="2" fillId="0" borderId="1" xfId="0" applyFont="1" applyBorder="1"/>
    <xf numFmtId="164" fontId="0" fillId="0" borderId="2" xfId="1" applyNumberFormat="1" applyFont="1" applyBorder="1" applyAlignment="1">
      <alignment horizontal="center"/>
    </xf>
    <xf numFmtId="0" fontId="2" fillId="0" borderId="3" xfId="0" applyFont="1" applyBorder="1"/>
    <xf numFmtId="164" fontId="0" fillId="0" borderId="4" xfId="1" applyNumberFormat="1" applyFont="1" applyBorder="1" applyAlignment="1">
      <alignment horizontal="center"/>
    </xf>
    <xf numFmtId="0" fontId="2" fillId="0" borderId="5" xfId="0" applyFont="1" applyBorder="1"/>
    <xf numFmtId="165" fontId="2" fillId="0" borderId="6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164" fontId="0" fillId="0" borderId="12" xfId="1" applyNumberFormat="1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3" fontId="0" fillId="0" borderId="20" xfId="0" applyNumberFormat="1" applyBorder="1"/>
    <xf numFmtId="0" fontId="2" fillId="0" borderId="7" xfId="0" applyFont="1" applyBorder="1"/>
    <xf numFmtId="0" fontId="2" fillId="0" borderId="23" xfId="0" applyFont="1" applyBorder="1"/>
    <xf numFmtId="0" fontId="2" fillId="0" borderId="5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31" xfId="1" applyNumberFormat="1" applyFont="1" applyBorder="1" applyAlignment="1">
      <alignment horizontal="center"/>
    </xf>
    <xf numFmtId="164" fontId="0" fillId="0" borderId="32" xfId="1" applyNumberFormat="1" applyFont="1" applyBorder="1" applyAlignment="1">
      <alignment horizontal="center"/>
    </xf>
    <xf numFmtId="165" fontId="2" fillId="0" borderId="33" xfId="0" applyNumberFormat="1" applyFont="1" applyBorder="1" applyAlignment="1">
      <alignment horizontal="center"/>
    </xf>
    <xf numFmtId="165" fontId="2" fillId="0" borderId="26" xfId="0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164" fontId="0" fillId="0" borderId="2" xfId="0" applyNumberFormat="1" applyBorder="1"/>
    <xf numFmtId="10" fontId="0" fillId="0" borderId="12" xfId="2" applyNumberFormat="1" applyFont="1" applyBorder="1" applyAlignment="1">
      <alignment horizontal="center"/>
    </xf>
    <xf numFmtId="166" fontId="1" fillId="0" borderId="36" xfId="1" applyNumberFormat="1" applyFont="1" applyBorder="1" applyAlignment="1">
      <alignment horizontal="center"/>
    </xf>
    <xf numFmtId="166" fontId="0" fillId="0" borderId="37" xfId="1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43" fontId="0" fillId="0" borderId="24" xfId="1" applyFont="1" applyBorder="1"/>
    <xf numFmtId="43" fontId="0" fillId="0" borderId="25" xfId="1" applyFont="1" applyBorder="1"/>
    <xf numFmtId="43" fontId="0" fillId="0" borderId="12" xfId="0" applyNumberFormat="1" applyBorder="1"/>
    <xf numFmtId="167" fontId="0" fillId="0" borderId="36" xfId="0" applyNumberFormat="1" applyBorder="1"/>
    <xf numFmtId="167" fontId="0" fillId="0" borderId="37" xfId="0" applyNumberFormat="1" applyBorder="1"/>
    <xf numFmtId="43" fontId="0" fillId="0" borderId="14" xfId="0" applyNumberFormat="1" applyBorder="1"/>
    <xf numFmtId="43" fontId="0" fillId="0" borderId="4" xfId="0" applyNumberFormat="1" applyBorder="1"/>
    <xf numFmtId="9" fontId="8" fillId="0" borderId="24" xfId="2" applyFont="1" applyBorder="1" applyAlignment="1">
      <alignment horizontal="center"/>
    </xf>
    <xf numFmtId="9" fontId="8" fillId="0" borderId="25" xfId="2" applyFont="1" applyBorder="1" applyAlignment="1">
      <alignment horizontal="center"/>
    </xf>
    <xf numFmtId="43" fontId="0" fillId="0" borderId="13" xfId="0" applyNumberFormat="1" applyBorder="1"/>
    <xf numFmtId="43" fontId="0" fillId="0" borderId="8" xfId="0" applyNumberFormat="1" applyBorder="1"/>
    <xf numFmtId="43" fontId="0" fillId="0" borderId="2" xfId="0" applyNumberFormat="1" applyBorder="1"/>
    <xf numFmtId="9" fontId="8" fillId="0" borderId="25" xfId="2" applyFont="1" applyBorder="1" applyAlignment="1">
      <alignment horizontal="center" vertical="center"/>
    </xf>
    <xf numFmtId="3" fontId="0" fillId="0" borderId="0" xfId="0" applyNumberFormat="1"/>
    <xf numFmtId="3" fontId="0" fillId="0" borderId="1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25" xfId="0" applyNumberFormat="1" applyBorder="1" applyAlignment="1">
      <alignment horizontal="center"/>
    </xf>
    <xf numFmtId="10" fontId="1" fillId="0" borderId="12" xfId="2" applyNumberFormat="1" applyFont="1" applyBorder="1" applyAlignment="1">
      <alignment horizontal="center"/>
    </xf>
    <xf numFmtId="10" fontId="1" fillId="0" borderId="2" xfId="2" applyNumberFormat="1" applyFont="1" applyBorder="1" applyAlignment="1">
      <alignment horizontal="center"/>
    </xf>
    <xf numFmtId="9" fontId="9" fillId="0" borderId="24" xfId="2" applyFont="1" applyBorder="1" applyAlignment="1">
      <alignment horizontal="center"/>
    </xf>
    <xf numFmtId="43" fontId="0" fillId="0" borderId="0" xfId="1" applyFont="1"/>
    <xf numFmtId="9" fontId="9" fillId="0" borderId="25" xfId="2" applyFont="1" applyBorder="1" applyAlignment="1">
      <alignment horizontal="center" vertical="center"/>
    </xf>
    <xf numFmtId="9" fontId="9" fillId="0" borderId="25" xfId="2" applyFont="1" applyBorder="1" applyAlignment="1">
      <alignment horizontal="center"/>
    </xf>
    <xf numFmtId="0" fontId="2" fillId="9" borderId="35" xfId="0" applyFont="1" applyFill="1" applyBorder="1"/>
    <xf numFmtId="0" fontId="2" fillId="9" borderId="1" xfId="0" applyFont="1" applyFill="1" applyBorder="1"/>
    <xf numFmtId="0" fontId="2" fillId="9" borderId="23" xfId="0" applyFont="1" applyFill="1" applyBorder="1"/>
    <xf numFmtId="0" fontId="2" fillId="10" borderId="35" xfId="0" applyFont="1" applyFill="1" applyBorder="1"/>
    <xf numFmtId="0" fontId="2" fillId="10" borderId="23" xfId="0" applyFont="1" applyFill="1" applyBorder="1"/>
    <xf numFmtId="0" fontId="2" fillId="8" borderId="35" xfId="0" applyFont="1" applyFill="1" applyBorder="1"/>
    <xf numFmtId="0" fontId="2" fillId="8" borderId="1" xfId="0" applyFont="1" applyFill="1" applyBorder="1"/>
    <xf numFmtId="0" fontId="2" fillId="8" borderId="23" xfId="0" applyFont="1" applyFill="1" applyBorder="1"/>
    <xf numFmtId="0" fontId="2" fillId="10" borderId="7" xfId="0" applyFont="1" applyFill="1" applyBorder="1"/>
    <xf numFmtId="0" fontId="2" fillId="10" borderId="3" xfId="0" applyFont="1" applyFill="1" applyBorder="1"/>
    <xf numFmtId="0" fontId="6" fillId="0" borderId="0" xfId="0" applyFont="1"/>
    <xf numFmtId="2" fontId="2" fillId="0" borderId="1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169" fontId="6" fillId="0" borderId="42" xfId="0" applyNumberFormat="1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68" fontId="6" fillId="0" borderId="31" xfId="0" applyNumberFormat="1" applyFont="1" applyBorder="1" applyAlignment="1">
      <alignment horizontal="center"/>
    </xf>
    <xf numFmtId="169" fontId="6" fillId="0" borderId="45" xfId="0" applyNumberFormat="1" applyFont="1" applyBorder="1" applyAlignment="1">
      <alignment horizontal="center"/>
    </xf>
    <xf numFmtId="168" fontId="6" fillId="0" borderId="32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2" fontId="6" fillId="0" borderId="32" xfId="0" applyNumberFormat="1" applyFont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6" fillId="8" borderId="38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/>
    </xf>
    <xf numFmtId="0" fontId="6" fillId="8" borderId="40" xfId="0" applyFont="1" applyFill="1" applyBorder="1" applyAlignment="1">
      <alignment horizontal="center" vertical="center"/>
    </xf>
    <xf numFmtId="9" fontId="6" fillId="9" borderId="21" xfId="0" applyNumberFormat="1" applyFont="1" applyFill="1" applyBorder="1" applyAlignment="1">
      <alignment horizontal="center" vertical="center"/>
    </xf>
    <xf numFmtId="9" fontId="6" fillId="9" borderId="34" xfId="0" applyNumberFormat="1" applyFont="1" applyFill="1" applyBorder="1" applyAlignment="1">
      <alignment horizontal="center" vertical="center"/>
    </xf>
    <xf numFmtId="9" fontId="6" fillId="9" borderId="22" xfId="0" applyNumberFormat="1" applyFont="1" applyFill="1" applyBorder="1" applyAlignment="1">
      <alignment horizontal="center" vertical="center"/>
    </xf>
    <xf numFmtId="9" fontId="6" fillId="10" borderId="16" xfId="0" applyNumberFormat="1" applyFont="1" applyFill="1" applyBorder="1" applyAlignment="1">
      <alignment horizontal="center" vertical="center"/>
    </xf>
    <xf numFmtId="9" fontId="6" fillId="10" borderId="29" xfId="0" applyNumberFormat="1" applyFont="1" applyFill="1" applyBorder="1" applyAlignment="1">
      <alignment horizontal="center" vertical="center"/>
    </xf>
    <xf numFmtId="9" fontId="6" fillId="10" borderId="18" xfId="0" applyNumberFormat="1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11" fillId="11" borderId="17" xfId="0" applyFont="1" applyFill="1" applyBorder="1" applyAlignment="1">
      <alignment horizontal="center" vertical="center"/>
    </xf>
    <xf numFmtId="0" fontId="11" fillId="11" borderId="18" xfId="0" applyFont="1" applyFill="1" applyBorder="1" applyAlignment="1">
      <alignment horizontal="center" vertical="center"/>
    </xf>
    <xf numFmtId="0" fontId="11" fillId="11" borderId="19" xfId="0" applyFont="1" applyFill="1" applyBorder="1" applyAlignment="1">
      <alignment horizontal="center" vertical="center"/>
    </xf>
    <xf numFmtId="0" fontId="11" fillId="12" borderId="16" xfId="0" applyFont="1" applyFill="1" applyBorder="1" applyAlignment="1">
      <alignment horizontal="center" vertical="center"/>
    </xf>
    <xf numFmtId="0" fontId="11" fillId="12" borderId="17" xfId="0" applyFont="1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center" vertical="center"/>
    </xf>
    <xf numFmtId="0" fontId="11" fillId="12" borderId="19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8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9" formatCode="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9644"/>
      <color rgb="FF0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Trend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lgDash"/>
              </a:ln>
              <a:effectLst>
                <a:outerShdw blurRad="50800" dist="50800" dir="5400000" algn="ctr" rotWithShape="0">
                  <a:srgbClr val="000000">
                    <a:alpha val="98000"/>
                  </a:srgbClr>
                </a:outerShdw>
              </a:effectLst>
            </c:spPr>
            <c:trendlineType val="linear"/>
            <c:forward val="2"/>
            <c:dispRSqr val="0"/>
            <c:dispEq val="0"/>
          </c:trendline>
          <c:cat>
            <c:strRef>
              <c:f>'RATIOS ANALYSIS'!$V$6:$V$13</c:f>
              <c:strCache>
                <c:ptCount val="8"/>
                <c:pt idx="0">
                  <c:v>Expenses</c:v>
                </c:pt>
                <c:pt idx="1">
                  <c:v>Branch and regional administrative expenses</c:v>
                </c:pt>
                <c:pt idx="2">
                  <c:v>Corporate expenses</c:v>
                </c:pt>
                <c:pt idx="3">
                  <c:v>Goodwill impairment</c:v>
                </c:pt>
                <c:pt idx="4">
                  <c:v>Depreciation and amortization</c:v>
                </c:pt>
                <c:pt idx="5">
                  <c:v>Acquisition-related costs</c:v>
                </c:pt>
                <c:pt idx="6">
                  <c:v>Other operating (income) expense</c:v>
                </c:pt>
                <c:pt idx="7">
                  <c:v>Interest Expense</c:v>
                </c:pt>
              </c:strCache>
            </c:strRef>
          </c:cat>
          <c:val>
            <c:numRef>
              <c:f>'RATIOS ANALYSIS'!$W$6:$W$13</c:f>
              <c:numCache>
                <c:formatCode>#,##0</c:formatCode>
                <c:ptCount val="8"/>
                <c:pt idx="0" formatCode="General">
                  <c:v>2023</c:v>
                </c:pt>
                <c:pt idx="1">
                  <c:v>360978</c:v>
                </c:pt>
                <c:pt idx="2">
                  <c:v>113034</c:v>
                </c:pt>
                <c:pt idx="3">
                  <c:v>105136</c:v>
                </c:pt>
                <c:pt idx="4">
                  <c:v>13778</c:v>
                </c:pt>
                <c:pt idx="5" formatCode="General">
                  <c:v>466</c:v>
                </c:pt>
                <c:pt idx="6">
                  <c:v>-6032</c:v>
                </c:pt>
                <c:pt idx="7">
                  <c:v>153246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0D-406E-9DA8-F7251708639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strRef>
              <c:f>'RATIOS ANALYSIS'!$V$6:$V$13</c:f>
              <c:strCache>
                <c:ptCount val="8"/>
                <c:pt idx="0">
                  <c:v>Expenses</c:v>
                </c:pt>
                <c:pt idx="1">
                  <c:v>Branch and regional administrative expenses</c:v>
                </c:pt>
                <c:pt idx="2">
                  <c:v>Corporate expenses</c:v>
                </c:pt>
                <c:pt idx="3">
                  <c:v>Goodwill impairment</c:v>
                </c:pt>
                <c:pt idx="4">
                  <c:v>Depreciation and amortization</c:v>
                </c:pt>
                <c:pt idx="5">
                  <c:v>Acquisition-related costs</c:v>
                </c:pt>
                <c:pt idx="6">
                  <c:v>Other operating (income) expense</c:v>
                </c:pt>
                <c:pt idx="7">
                  <c:v>Interest Expense</c:v>
                </c:pt>
              </c:strCache>
            </c:strRef>
          </c:cat>
          <c:val>
            <c:numRef>
              <c:f>'RATIOS ANALYSIS'!$X$6:$X$13</c:f>
              <c:numCache>
                <c:formatCode>#,##0</c:formatCode>
                <c:ptCount val="8"/>
                <c:pt idx="0" formatCode="General">
                  <c:v>2022</c:v>
                </c:pt>
                <c:pt idx="1">
                  <c:v>357230</c:v>
                </c:pt>
                <c:pt idx="2">
                  <c:v>137864</c:v>
                </c:pt>
                <c:pt idx="3">
                  <c:v>675346</c:v>
                </c:pt>
                <c:pt idx="4">
                  <c:v>21313</c:v>
                </c:pt>
                <c:pt idx="5" formatCode="General">
                  <c:v>99</c:v>
                </c:pt>
                <c:pt idx="6">
                  <c:v>3651</c:v>
                </c:pt>
                <c:pt idx="7">
                  <c:v>107720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0D-406E-9DA8-F7251708639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3.4598937577042334E-2"/>
                  <c:y val="-5.462023142367607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F0D-406E-9DA8-F7251708639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4.4689796510113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F0D-406E-9DA8-F7251708639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0704632443579209E-3"/>
                  <c:y val="5.3627755812136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F0D-406E-9DA8-F7251708639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'RATIOS ANALYSIS'!$V$6:$V$13</c:f>
              <c:strCache>
                <c:ptCount val="8"/>
                <c:pt idx="0">
                  <c:v>Expenses</c:v>
                </c:pt>
                <c:pt idx="1">
                  <c:v>Branch and regional administrative expenses</c:v>
                </c:pt>
                <c:pt idx="2">
                  <c:v>Corporate expenses</c:v>
                </c:pt>
                <c:pt idx="3">
                  <c:v>Goodwill impairment</c:v>
                </c:pt>
                <c:pt idx="4">
                  <c:v>Depreciation and amortization</c:v>
                </c:pt>
                <c:pt idx="5">
                  <c:v>Acquisition-related costs</c:v>
                </c:pt>
                <c:pt idx="6">
                  <c:v>Other operating (income) expense</c:v>
                </c:pt>
                <c:pt idx="7">
                  <c:v>Interest Expense</c:v>
                </c:pt>
              </c:strCache>
            </c:strRef>
          </c:cat>
          <c:val>
            <c:numRef>
              <c:f>'RATIOS ANALYSIS'!$Y$6:$Y$13</c:f>
              <c:numCache>
                <c:formatCode>#,##0</c:formatCode>
                <c:ptCount val="8"/>
                <c:pt idx="0" formatCode="General">
                  <c:v>2021</c:v>
                </c:pt>
                <c:pt idx="1">
                  <c:v>297381</c:v>
                </c:pt>
                <c:pt idx="2">
                  <c:v>130387</c:v>
                </c:pt>
                <c:pt idx="3">
                  <c:v>117702</c:v>
                </c:pt>
                <c:pt idx="4">
                  <c:v>20550</c:v>
                </c:pt>
                <c:pt idx="5">
                  <c:v>12832</c:v>
                </c:pt>
                <c:pt idx="6" formatCode="General">
                  <c:v>-337</c:v>
                </c:pt>
                <c:pt idx="7">
                  <c:v>68930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0D-406E-9DA8-F7251708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07520"/>
        <c:axId val="410203712"/>
      </c:lineChart>
      <c:catAx>
        <c:axId val="4102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3712"/>
        <c:crosses val="autoZero"/>
        <c:auto val="1"/>
        <c:lblAlgn val="ctr"/>
        <c:lblOffset val="100"/>
        <c:noMultiLvlLbl val="0"/>
      </c:catAx>
      <c:valAx>
        <c:axId val="410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75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GRAPHS!$Z$20</c:f>
              <c:strCache>
                <c:ptCount val="1"/>
                <c:pt idx="0">
                  <c:v>A.GR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GRAPHS!$Y$21:$Y$23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GRAPHS!$Z$21:$Z$23</c:f>
              <c:numCache>
                <c:formatCode>0.000</c:formatCode>
                <c:ptCount val="3"/>
                <c:pt idx="0">
                  <c:v>-6.1237395264060114E-2</c:v>
                </c:pt>
                <c:pt idx="1">
                  <c:v>-0.26671467388859782</c:v>
                </c:pt>
                <c:pt idx="2">
                  <c:v>0.26591689009205993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865984"/>
        <c:axId val="413855104"/>
      </c:lineChart>
      <c:dateAx>
        <c:axId val="413865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55104"/>
        <c:crosses val="autoZero"/>
        <c:auto val="1"/>
        <c:lblOffset val="100"/>
        <c:baseTimeUnit val="years"/>
      </c:dateAx>
      <c:valAx>
        <c:axId val="4138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Equity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GRAPHS!$Z$32</c:f>
              <c:strCache>
                <c:ptCount val="1"/>
                <c:pt idx="0">
                  <c:v>E.GR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GRAPHS!$Y$33:$Y$35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GRAPHS!$Z$33:$Z$35</c:f>
              <c:numCache>
                <c:formatCode>0.000</c:formatCode>
                <c:ptCount val="3"/>
                <c:pt idx="0">
                  <c:v>9.9226743907291377E-3</c:v>
                </c:pt>
                <c:pt idx="1">
                  <c:v>2.2339881628043567E-2</c:v>
                </c:pt>
                <c:pt idx="2">
                  <c:v>0.30158973921627846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867072"/>
        <c:axId val="413854560"/>
      </c:lineChart>
      <c:dateAx>
        <c:axId val="41386707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54560"/>
        <c:crosses val="autoZero"/>
        <c:auto val="1"/>
        <c:lblOffset val="100"/>
        <c:baseTimeUnit val="years"/>
      </c:dateAx>
      <c:valAx>
        <c:axId val="4138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layout>
        <c:manualLayout>
          <c:xMode val="edge"/>
          <c:yMode val="edge"/>
          <c:x val="0.4287012262633631"/>
          <c:y val="2.6587893924770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GRAPHS!$E$6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GRAPHS!$D$8:$D$10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GRAPHS!$E$8:$E$10</c:f>
              <c:numCache>
                <c:formatCode>0.0</c:formatCode>
                <c:ptCount val="3"/>
                <c:pt idx="0">
                  <c:v>-70.529951339922533</c:v>
                </c:pt>
                <c:pt idx="1">
                  <c:v>-350.54375041846657</c:v>
                </c:pt>
                <c:pt idx="2">
                  <c:v>-82.467059537660248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0211328"/>
        <c:axId val="410213504"/>
      </c:lineChart>
      <c:dateAx>
        <c:axId val="41021132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3504"/>
        <c:crosses val="autoZero"/>
        <c:auto val="1"/>
        <c:lblOffset val="100"/>
        <c:baseTimeUnit val="years"/>
      </c:dateAx>
      <c:valAx>
        <c:axId val="4102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NP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GRAPHS!$E$19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GRAPHS!$D$21:$D$23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GRAPHS!$E$21:$E$23</c:f>
              <c:numCache>
                <c:formatCode>0.00</c:formatCode>
                <c:ptCount val="3"/>
                <c:pt idx="0">
                  <c:v>-7.0981089684567775E-2</c:v>
                </c:pt>
                <c:pt idx="1">
                  <c:v>-0.3703386298733809</c:v>
                </c:pt>
                <c:pt idx="2">
                  <c:v>-6.9726405888653642E-2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0204800"/>
        <c:axId val="410205344"/>
      </c:lineChart>
      <c:dateAx>
        <c:axId val="410204800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5344"/>
        <c:crosses val="autoZero"/>
        <c:auto val="1"/>
        <c:lblOffset val="100"/>
        <c:baseTimeUnit val="years"/>
      </c:dateAx>
      <c:valAx>
        <c:axId val="410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GRAPHS!$E$33</c:f>
              <c:strCache>
                <c:ptCount val="1"/>
                <c:pt idx="0">
                  <c:v>C.R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GRAPHS!$D$34:$D$36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GRAPHS!$E$34:$E$36</c:f>
              <c:numCache>
                <c:formatCode>0.00</c:formatCode>
                <c:ptCount val="3"/>
                <c:pt idx="0">
                  <c:v>0.88760789044926403</c:v>
                </c:pt>
                <c:pt idx="1">
                  <c:v>0.82619748420353023</c:v>
                </c:pt>
                <c:pt idx="2">
                  <c:v>0.80971548381671021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8811008"/>
        <c:axId val="413863264"/>
      </c:lineChart>
      <c:dateAx>
        <c:axId val="25881100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3264"/>
        <c:crosses val="autoZero"/>
        <c:auto val="1"/>
        <c:lblOffset val="100"/>
        <c:baseTimeUnit val="years"/>
      </c:dateAx>
      <c:valAx>
        <c:axId val="4138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</a:t>
            </a:r>
            <a:r>
              <a:rPr lang="en-US" baseline="0"/>
              <a:t> to Equity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GRAPHS!$E$45</c:f>
              <c:strCache>
                <c:ptCount val="1"/>
                <c:pt idx="0">
                  <c:v>D to 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GRAPHS!$D$46:$D$48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GRAPHS!$E$46:$E$48</c:f>
              <c:numCache>
                <c:formatCode>0.00</c:formatCode>
                <c:ptCount val="3"/>
                <c:pt idx="0">
                  <c:v>770.57919762905613</c:v>
                </c:pt>
                <c:pt idx="1">
                  <c:v>775.15433259487293</c:v>
                </c:pt>
                <c:pt idx="2">
                  <c:v>663.94302050143187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856736"/>
        <c:axId val="413861632"/>
      </c:lineChart>
      <c:dateAx>
        <c:axId val="41385673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1632"/>
        <c:crosses val="autoZero"/>
        <c:auto val="1"/>
        <c:lblOffset val="100"/>
        <c:baseTimeUnit val="years"/>
      </c:dateAx>
      <c:valAx>
        <c:axId val="4138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GRAPHS!$O$7</c:f>
              <c:strCache>
                <c:ptCount val="1"/>
                <c:pt idx="0">
                  <c:v>GP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GRAPHS!$N$8:$N$10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GRAPHS!$O$8:$O$10</c:f>
              <c:numCache>
                <c:formatCode>0.000</c:formatCode>
                <c:ptCount val="3"/>
                <c:pt idx="0">
                  <c:v>0.31417748649357408</c:v>
                </c:pt>
                <c:pt idx="1">
                  <c:v>0.30947251831319977</c:v>
                </c:pt>
                <c:pt idx="2">
                  <c:v>0.32312533286310524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859456"/>
        <c:axId val="413860000"/>
      </c:lineChart>
      <c:dateAx>
        <c:axId val="41385945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0000"/>
        <c:crosses val="autoZero"/>
        <c:auto val="1"/>
        <c:lblOffset val="100"/>
        <c:baseTimeUnit val="years"/>
      </c:dateAx>
      <c:valAx>
        <c:axId val="413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GRAPHS!$O$22</c:f>
              <c:strCache>
                <c:ptCount val="1"/>
                <c:pt idx="0">
                  <c:v>OP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GRAPHS!$N$23:$N$25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GRAPHS!$O$23:$O$25</c:f>
              <c:numCache>
                <c:formatCode>0.000</c:formatCode>
                <c:ptCount val="3"/>
                <c:pt idx="0">
                  <c:v>4.2591608629971682E-3</c:v>
                </c:pt>
                <c:pt idx="1">
                  <c:v>-0.35928609986882182</c:v>
                </c:pt>
                <c:pt idx="2">
                  <c:v>-2.1512339317224051E-2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854016"/>
        <c:axId val="413867616"/>
      </c:lineChart>
      <c:dateAx>
        <c:axId val="413854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9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7616"/>
        <c:crosses val="autoZero"/>
        <c:auto val="1"/>
        <c:lblOffset val="100"/>
        <c:baseTimeUnit val="years"/>
      </c:dateAx>
      <c:valAx>
        <c:axId val="4138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GRAPHS!$O$35</c:f>
              <c:strCache>
                <c:ptCount val="1"/>
                <c:pt idx="0">
                  <c:v>ROA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GRAPHS!$N$36:$N$38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GRAPHS!$O$36:$O$38</c:f>
              <c:numCache>
                <c:formatCode>0.000</c:formatCode>
                <c:ptCount val="3"/>
                <c:pt idx="0">
                  <c:v>-8.3400651586964539E-2</c:v>
                </c:pt>
                <c:pt idx="1">
                  <c:v>-0.38675632097957657</c:v>
                </c:pt>
                <c:pt idx="2">
                  <c:v>-5.0139416570887829E-2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861088"/>
        <c:axId val="413865440"/>
      </c:lineChart>
      <c:dateAx>
        <c:axId val="41386108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5440"/>
        <c:crosses val="autoZero"/>
        <c:auto val="1"/>
        <c:lblOffset val="100"/>
        <c:baseTimeUnit val="years"/>
      </c:dateAx>
      <c:valAx>
        <c:axId val="4138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Profit/Loss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GRAPHS!$Z$7</c:f>
              <c:strCache>
                <c:ptCount val="1"/>
                <c:pt idx="0">
                  <c:v>N.P/L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GRAPHS!$Y$8:$Y$10</c:f>
              <c:numCache>
                <c:formatCode>yyyy</c:formatCode>
                <c:ptCount val="3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</c:numCache>
            </c:numRef>
          </c:cat>
          <c:val>
            <c:numRef>
              <c:f>GRAPHS!$Z$8:$Z$10</c:f>
              <c:numCache>
                <c:formatCode>0.000</c:formatCode>
                <c:ptCount val="3"/>
                <c:pt idx="0">
                  <c:v>0.79680197693774035</c:v>
                </c:pt>
                <c:pt idx="1">
                  <c:v>4.6562831072075461</c:v>
                </c:pt>
                <c:pt idx="2">
                  <c:v>1.0516038562664329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862720"/>
        <c:axId val="413853472"/>
      </c:lineChart>
      <c:dateAx>
        <c:axId val="41386272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53472"/>
        <c:crosses val="autoZero"/>
        <c:auto val="1"/>
        <c:lblOffset val="100"/>
        <c:baseTimeUnit val="years"/>
      </c:dateAx>
      <c:valAx>
        <c:axId val="4138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493058</xdr:colOff>
      <xdr:row>15</xdr:row>
      <xdr:rowOff>152400</xdr:rowOff>
    </xdr:from>
    <xdr:to>
      <xdr:col>27</xdr:col>
      <xdr:colOff>267340</xdr:colOff>
      <xdr:row>37</xdr:row>
      <xdr:rowOff>112059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269875</xdr:colOff>
      <xdr:row>3</xdr:row>
      <xdr:rowOff>133350</xdr:rowOff>
    </xdr:from>
    <xdr:to>
      <xdr:col>9</xdr:col>
      <xdr:colOff>609600</xdr:colOff>
      <xdr:row>14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206375</xdr:colOff>
      <xdr:row>17</xdr:row>
      <xdr:rowOff>19050</xdr:rowOff>
    </xdr:from>
    <xdr:to>
      <xdr:col>10</xdr:col>
      <xdr:colOff>63500</xdr:colOff>
      <xdr:row>26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29</xdr:row>
      <xdr:rowOff>0</xdr:rowOff>
    </xdr:from>
    <xdr:to>
      <xdr:col>10</xdr:col>
      <xdr:colOff>69850</xdr:colOff>
      <xdr:row>38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111125</xdr:colOff>
      <xdr:row>41</xdr:row>
      <xdr:rowOff>69850</xdr:rowOff>
    </xdr:from>
    <xdr:to>
      <xdr:col>10</xdr:col>
      <xdr:colOff>101600</xdr:colOff>
      <xdr:row>52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434975</xdr:colOff>
      <xdr:row>2</xdr:row>
      <xdr:rowOff>101600</xdr:rowOff>
    </xdr:from>
    <xdr:to>
      <xdr:col>20</xdr:col>
      <xdr:colOff>590550</xdr:colOff>
      <xdr:row>14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396875</xdr:colOff>
      <xdr:row>17</xdr:row>
      <xdr:rowOff>12700</xdr:rowOff>
    </xdr:from>
    <xdr:to>
      <xdr:col>21</xdr:col>
      <xdr:colOff>6350</xdr:colOff>
      <xdr:row>29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387350</xdr:colOff>
      <xdr:row>32</xdr:row>
      <xdr:rowOff>101600</xdr:rowOff>
    </xdr:from>
    <xdr:to>
      <xdr:col>21</xdr:col>
      <xdr:colOff>38100</xdr:colOff>
      <xdr:row>43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409575</xdr:colOff>
      <xdr:row>1</xdr:row>
      <xdr:rowOff>139700</xdr:rowOff>
    </xdr:from>
    <xdr:to>
      <xdr:col>31</xdr:col>
      <xdr:colOff>463550</xdr:colOff>
      <xdr:row>13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371475</xdr:colOff>
      <xdr:row>16</xdr:row>
      <xdr:rowOff>63500</xdr:rowOff>
    </xdr:from>
    <xdr:to>
      <xdr:col>31</xdr:col>
      <xdr:colOff>482600</xdr:colOff>
      <xdr:row>26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346075</xdr:colOff>
      <xdr:row>28</xdr:row>
      <xdr:rowOff>165100</xdr:rowOff>
    </xdr:from>
    <xdr:to>
      <xdr:col>31</xdr:col>
      <xdr:colOff>552450</xdr:colOff>
      <xdr:row>40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7:E10" totalsRowShown="0" headerRowDxfId="59" headerRowBorderDxfId="58" tableBorderDxfId="57" totalsRowBorderDxfId="56">
  <autoFilter ref="D7:E10"/>
  <tableColumns count="2">
    <tableColumn id="1" name="Year" dataDxfId="55"/>
    <tableColumn id="2" name="ROI" dataDxfId="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Y32:Z35" totalsRowShown="0" headerRowDxfId="5" headerRowBorderDxfId="4" tableBorderDxfId="3" totalsRowBorderDxfId="2">
  <autoFilter ref="Y32:Z35"/>
  <tableColumns count="2">
    <tableColumn id="1" name="Year" dataDxfId="1"/>
    <tableColumn id="2" name="E.G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0:E23" totalsRowShown="0" headerRowDxfId="53" headerRowBorderDxfId="52" tableBorderDxfId="51" totalsRowBorderDxfId="50">
  <autoFilter ref="D20:E23"/>
  <tableColumns count="2">
    <tableColumn id="1" name="Year" dataDxfId="49"/>
    <tableColumn id="2" name="NP Margin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33:E36" totalsRowShown="0" headerRowDxfId="47" headerRowBorderDxfId="46" tableBorderDxfId="45" totalsRowBorderDxfId="44">
  <autoFilter ref="D33:E36"/>
  <tableColumns count="2">
    <tableColumn id="1" name="Year" dataDxfId="43"/>
    <tableColumn id="2" name="C.R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45:E48" totalsRowShown="0" headerRowDxfId="41" headerRowBorderDxfId="40" tableBorderDxfId="39" totalsRowBorderDxfId="38">
  <autoFilter ref="D45:E48"/>
  <tableColumns count="2">
    <tableColumn id="1" name="Year" dataDxfId="37"/>
    <tableColumn id="2" name="D to E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N7:O10" totalsRowShown="0" headerRowDxfId="35" headerRowBorderDxfId="34" tableBorderDxfId="33" totalsRowBorderDxfId="32">
  <autoFilter ref="N7:O10"/>
  <tableColumns count="2">
    <tableColumn id="1" name="Year" dataDxfId="31"/>
    <tableColumn id="2" name="GP Margin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N22:O25" totalsRowShown="0" headerRowDxfId="29" headerRowBorderDxfId="28" tableBorderDxfId="27" totalsRowBorderDxfId="26">
  <autoFilter ref="N22:O25"/>
  <tableColumns count="2">
    <tableColumn id="1" name="Year" dataDxfId="25"/>
    <tableColumn id="2" name="OP Margin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N35:O38" totalsRowShown="0" headerRowDxfId="23" headerRowBorderDxfId="22" tableBorderDxfId="21" totalsRowBorderDxfId="20">
  <autoFilter ref="N35:O38"/>
  <tableColumns count="2">
    <tableColumn id="1" name="Year" dataDxfId="19"/>
    <tableColumn id="2" name="ROA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Y7:Z10" totalsRowShown="0" headerRowDxfId="17" headerRowBorderDxfId="16" tableBorderDxfId="15" totalsRowBorderDxfId="14">
  <autoFilter ref="Y7:Z10"/>
  <tableColumns count="2">
    <tableColumn id="1" name="Year" dataDxfId="13"/>
    <tableColumn id="2" name="N.P/L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Y20:Z23" totalsRowShown="0" headerRowDxfId="11" headerRowBorderDxfId="10" tableBorderDxfId="9" totalsRowBorderDxfId="8">
  <autoFilter ref="Y20:Z23"/>
  <tableColumns count="2">
    <tableColumn id="1" name="Year" dataDxfId="7"/>
    <tableColumn id="2" name="A.GR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31"/>
  <sheetViews>
    <sheetView topLeftCell="A1048551" zoomScale="85" zoomScaleNormal="85" workbookViewId="0">
      <selection activeCell="H33" sqref="H33:H1048576"/>
    </sheetView>
  </sheetViews>
  <sheetFormatPr defaultRowHeight="14.5" x14ac:dyDescent="0.35"/>
  <cols>
    <col min="4" max="7" width="18.26953125" bestFit="1" customWidth="1"/>
    <col min="9" max="9" width="5.7265625" customWidth="1"/>
    <col min="10" max="10" width="19.453125" bestFit="1" customWidth="1"/>
    <col min="11" max="13" width="18.26953125" bestFit="1" customWidth="1"/>
    <col min="16" max="16" width="18.81640625" customWidth="1"/>
    <col min="17" max="17" width="17.81640625" customWidth="1"/>
    <col min="18" max="18" width="17.81640625" bestFit="1" customWidth="1"/>
    <col min="19" max="19" width="17.81640625" customWidth="1"/>
    <col min="22" max="22" width="42.54296875" customWidth="1"/>
  </cols>
  <sheetData>
    <row r="1" spans="4:25" ht="15" thickBot="1" x14ac:dyDescent="0.4"/>
    <row r="2" spans="4:25" ht="15" customHeight="1" x14ac:dyDescent="0.35">
      <c r="D2" s="95" t="s">
        <v>14</v>
      </c>
      <c r="E2" s="96"/>
      <c r="J2" s="99" t="s">
        <v>15</v>
      </c>
      <c r="K2" s="100"/>
      <c r="P2" s="103" t="s">
        <v>26</v>
      </c>
      <c r="Q2" s="104"/>
      <c r="V2" s="92" t="s">
        <v>37</v>
      </c>
    </row>
    <row r="3" spans="4:25" ht="15.75" customHeight="1" thickBot="1" x14ac:dyDescent="0.4">
      <c r="D3" s="97"/>
      <c r="E3" s="98"/>
      <c r="J3" s="101"/>
      <c r="K3" s="102"/>
      <c r="P3" s="105"/>
      <c r="Q3" s="106"/>
      <c r="V3" s="93"/>
    </row>
    <row r="4" spans="4:25" x14ac:dyDescent="0.35">
      <c r="P4" s="1" t="s">
        <v>28</v>
      </c>
    </row>
    <row r="5" spans="4:25" ht="15" thickBot="1" x14ac:dyDescent="0.4">
      <c r="W5" s="94" t="s">
        <v>45</v>
      </c>
      <c r="X5" s="94"/>
      <c r="Y5" s="94"/>
    </row>
    <row r="6" spans="4:25" ht="15" thickBot="1" x14ac:dyDescent="0.4">
      <c r="D6" s="89" t="s">
        <v>3</v>
      </c>
      <c r="E6" s="90"/>
      <c r="F6" s="90"/>
      <c r="G6" s="91"/>
      <c r="H6" s="1"/>
      <c r="J6" s="89" t="s">
        <v>16</v>
      </c>
      <c r="K6" s="90"/>
      <c r="L6" s="90"/>
      <c r="M6" s="91"/>
      <c r="P6" s="89" t="s">
        <v>27</v>
      </c>
      <c r="Q6" s="90"/>
      <c r="R6" s="90"/>
      <c r="S6" s="91"/>
      <c r="V6" s="19" t="s">
        <v>38</v>
      </c>
      <c r="W6" s="26">
        <v>2023</v>
      </c>
      <c r="X6" s="26">
        <v>2022</v>
      </c>
      <c r="Y6" s="27">
        <v>2021</v>
      </c>
    </row>
    <row r="7" spans="4:25" s="11" customFormat="1" x14ac:dyDescent="0.35">
      <c r="D7" s="8" t="s">
        <v>4</v>
      </c>
      <c r="E7" s="13">
        <v>2023</v>
      </c>
      <c r="F7" s="9">
        <v>2022</v>
      </c>
      <c r="G7" s="9">
        <v>2021</v>
      </c>
      <c r="H7" s="10"/>
      <c r="J7" s="8" t="s">
        <v>4</v>
      </c>
      <c r="K7" s="13">
        <v>2023</v>
      </c>
      <c r="L7" s="9">
        <v>2022</v>
      </c>
      <c r="M7" s="9">
        <v>2021</v>
      </c>
      <c r="P7" s="8" t="s">
        <v>4</v>
      </c>
      <c r="Q7" s="13">
        <v>2023</v>
      </c>
      <c r="R7" s="32">
        <v>2022</v>
      </c>
      <c r="S7" s="9">
        <v>2021</v>
      </c>
      <c r="V7" s="17" t="s">
        <v>39</v>
      </c>
      <c r="W7" s="20">
        <v>360978</v>
      </c>
      <c r="X7" s="20">
        <v>357230</v>
      </c>
      <c r="Y7" s="21">
        <v>297381</v>
      </c>
    </row>
    <row r="8" spans="4:25" x14ac:dyDescent="0.35">
      <c r="D8" s="2" t="s">
        <v>0</v>
      </c>
      <c r="E8" s="12">
        <v>-134524000</v>
      </c>
      <c r="F8" s="3">
        <v>-662034000</v>
      </c>
      <c r="G8" s="3">
        <v>-117044000</v>
      </c>
      <c r="J8" s="2" t="s">
        <v>17</v>
      </c>
      <c r="K8" s="12">
        <f>1895209000-1299777000</f>
        <v>595432000</v>
      </c>
      <c r="L8" s="3">
        <f>1787645000-1234418000</f>
        <v>553227000</v>
      </c>
      <c r="M8" s="3">
        <f>1678618000-1136214000</f>
        <v>542404000</v>
      </c>
      <c r="P8" s="2" t="s">
        <v>29</v>
      </c>
      <c r="Q8" s="12">
        <v>-527510000</v>
      </c>
      <c r="R8" s="33">
        <v>-544990000</v>
      </c>
      <c r="S8" s="3">
        <v>-59994000</v>
      </c>
      <c r="V8" s="2" t="s">
        <v>40</v>
      </c>
      <c r="W8" s="22">
        <v>113034</v>
      </c>
      <c r="X8" s="22">
        <v>137864</v>
      </c>
      <c r="Y8" s="23">
        <v>130387</v>
      </c>
    </row>
    <row r="9" spans="4:25" ht="15" thickBot="1" x14ac:dyDescent="0.4">
      <c r="D9" s="4" t="s">
        <v>1</v>
      </c>
      <c r="E9" s="14">
        <f>190733153*0.01</f>
        <v>1907331.53</v>
      </c>
      <c r="F9" s="5">
        <v>1888591.6500000001</v>
      </c>
      <c r="G9" s="5">
        <f>141928184*0.01</f>
        <v>1419281.84</v>
      </c>
      <c r="J9" s="4" t="s">
        <v>6</v>
      </c>
      <c r="K9" s="14">
        <v>1895209000</v>
      </c>
      <c r="L9" s="5">
        <v>1787645000</v>
      </c>
      <c r="M9" s="5">
        <v>1678618000</v>
      </c>
      <c r="P9" s="4" t="s">
        <v>30</v>
      </c>
      <c r="Q9" s="14">
        <v>-662034000</v>
      </c>
      <c r="R9" s="34">
        <v>-117044000</v>
      </c>
      <c r="S9" s="5">
        <v>-57050000</v>
      </c>
      <c r="V9" s="2" t="s">
        <v>41</v>
      </c>
      <c r="W9" s="22">
        <v>105136</v>
      </c>
      <c r="X9" s="22">
        <v>675346</v>
      </c>
      <c r="Y9" s="23">
        <v>117702</v>
      </c>
    </row>
    <row r="10" spans="4:25" ht="15" thickBot="1" x14ac:dyDescent="0.4">
      <c r="D10" s="6" t="s">
        <v>2</v>
      </c>
      <c r="E10" s="15">
        <f>E8/E9</f>
        <v>-70.529951339922533</v>
      </c>
      <c r="F10" s="7">
        <f>F8/F9</f>
        <v>-350.54375041846657</v>
      </c>
      <c r="G10" s="7">
        <f>G8/G9</f>
        <v>-82.467059537660248</v>
      </c>
      <c r="J10" s="6" t="s">
        <v>21</v>
      </c>
      <c r="K10" s="15">
        <f>K8/K9</f>
        <v>0.31417748649357408</v>
      </c>
      <c r="L10" s="7">
        <f>L8/L9</f>
        <v>0.30947251831319977</v>
      </c>
      <c r="M10" s="7">
        <f>M8/M9</f>
        <v>0.32312533286310524</v>
      </c>
      <c r="P10" s="6" t="s">
        <v>25</v>
      </c>
      <c r="Q10" s="15">
        <f>Q8/Q9</f>
        <v>0.79680197693774035</v>
      </c>
      <c r="R10" s="35">
        <f>R8/R9</f>
        <v>4.6562831072075461</v>
      </c>
      <c r="S10" s="36">
        <f>S8/S9</f>
        <v>1.0516038562664329</v>
      </c>
      <c r="V10" s="2" t="s">
        <v>42</v>
      </c>
      <c r="W10" s="22">
        <v>13778</v>
      </c>
      <c r="X10" s="22">
        <v>21313</v>
      </c>
      <c r="Y10" s="23">
        <v>20550</v>
      </c>
    </row>
    <row r="11" spans="4:25" x14ac:dyDescent="0.35">
      <c r="V11" s="2" t="s">
        <v>43</v>
      </c>
      <c r="W11" s="24">
        <v>466</v>
      </c>
      <c r="X11" s="24">
        <v>99</v>
      </c>
      <c r="Y11" s="23">
        <v>12832</v>
      </c>
    </row>
    <row r="12" spans="4:25" ht="15" thickBot="1" x14ac:dyDescent="0.4">
      <c r="V12" s="4" t="s">
        <v>44</v>
      </c>
      <c r="W12" s="57">
        <v>-6032</v>
      </c>
      <c r="X12" s="57">
        <v>3651</v>
      </c>
      <c r="Y12" s="58">
        <v>-337</v>
      </c>
    </row>
    <row r="13" spans="4:25" ht="15" thickBot="1" x14ac:dyDescent="0.4">
      <c r="D13" s="89" t="s">
        <v>5</v>
      </c>
      <c r="E13" s="90"/>
      <c r="F13" s="90"/>
      <c r="G13" s="91"/>
      <c r="J13" s="89" t="s">
        <v>18</v>
      </c>
      <c r="K13" s="90"/>
      <c r="L13" s="90"/>
      <c r="M13" s="91"/>
      <c r="P13" s="89" t="s">
        <v>31</v>
      </c>
      <c r="Q13" s="90"/>
      <c r="R13" s="90"/>
      <c r="S13" s="91"/>
      <c r="V13" s="18" t="s">
        <v>56</v>
      </c>
      <c r="W13" s="25">
        <v>153246</v>
      </c>
      <c r="X13" s="25">
        <v>107720</v>
      </c>
      <c r="Y13" s="59">
        <v>68930</v>
      </c>
    </row>
    <row r="14" spans="4:25" x14ac:dyDescent="0.35">
      <c r="D14" s="8" t="s">
        <v>4</v>
      </c>
      <c r="E14" s="13">
        <v>2023</v>
      </c>
      <c r="F14" s="9">
        <v>2022</v>
      </c>
      <c r="G14" s="9">
        <v>2021</v>
      </c>
      <c r="J14" s="8" t="s">
        <v>4</v>
      </c>
      <c r="K14" s="13">
        <v>2023</v>
      </c>
      <c r="L14" s="9">
        <v>2022</v>
      </c>
      <c r="M14" s="9">
        <v>2021</v>
      </c>
      <c r="P14" s="8" t="s">
        <v>4</v>
      </c>
      <c r="Q14" s="13">
        <v>2023</v>
      </c>
      <c r="R14" s="9">
        <v>2022</v>
      </c>
      <c r="S14" s="9">
        <v>2021</v>
      </c>
      <c r="W14" s="56"/>
      <c r="X14" s="56"/>
      <c r="Y14" s="56"/>
    </row>
    <row r="15" spans="4:25" x14ac:dyDescent="0.35">
      <c r="D15" s="2" t="s">
        <v>0</v>
      </c>
      <c r="E15" s="12">
        <v>-134524000</v>
      </c>
      <c r="F15" s="3">
        <v>-662034000</v>
      </c>
      <c r="G15" s="3">
        <v>-117044000</v>
      </c>
      <c r="J15" s="2" t="s">
        <v>24</v>
      </c>
      <c r="K15" s="12">
        <v>8072000</v>
      </c>
      <c r="L15" s="3">
        <v>-642276000</v>
      </c>
      <c r="M15" s="16">
        <v>-36111000</v>
      </c>
      <c r="P15" s="2" t="s">
        <v>32</v>
      </c>
      <c r="Q15" s="12">
        <f>K23-L23</f>
        <v>-98775000</v>
      </c>
      <c r="R15" s="3">
        <f>L23-M23</f>
        <v>-622611000</v>
      </c>
      <c r="S15" s="37">
        <f>2334371000-1844016000</f>
        <v>490355000</v>
      </c>
      <c r="W15" s="28"/>
      <c r="X15" s="28"/>
    </row>
    <row r="16" spans="4:25" ht="15" thickBot="1" x14ac:dyDescent="0.4">
      <c r="D16" s="4" t="s">
        <v>6</v>
      </c>
      <c r="E16" s="14">
        <v>1895209000</v>
      </c>
      <c r="F16" s="5">
        <v>1787645000</v>
      </c>
      <c r="G16" s="5">
        <v>1678618000</v>
      </c>
      <c r="J16" s="4" t="s">
        <v>6</v>
      </c>
      <c r="K16" s="14">
        <v>1895209000</v>
      </c>
      <c r="L16" s="5">
        <v>1787645000</v>
      </c>
      <c r="M16" s="5">
        <v>1678618000</v>
      </c>
      <c r="P16" s="4" t="s">
        <v>33</v>
      </c>
      <c r="Q16" s="14">
        <v>1612985000</v>
      </c>
      <c r="R16" s="5">
        <v>2334371000</v>
      </c>
      <c r="S16" s="37">
        <v>1844016000</v>
      </c>
    </row>
    <row r="17" spans="4:21" ht="15" thickBot="1" x14ac:dyDescent="0.4">
      <c r="D17" s="6" t="s">
        <v>8</v>
      </c>
      <c r="E17" s="77">
        <f>E15/E16</f>
        <v>-7.0981089684567775E-2</v>
      </c>
      <c r="F17" s="78">
        <f>F15/F16</f>
        <v>-0.3703386298733809</v>
      </c>
      <c r="G17" s="78">
        <f>G15/G16</f>
        <v>-6.9726405888653642E-2</v>
      </c>
      <c r="J17" s="6" t="s">
        <v>22</v>
      </c>
      <c r="K17" s="15">
        <f>K15/K16</f>
        <v>4.2591608629971682E-3</v>
      </c>
      <c r="L17" s="7">
        <f>L15/L16</f>
        <v>-0.35928609986882182</v>
      </c>
      <c r="M17" s="7">
        <f>M15/M16</f>
        <v>-2.1512339317224051E-2</v>
      </c>
      <c r="P17" s="6" t="s">
        <v>25</v>
      </c>
      <c r="Q17" s="15">
        <f>Q15/Q16</f>
        <v>-6.1237395264060114E-2</v>
      </c>
      <c r="R17" s="7">
        <f>R15/R16</f>
        <v>-0.26671467388859782</v>
      </c>
      <c r="S17" s="7">
        <f>S15/S16</f>
        <v>0.26591689009205993</v>
      </c>
    </row>
    <row r="19" spans="4:21" ht="15" thickBot="1" x14ac:dyDescent="0.4"/>
    <row r="20" spans="4:21" ht="15" thickBot="1" x14ac:dyDescent="0.4">
      <c r="D20" s="89" t="s">
        <v>7</v>
      </c>
      <c r="E20" s="90"/>
      <c r="F20" s="90"/>
      <c r="G20" s="91"/>
      <c r="J20" s="89" t="s">
        <v>19</v>
      </c>
      <c r="K20" s="90"/>
      <c r="L20" s="90"/>
      <c r="M20" s="91"/>
      <c r="P20" s="89" t="s">
        <v>34</v>
      </c>
      <c r="Q20" s="90"/>
      <c r="R20" s="90"/>
      <c r="S20" s="91"/>
    </row>
    <row r="21" spans="4:21" x14ac:dyDescent="0.35">
      <c r="D21" s="8" t="s">
        <v>4</v>
      </c>
      <c r="E21" s="13">
        <v>2023</v>
      </c>
      <c r="F21" s="9">
        <v>2022</v>
      </c>
      <c r="G21" s="9">
        <v>2021</v>
      </c>
      <c r="J21" s="8" t="s">
        <v>4</v>
      </c>
      <c r="K21" s="13">
        <v>2023</v>
      </c>
      <c r="L21" s="9">
        <v>2022</v>
      </c>
      <c r="M21" s="9">
        <v>2021</v>
      </c>
      <c r="P21" s="8" t="s">
        <v>4</v>
      </c>
      <c r="Q21" s="13">
        <v>2023</v>
      </c>
      <c r="R21" s="13">
        <v>2022</v>
      </c>
      <c r="S21" s="9">
        <v>2021</v>
      </c>
    </row>
    <row r="22" spans="4:21" x14ac:dyDescent="0.35">
      <c r="D22" s="2" t="s">
        <v>10</v>
      </c>
      <c r="E22" s="12">
        <v>314886000</v>
      </c>
      <c r="F22" s="3">
        <v>269751000</v>
      </c>
      <c r="G22" s="3">
        <v>279215000</v>
      </c>
      <c r="J22" s="2" t="s">
        <v>0</v>
      </c>
      <c r="K22" s="12">
        <v>-134524000</v>
      </c>
      <c r="L22" s="3">
        <v>-662034000</v>
      </c>
      <c r="M22" s="3">
        <v>-117044000</v>
      </c>
      <c r="P22" s="2" t="s">
        <v>35</v>
      </c>
      <c r="Q22" s="12">
        <f>E30-F30</f>
        <v>18739.879999999888</v>
      </c>
      <c r="R22" s="12">
        <f>F30-G30</f>
        <v>41268.970000000205</v>
      </c>
      <c r="S22" s="38">
        <v>428040.83999999985</v>
      </c>
      <c r="U22" s="31"/>
    </row>
    <row r="23" spans="4:21" ht="15" thickBot="1" x14ac:dyDescent="0.4">
      <c r="D23" s="2" t="s">
        <v>9</v>
      </c>
      <c r="E23" s="14">
        <v>354758000</v>
      </c>
      <c r="F23" s="5">
        <v>326497000</v>
      </c>
      <c r="G23" s="5">
        <v>344831000</v>
      </c>
      <c r="J23" s="4" t="s">
        <v>20</v>
      </c>
      <c r="K23" s="14">
        <v>1612985000</v>
      </c>
      <c r="L23" s="5">
        <v>1711760000</v>
      </c>
      <c r="M23" s="5">
        <v>2334371000</v>
      </c>
      <c r="P23" s="4" t="s">
        <v>36</v>
      </c>
      <c r="Q23" s="14">
        <f>F30</f>
        <v>1888591.6500000001</v>
      </c>
      <c r="R23" s="14">
        <f>G30</f>
        <v>1847322.68</v>
      </c>
      <c r="S23" s="5">
        <f>141928184*0.01</f>
        <v>1419281.84</v>
      </c>
    </row>
    <row r="24" spans="4:21" ht="15" thickBot="1" x14ac:dyDescent="0.4">
      <c r="D24" s="6" t="s">
        <v>7</v>
      </c>
      <c r="E24" s="15">
        <f>E22/E23</f>
        <v>0.88760789044926403</v>
      </c>
      <c r="F24" s="7">
        <f>F22/F23</f>
        <v>0.82619748420353023</v>
      </c>
      <c r="G24" s="7">
        <f>G22/G23</f>
        <v>0.80971548381671021</v>
      </c>
      <c r="J24" s="6" t="s">
        <v>23</v>
      </c>
      <c r="K24" s="15">
        <f>K22/K23</f>
        <v>-8.3400651586964539E-2</v>
      </c>
      <c r="L24" s="7">
        <f>L22/L23</f>
        <v>-0.38675632097957657</v>
      </c>
      <c r="M24" s="7">
        <f>M22/M23</f>
        <v>-5.0139416570887829E-2</v>
      </c>
      <c r="P24" s="6" t="s">
        <v>25</v>
      </c>
      <c r="Q24" s="15">
        <f>Q22/Q23</f>
        <v>9.9226743907291377E-3</v>
      </c>
      <c r="R24" s="7">
        <f>R22/R23</f>
        <v>2.2339881628043567E-2</v>
      </c>
      <c r="S24" s="7">
        <f>S22/S23</f>
        <v>0.30158973921627846</v>
      </c>
    </row>
    <row r="26" spans="4:21" ht="15" thickBot="1" x14ac:dyDescent="0.4"/>
    <row r="27" spans="4:21" ht="15" thickBot="1" x14ac:dyDescent="0.4">
      <c r="D27" s="89" t="s">
        <v>11</v>
      </c>
      <c r="E27" s="90"/>
      <c r="F27" s="90"/>
      <c r="G27" s="91"/>
    </row>
    <row r="28" spans="4:21" x14ac:dyDescent="0.35">
      <c r="D28" s="8" t="s">
        <v>4</v>
      </c>
      <c r="E28" s="13">
        <v>2023</v>
      </c>
      <c r="F28" s="9">
        <v>2022</v>
      </c>
      <c r="G28" s="9">
        <v>2021</v>
      </c>
    </row>
    <row r="29" spans="4:21" x14ac:dyDescent="0.35">
      <c r="D29" s="2" t="s">
        <v>12</v>
      </c>
      <c r="E29" s="12">
        <v>1469750000</v>
      </c>
      <c r="F29" s="3">
        <v>1463950000</v>
      </c>
      <c r="G29" s="3">
        <v>1226517000</v>
      </c>
    </row>
    <row r="30" spans="4:21" ht="15" thickBot="1" x14ac:dyDescent="0.4">
      <c r="D30" s="2" t="s">
        <v>13</v>
      </c>
      <c r="E30" s="14">
        <v>1907331.53</v>
      </c>
      <c r="F30" s="5">
        <f>188859165*0.01</f>
        <v>1888591.6500000001</v>
      </c>
      <c r="G30" s="5">
        <f>184732268*0.01</f>
        <v>1847322.68</v>
      </c>
    </row>
    <row r="31" spans="4:21" ht="15" thickBot="1" x14ac:dyDescent="0.4">
      <c r="D31" s="6" t="s">
        <v>11</v>
      </c>
      <c r="E31" s="15">
        <f>E29/E30</f>
        <v>770.57919762905613</v>
      </c>
      <c r="F31" s="7">
        <f>F29/F30</f>
        <v>775.15433259487293</v>
      </c>
      <c r="G31" s="7">
        <f>G29/G30</f>
        <v>663.94302050143187</v>
      </c>
    </row>
  </sheetData>
  <mergeCells count="15">
    <mergeCell ref="P13:S13"/>
    <mergeCell ref="P20:S20"/>
    <mergeCell ref="D27:G27"/>
    <mergeCell ref="V2:V3"/>
    <mergeCell ref="W5:Y5"/>
    <mergeCell ref="D2:E3"/>
    <mergeCell ref="J2:K3"/>
    <mergeCell ref="J6:M6"/>
    <mergeCell ref="J13:M13"/>
    <mergeCell ref="J20:M20"/>
    <mergeCell ref="D6:G6"/>
    <mergeCell ref="D13:G13"/>
    <mergeCell ref="D20:G20"/>
    <mergeCell ref="P2:Q3"/>
    <mergeCell ref="P6:S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55"/>
  <sheetViews>
    <sheetView tabSelected="1" workbookViewId="0">
      <selection activeCell="F1" sqref="F1"/>
    </sheetView>
  </sheetViews>
  <sheetFormatPr defaultRowHeight="14.5" x14ac:dyDescent="0.35"/>
  <cols>
    <col min="5" max="5" width="14.26953125" customWidth="1"/>
    <col min="7" max="7" width="16" customWidth="1"/>
    <col min="8" max="8" width="16.81640625" style="63" bestFit="1" customWidth="1"/>
    <col min="9" max="10" width="16.81640625" bestFit="1" customWidth="1"/>
  </cols>
  <sheetData>
    <row r="1" spans="5:10" x14ac:dyDescent="0.35">
      <c r="H1"/>
    </row>
    <row r="2" spans="5:10" ht="15" thickBot="1" x14ac:dyDescent="0.4">
      <c r="H2"/>
    </row>
    <row r="3" spans="5:10" x14ac:dyDescent="0.35">
      <c r="E3" s="107" t="s">
        <v>46</v>
      </c>
      <c r="F3" s="108"/>
      <c r="G3" s="109"/>
      <c r="H3"/>
    </row>
    <row r="4" spans="5:10" ht="15" thickBot="1" x14ac:dyDescent="0.4">
      <c r="E4" s="110"/>
      <c r="F4" s="111"/>
      <c r="G4" s="112"/>
      <c r="H4"/>
    </row>
    <row r="5" spans="5:10" x14ac:dyDescent="0.35">
      <c r="H5"/>
    </row>
    <row r="6" spans="5:10" x14ac:dyDescent="0.35">
      <c r="H6"/>
    </row>
    <row r="7" spans="5:10" x14ac:dyDescent="0.35">
      <c r="H7"/>
    </row>
    <row r="8" spans="5:10" x14ac:dyDescent="0.35">
      <c r="G8" s="29" t="s">
        <v>47</v>
      </c>
      <c r="H8"/>
    </row>
    <row r="9" spans="5:10" x14ac:dyDescent="0.35">
      <c r="G9" t="s">
        <v>52</v>
      </c>
      <c r="H9"/>
    </row>
    <row r="10" spans="5:10" x14ac:dyDescent="0.35">
      <c r="H10"/>
    </row>
    <row r="11" spans="5:10" ht="15" thickBot="1" x14ac:dyDescent="0.4">
      <c r="H11" s="30">
        <v>2023</v>
      </c>
      <c r="I11" s="30">
        <v>2022</v>
      </c>
      <c r="J11" s="30">
        <v>2021</v>
      </c>
    </row>
    <row r="12" spans="5:10" x14ac:dyDescent="0.35">
      <c r="F12" s="113" t="s">
        <v>51</v>
      </c>
      <c r="G12" s="71" t="s">
        <v>49</v>
      </c>
      <c r="H12" s="40">
        <v>1895209000</v>
      </c>
      <c r="I12" s="40">
        <v>1787645000</v>
      </c>
      <c r="J12" s="41">
        <v>1678618000</v>
      </c>
    </row>
    <row r="13" spans="5:10" x14ac:dyDescent="0.35">
      <c r="F13" s="114"/>
      <c r="G13" s="72" t="s">
        <v>48</v>
      </c>
      <c r="H13" s="39">
        <v>6.0170783349043015E-2</v>
      </c>
      <c r="I13" s="39">
        <v>6.4950453289551291E-2</v>
      </c>
      <c r="J13" s="42">
        <v>0.10932386046140337</v>
      </c>
    </row>
    <row r="14" spans="5:10" ht="15" thickBot="1" x14ac:dyDescent="0.4">
      <c r="F14" s="115"/>
      <c r="G14" s="73" t="s">
        <v>50</v>
      </c>
      <c r="H14" s="43">
        <v>-134524000</v>
      </c>
      <c r="I14" s="43">
        <v>-662034000</v>
      </c>
      <c r="J14" s="44">
        <v>-117044000</v>
      </c>
    </row>
    <row r="15" spans="5:10" x14ac:dyDescent="0.35">
      <c r="F15" s="116">
        <v>0.1</v>
      </c>
      <c r="G15" s="66" t="s">
        <v>49</v>
      </c>
      <c r="H15" s="46">
        <v>2084729900.0000002</v>
      </c>
      <c r="I15" s="46">
        <v>1966409500.0000002</v>
      </c>
      <c r="J15" s="47">
        <v>1846479800.0000002</v>
      </c>
    </row>
    <row r="16" spans="5:10" x14ac:dyDescent="0.35">
      <c r="F16" s="117"/>
      <c r="G16" s="67" t="s">
        <v>50</v>
      </c>
      <c r="H16" s="45">
        <v>54996900.000000238</v>
      </c>
      <c r="I16" s="45">
        <v>-483269499.99999976</v>
      </c>
      <c r="J16" s="54">
        <v>50817800.000000238</v>
      </c>
    </row>
    <row r="17" spans="6:10" ht="15" thickBot="1" x14ac:dyDescent="0.4">
      <c r="F17" s="118"/>
      <c r="G17" s="68" t="s">
        <v>53</v>
      </c>
      <c r="H17" s="50">
        <v>1.4088259344057583</v>
      </c>
      <c r="I17" s="50">
        <v>0.27002314080545747</v>
      </c>
      <c r="J17" s="55">
        <v>1.4341768907419452</v>
      </c>
    </row>
    <row r="18" spans="6:10" x14ac:dyDescent="0.35">
      <c r="F18" s="119">
        <v>0.12</v>
      </c>
      <c r="G18" s="74" t="s">
        <v>49</v>
      </c>
      <c r="H18" s="52">
        <f>H12*1.12</f>
        <v>2122634080.0000002</v>
      </c>
      <c r="I18" s="52">
        <f>I12*1.12</f>
        <v>2002162400.0000002</v>
      </c>
      <c r="J18" s="53">
        <f>J12*1.12</f>
        <v>1880052160.0000002</v>
      </c>
    </row>
    <row r="19" spans="6:10" x14ac:dyDescent="0.35">
      <c r="F19" s="120"/>
      <c r="G19" s="75" t="s">
        <v>50</v>
      </c>
      <c r="H19" s="48">
        <v>92901080.000000238</v>
      </c>
      <c r="I19" s="48">
        <v>-447516599.99999976</v>
      </c>
      <c r="J19" s="49">
        <v>84390160.000000238</v>
      </c>
    </row>
    <row r="20" spans="6:10" ht="15" thickBot="1" x14ac:dyDescent="0.4">
      <c r="F20" s="121"/>
      <c r="G20" s="70" t="s">
        <v>53</v>
      </c>
      <c r="H20" s="50">
        <f>93/134</f>
        <v>0.69402985074626866</v>
      </c>
      <c r="I20" s="50">
        <v>7.3981287873536444E-2</v>
      </c>
      <c r="J20" s="51">
        <v>0.66064174364100503</v>
      </c>
    </row>
    <row r="21" spans="6:10" x14ac:dyDescent="0.35">
      <c r="H21"/>
    </row>
    <row r="22" spans="6:10" x14ac:dyDescent="0.35">
      <c r="H22"/>
    </row>
    <row r="23" spans="6:10" x14ac:dyDescent="0.35">
      <c r="G23" s="29" t="s">
        <v>54</v>
      </c>
      <c r="H23"/>
    </row>
    <row r="24" spans="6:10" x14ac:dyDescent="0.35">
      <c r="G24" t="s">
        <v>52</v>
      </c>
      <c r="H24"/>
    </row>
    <row r="25" spans="6:10" x14ac:dyDescent="0.35">
      <c r="H25"/>
    </row>
    <row r="26" spans="6:10" ht="15" thickBot="1" x14ac:dyDescent="0.4">
      <c r="H26" s="30">
        <v>2023</v>
      </c>
      <c r="I26" s="30">
        <v>2022</v>
      </c>
      <c r="J26" s="30">
        <v>2021</v>
      </c>
    </row>
    <row r="27" spans="6:10" x14ac:dyDescent="0.35">
      <c r="F27" s="113" t="s">
        <v>51</v>
      </c>
      <c r="G27" s="71" t="s">
        <v>38</v>
      </c>
      <c r="H27" s="40">
        <v>740606000</v>
      </c>
      <c r="I27" s="40">
        <v>1303223000</v>
      </c>
      <c r="J27" s="41">
        <v>647445000</v>
      </c>
    </row>
    <row r="28" spans="6:10" x14ac:dyDescent="0.35">
      <c r="F28" s="114"/>
      <c r="G28" s="72" t="s">
        <v>55</v>
      </c>
      <c r="H28" s="60">
        <v>0.4317119940332545</v>
      </c>
      <c r="I28" s="60">
        <v>-1.0128705913243596</v>
      </c>
      <c r="J28" s="61">
        <v>0.59063275532301662</v>
      </c>
    </row>
    <row r="29" spans="6:10" ht="15" thickBot="1" x14ac:dyDescent="0.4">
      <c r="F29" s="115"/>
      <c r="G29" s="73" t="s">
        <v>50</v>
      </c>
      <c r="H29" s="43">
        <v>-134524000</v>
      </c>
      <c r="I29" s="43">
        <v>-662034000</v>
      </c>
      <c r="J29" s="44">
        <v>-117044000</v>
      </c>
    </row>
    <row r="30" spans="6:10" x14ac:dyDescent="0.35">
      <c r="F30" s="116">
        <v>0.1</v>
      </c>
      <c r="G30" s="66" t="s">
        <v>38</v>
      </c>
      <c r="H30" s="46">
        <f>H27*1.1</f>
        <v>814666600.00000012</v>
      </c>
      <c r="I30" s="46">
        <f>I27*1.1</f>
        <v>1433545300</v>
      </c>
      <c r="J30" s="47">
        <f>J27*1.1</f>
        <v>712189500</v>
      </c>
    </row>
    <row r="31" spans="6:10" x14ac:dyDescent="0.35">
      <c r="F31" s="117"/>
      <c r="G31" s="67" t="s">
        <v>50</v>
      </c>
      <c r="H31" s="45">
        <f>'RATIOS ANALYSIS'!K16-'SENSTIVITY ANALYSIS'!H30-1299777000</f>
        <v>-219234600</v>
      </c>
      <c r="I31" s="45">
        <f>'RATIOS ANALYSIS'!L16-'SENSTIVITY ANALYSIS'!I30-1234418000</f>
        <v>-880318300</v>
      </c>
      <c r="J31" s="54">
        <f>'RATIOS ANALYSIS'!M16-'SENSTIVITY ANALYSIS'!J30-1136214000</f>
        <v>-169785500</v>
      </c>
    </row>
    <row r="32" spans="6:10" ht="15" thickBot="1" x14ac:dyDescent="0.4">
      <c r="F32" s="118"/>
      <c r="G32" s="68" t="s">
        <v>57</v>
      </c>
      <c r="H32" s="62">
        <v>0.62970622342481641</v>
      </c>
      <c r="I32" s="62">
        <v>0.32971765800548009</v>
      </c>
      <c r="J32" s="64">
        <v>0.45061259013704247</v>
      </c>
    </row>
    <row r="33" spans="6:10" x14ac:dyDescent="0.35">
      <c r="F33" s="119">
        <v>0.12</v>
      </c>
      <c r="G33" s="69" t="s">
        <v>38</v>
      </c>
      <c r="H33" s="52">
        <f>H27*1.12</f>
        <v>829478720.00000012</v>
      </c>
      <c r="I33" s="52">
        <f>I27*1.12</f>
        <v>1459609760.0000002</v>
      </c>
      <c r="J33" s="53">
        <f>J27*1.12</f>
        <v>725138400.00000012</v>
      </c>
    </row>
    <row r="34" spans="6:10" x14ac:dyDescent="0.35">
      <c r="F34" s="120"/>
      <c r="G34" s="75" t="s">
        <v>50</v>
      </c>
      <c r="H34" s="48">
        <f>'RATIOS ANALYSIS'!K16-'SENSTIVITY ANALYSIS'!H33-1299777000</f>
        <v>-234046720.00000012</v>
      </c>
      <c r="I34" s="48">
        <f>'RATIOS ANALYSIS'!L16-'SENSTIVITY ANALYSIS'!I33-1234418000</f>
        <v>-906382760.00000024</v>
      </c>
      <c r="J34" s="49">
        <f>'RATIOS ANALYSIS'!M16-'SENSTIVITY ANALYSIS'!J33-1136214000</f>
        <v>-182734400.00000012</v>
      </c>
    </row>
    <row r="35" spans="6:10" ht="15" thickBot="1" x14ac:dyDescent="0.4">
      <c r="F35" s="121"/>
      <c r="G35" s="70" t="s">
        <v>57</v>
      </c>
      <c r="H35" s="62">
        <v>6.7562875567999392E-2</v>
      </c>
      <c r="I35" s="62">
        <v>2.960799519900954E-2</v>
      </c>
      <c r="J35" s="65">
        <v>7.6266230037312491E-2</v>
      </c>
    </row>
    <row r="36" spans="6:10" x14ac:dyDescent="0.35">
      <c r="H36"/>
    </row>
    <row r="37" spans="6:10" x14ac:dyDescent="0.35">
      <c r="H37"/>
    </row>
    <row r="38" spans="6:10" x14ac:dyDescent="0.35">
      <c r="G38" s="29" t="s">
        <v>58</v>
      </c>
      <c r="H38"/>
    </row>
    <row r="39" spans="6:10" x14ac:dyDescent="0.35">
      <c r="G39" t="s">
        <v>52</v>
      </c>
      <c r="H39"/>
    </row>
    <row r="40" spans="6:10" x14ac:dyDescent="0.35">
      <c r="G40" t="s">
        <v>61</v>
      </c>
    </row>
    <row r="41" spans="6:10" ht="15" thickBot="1" x14ac:dyDescent="0.4">
      <c r="H41" s="30">
        <v>2023</v>
      </c>
      <c r="I41" s="30">
        <v>2022</v>
      </c>
      <c r="J41" s="30">
        <v>2021</v>
      </c>
    </row>
    <row r="42" spans="6:10" x14ac:dyDescent="0.35">
      <c r="F42" s="113" t="s">
        <v>51</v>
      </c>
      <c r="G42" s="71" t="s">
        <v>60</v>
      </c>
      <c r="H42" s="40">
        <f>'RATIOS ANALYSIS'!E29*'SENSTIVITY ANALYSIS'!H43</f>
        <v>148444750</v>
      </c>
      <c r="I42" s="40">
        <f>'RATIOS ANALYSIS'!F29*'SENSTIVITY ANALYSIS'!I43</f>
        <v>130291550</v>
      </c>
      <c r="J42" s="41">
        <f>'RATIOS ANALYSIS'!G29*'SENSTIVITY ANALYSIS'!J43</f>
        <v>61325850</v>
      </c>
    </row>
    <row r="43" spans="6:10" x14ac:dyDescent="0.35">
      <c r="F43" s="114"/>
      <c r="G43" s="72" t="s">
        <v>59</v>
      </c>
      <c r="H43" s="60">
        <v>0.10100000000000001</v>
      </c>
      <c r="I43" s="60">
        <v>8.8999999999999996E-2</v>
      </c>
      <c r="J43" s="61">
        <v>0.05</v>
      </c>
    </row>
    <row r="44" spans="6:10" ht="15" thickBot="1" x14ac:dyDescent="0.4">
      <c r="F44" s="115"/>
      <c r="G44" s="73" t="s">
        <v>62</v>
      </c>
      <c r="H44" s="43">
        <v>-129767700</v>
      </c>
      <c r="I44" s="43">
        <v>-688165500</v>
      </c>
      <c r="J44" s="44">
        <v>-109439000</v>
      </c>
    </row>
    <row r="45" spans="6:10" x14ac:dyDescent="0.35">
      <c r="F45" s="116">
        <v>0.1</v>
      </c>
      <c r="G45" s="66" t="s">
        <v>60</v>
      </c>
      <c r="H45" s="46">
        <f>'RATIOS ANALYSIS'!E29*0.1</f>
        <v>146975000</v>
      </c>
      <c r="I45" s="46">
        <f>'RATIOS ANALYSIS'!F29*0.1</f>
        <v>146395000</v>
      </c>
      <c r="J45" s="47">
        <f>'RATIOS ANALYSIS'!G29*0.1</f>
        <v>122651700</v>
      </c>
    </row>
    <row r="46" spans="6:10" ht="15" thickBot="1" x14ac:dyDescent="0.4">
      <c r="F46" s="117"/>
      <c r="G46" s="68" t="s">
        <v>62</v>
      </c>
      <c r="H46" s="45">
        <v>-128253000</v>
      </c>
      <c r="I46" s="45">
        <v>-700709000</v>
      </c>
      <c r="J46" s="54">
        <v>-170765700</v>
      </c>
    </row>
    <row r="47" spans="6:10" ht="15" thickBot="1" x14ac:dyDescent="0.4">
      <c r="F47" s="118"/>
      <c r="G47" s="68" t="s">
        <v>57</v>
      </c>
      <c r="H47" s="50">
        <v>1.1672396135556075E-2</v>
      </c>
      <c r="I47" s="62">
        <v>-1.8227446740645963E-2</v>
      </c>
      <c r="J47" s="64">
        <v>-0.56037335867469551</v>
      </c>
    </row>
    <row r="48" spans="6:10" x14ac:dyDescent="0.35">
      <c r="F48" s="119">
        <v>0.12</v>
      </c>
      <c r="G48" s="69" t="s">
        <v>60</v>
      </c>
      <c r="H48" s="52">
        <f>'RATIOS ANALYSIS'!E29*0.12</f>
        <v>176370000</v>
      </c>
      <c r="I48" s="52">
        <f>'RATIOS ANALYSIS'!F29*0.12</f>
        <v>175674000</v>
      </c>
      <c r="J48" s="53">
        <f>'RATIOS ANALYSIS'!G29*0.12</f>
        <v>147182040</v>
      </c>
    </row>
    <row r="49" spans="6:10" ht="15" thickBot="1" x14ac:dyDescent="0.4">
      <c r="F49" s="120"/>
      <c r="G49" s="70" t="s">
        <v>62</v>
      </c>
      <c r="H49" s="48">
        <v>-157648000</v>
      </c>
      <c r="I49" s="48">
        <v>-729988000</v>
      </c>
      <c r="J49" s="49">
        <v>-195296000</v>
      </c>
    </row>
    <row r="50" spans="6:10" ht="15" thickBot="1" x14ac:dyDescent="0.4">
      <c r="F50" s="121"/>
      <c r="G50" s="70" t="s">
        <v>57</v>
      </c>
      <c r="H50" s="62">
        <v>-0.21484776257882354</v>
      </c>
      <c r="I50" s="62">
        <v>-6.0773898139328403E-2</v>
      </c>
      <c r="J50" s="65">
        <v>-0.78451922989062395</v>
      </c>
    </row>
    <row r="55" spans="6:10" x14ac:dyDescent="0.35">
      <c r="H55" s="56"/>
    </row>
  </sheetData>
  <mergeCells count="10">
    <mergeCell ref="F45:F47"/>
    <mergeCell ref="F48:F50"/>
    <mergeCell ref="F27:F29"/>
    <mergeCell ref="F30:F32"/>
    <mergeCell ref="F33:F35"/>
    <mergeCell ref="E3:G4"/>
    <mergeCell ref="F12:F14"/>
    <mergeCell ref="F15:F17"/>
    <mergeCell ref="F18:F20"/>
    <mergeCell ref="F42:F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48"/>
  <sheetViews>
    <sheetView topLeftCell="A13" zoomScale="90" zoomScaleNormal="90" workbookViewId="0">
      <selection activeCell="K18" sqref="K18"/>
    </sheetView>
  </sheetViews>
  <sheetFormatPr defaultColWidth="9.1796875" defaultRowHeight="14" x14ac:dyDescent="0.3"/>
  <cols>
    <col min="1" max="3" width="9.1796875" style="76"/>
    <col min="4" max="4" width="9.453125" style="76" bestFit="1" customWidth="1"/>
    <col min="5" max="5" width="13.81640625" style="76" customWidth="1"/>
    <col min="6" max="6" width="10.7265625" style="76" customWidth="1"/>
    <col min="7" max="7" width="12.26953125" style="76" customWidth="1"/>
    <col min="8" max="12" width="9.1796875" style="76"/>
    <col min="13" max="13" width="10.1796875" style="76" customWidth="1"/>
    <col min="14" max="14" width="13.26953125" style="76" customWidth="1"/>
    <col min="15" max="15" width="12.453125" style="76" customWidth="1"/>
    <col min="16" max="16384" width="9.1796875" style="76"/>
  </cols>
  <sheetData>
    <row r="1" spans="4:26" ht="14.5" thickBot="1" x14ac:dyDescent="0.35"/>
    <row r="2" spans="4:26" x14ac:dyDescent="0.3">
      <c r="D2" s="128" t="s">
        <v>14</v>
      </c>
      <c r="E2" s="129"/>
      <c r="L2" s="132" t="s">
        <v>15</v>
      </c>
      <c r="M2" s="133"/>
      <c r="W2" s="124" t="s">
        <v>26</v>
      </c>
      <c r="X2" s="125"/>
    </row>
    <row r="3" spans="4:26" ht="14.5" thickBot="1" x14ac:dyDescent="0.35">
      <c r="D3" s="130"/>
      <c r="E3" s="131"/>
      <c r="L3" s="134"/>
      <c r="M3" s="135"/>
      <c r="W3" s="126"/>
      <c r="X3" s="127"/>
    </row>
    <row r="5" spans="4:26" ht="14.5" thickBot="1" x14ac:dyDescent="0.35"/>
    <row r="6" spans="4:26" x14ac:dyDescent="0.3">
      <c r="D6" s="122" t="s">
        <v>64</v>
      </c>
      <c r="E6" s="123"/>
      <c r="N6" s="122" t="s">
        <v>16</v>
      </c>
      <c r="O6" s="123"/>
      <c r="Y6" s="122" t="s">
        <v>50</v>
      </c>
      <c r="Z6" s="123"/>
    </row>
    <row r="7" spans="4:26" x14ac:dyDescent="0.3">
      <c r="D7" s="79" t="s">
        <v>4</v>
      </c>
      <c r="E7" s="81" t="s">
        <v>63</v>
      </c>
      <c r="N7" s="79" t="s">
        <v>4</v>
      </c>
      <c r="O7" s="81" t="s">
        <v>21</v>
      </c>
      <c r="Y7" s="79" t="s">
        <v>4</v>
      </c>
      <c r="Z7" s="81" t="s">
        <v>68</v>
      </c>
    </row>
    <row r="8" spans="4:26" ht="14.5" thickBot="1" x14ac:dyDescent="0.35">
      <c r="D8" s="80">
        <v>45291</v>
      </c>
      <c r="E8" s="82">
        <v>-70.529951339922533</v>
      </c>
      <c r="N8" s="80">
        <v>45291</v>
      </c>
      <c r="O8" s="87">
        <v>0.31417748649357408</v>
      </c>
      <c r="Y8" s="80">
        <v>45291</v>
      </c>
      <c r="Z8" s="87">
        <v>0.79680197693774035</v>
      </c>
    </row>
    <row r="9" spans="4:26" ht="14.5" thickBot="1" x14ac:dyDescent="0.35">
      <c r="D9" s="80">
        <v>44926</v>
      </c>
      <c r="E9" s="82">
        <v>-350.54375041846657</v>
      </c>
      <c r="N9" s="80">
        <v>44926</v>
      </c>
      <c r="O9" s="87">
        <v>0.30947251831319977</v>
      </c>
      <c r="Y9" s="80">
        <v>44926</v>
      </c>
      <c r="Z9" s="87">
        <v>4.6562831072075461</v>
      </c>
    </row>
    <row r="10" spans="4:26" x14ac:dyDescent="0.3">
      <c r="D10" s="83">
        <v>44561</v>
      </c>
      <c r="E10" s="84">
        <v>-82.467059537660248</v>
      </c>
      <c r="N10" s="83">
        <v>44561</v>
      </c>
      <c r="O10" s="88">
        <v>0.32312533286310524</v>
      </c>
      <c r="Y10" s="83">
        <v>44561</v>
      </c>
      <c r="Z10" s="88">
        <v>1.0516038562664329</v>
      </c>
    </row>
    <row r="18" spans="4:26" ht="14.5" thickBot="1" x14ac:dyDescent="0.35"/>
    <row r="19" spans="4:26" ht="15" customHeight="1" x14ac:dyDescent="0.3">
      <c r="D19" s="122" t="s">
        <v>5</v>
      </c>
      <c r="E19" s="123"/>
      <c r="Y19" s="136" t="s">
        <v>69</v>
      </c>
      <c r="Z19" s="137"/>
    </row>
    <row r="20" spans="4:26" ht="14.5" thickBot="1" x14ac:dyDescent="0.35">
      <c r="D20" s="79" t="s">
        <v>4</v>
      </c>
      <c r="E20" s="81" t="s">
        <v>8</v>
      </c>
      <c r="Y20" s="79" t="s">
        <v>4</v>
      </c>
      <c r="Z20" s="81" t="s">
        <v>70</v>
      </c>
    </row>
    <row r="21" spans="4:26" ht="14.5" thickBot="1" x14ac:dyDescent="0.35">
      <c r="D21" s="80">
        <v>45291</v>
      </c>
      <c r="E21" s="85">
        <v>-7.0981089684567775E-2</v>
      </c>
      <c r="N21" s="122" t="s">
        <v>18</v>
      </c>
      <c r="O21" s="123"/>
      <c r="Y21" s="80">
        <v>45291</v>
      </c>
      <c r="Z21" s="87">
        <v>-6.1237395264060114E-2</v>
      </c>
    </row>
    <row r="22" spans="4:26" ht="14.5" thickBot="1" x14ac:dyDescent="0.35">
      <c r="D22" s="80">
        <v>44926</v>
      </c>
      <c r="E22" s="85">
        <v>-0.3703386298733809</v>
      </c>
      <c r="N22" s="79" t="s">
        <v>4</v>
      </c>
      <c r="O22" s="81" t="s">
        <v>22</v>
      </c>
      <c r="Y22" s="80">
        <v>44926</v>
      </c>
      <c r="Z22" s="87">
        <v>-0.26671467388859782</v>
      </c>
    </row>
    <row r="23" spans="4:26" ht="14.5" thickBot="1" x14ac:dyDescent="0.35">
      <c r="D23" s="83">
        <v>44561</v>
      </c>
      <c r="E23" s="86">
        <v>-6.9726405888653642E-2</v>
      </c>
      <c r="N23" s="80">
        <v>45291</v>
      </c>
      <c r="O23" s="87">
        <v>4.2591608629971682E-3</v>
      </c>
      <c r="Y23" s="83">
        <v>44561</v>
      </c>
      <c r="Z23" s="88">
        <v>0.26591689009205993</v>
      </c>
    </row>
    <row r="24" spans="4:26" ht="14.5" thickBot="1" x14ac:dyDescent="0.35">
      <c r="N24" s="80">
        <v>44926</v>
      </c>
      <c r="O24" s="87">
        <v>-0.35928609986882182</v>
      </c>
    </row>
    <row r="25" spans="4:26" x14ac:dyDescent="0.3">
      <c r="N25" s="83">
        <v>44561</v>
      </c>
      <c r="O25" s="88">
        <v>-2.1512339317224051E-2</v>
      </c>
    </row>
    <row r="30" spans="4:26" ht="14.5" thickBot="1" x14ac:dyDescent="0.35"/>
    <row r="31" spans="4:26" ht="14.5" thickBot="1" x14ac:dyDescent="0.35">
      <c r="Y31" s="122" t="s">
        <v>71</v>
      </c>
      <c r="Z31" s="123"/>
    </row>
    <row r="32" spans="4:26" x14ac:dyDescent="0.3">
      <c r="D32" s="122" t="s">
        <v>7</v>
      </c>
      <c r="E32" s="123"/>
      <c r="Y32" s="79" t="s">
        <v>4</v>
      </c>
      <c r="Z32" s="81" t="s">
        <v>72</v>
      </c>
    </row>
    <row r="33" spans="4:26" ht="14.5" thickBot="1" x14ac:dyDescent="0.35">
      <c r="D33" s="79" t="s">
        <v>4</v>
      </c>
      <c r="E33" s="81" t="s">
        <v>66</v>
      </c>
      <c r="Y33" s="80">
        <v>45291</v>
      </c>
      <c r="Z33" s="87">
        <v>9.9226743907291377E-3</v>
      </c>
    </row>
    <row r="34" spans="4:26" ht="14.5" thickBot="1" x14ac:dyDescent="0.35">
      <c r="D34" s="80">
        <v>45291</v>
      </c>
      <c r="E34" s="85">
        <v>0.88760789044926403</v>
      </c>
      <c r="N34" s="122" t="s">
        <v>19</v>
      </c>
      <c r="O34" s="123"/>
      <c r="Y34" s="80">
        <v>44926</v>
      </c>
      <c r="Z34" s="87">
        <v>2.2339881628043567E-2</v>
      </c>
    </row>
    <row r="35" spans="4:26" ht="14.5" thickBot="1" x14ac:dyDescent="0.35">
      <c r="D35" s="80">
        <v>44926</v>
      </c>
      <c r="E35" s="85">
        <v>0.82619748420353023</v>
      </c>
      <c r="N35" s="79" t="s">
        <v>4</v>
      </c>
      <c r="O35" s="81" t="s">
        <v>23</v>
      </c>
      <c r="Y35" s="83">
        <v>44561</v>
      </c>
      <c r="Z35" s="88">
        <v>0.30158973921627846</v>
      </c>
    </row>
    <row r="36" spans="4:26" ht="14.5" thickBot="1" x14ac:dyDescent="0.35">
      <c r="D36" s="83">
        <v>44561</v>
      </c>
      <c r="E36" s="86">
        <v>0.80971548381671021</v>
      </c>
      <c r="N36" s="80">
        <v>45291</v>
      </c>
      <c r="O36" s="87">
        <v>-8.3400651586964539E-2</v>
      </c>
    </row>
    <row r="37" spans="4:26" ht="14.5" thickBot="1" x14ac:dyDescent="0.35">
      <c r="N37" s="80">
        <v>44926</v>
      </c>
      <c r="O37" s="87">
        <v>-0.38675632097957657</v>
      </c>
    </row>
    <row r="38" spans="4:26" x14ac:dyDescent="0.3">
      <c r="N38" s="83">
        <v>44561</v>
      </c>
      <c r="O38" s="88">
        <v>-5.0139416570887829E-2</v>
      </c>
    </row>
    <row r="43" spans="4:26" ht="14.5" thickBot="1" x14ac:dyDescent="0.35"/>
    <row r="44" spans="4:26" x14ac:dyDescent="0.3">
      <c r="D44" s="122" t="s">
        <v>65</v>
      </c>
      <c r="E44" s="123"/>
    </row>
    <row r="45" spans="4:26" x14ac:dyDescent="0.3">
      <c r="D45" s="79" t="s">
        <v>4</v>
      </c>
      <c r="E45" s="81" t="s">
        <v>67</v>
      </c>
    </row>
    <row r="46" spans="4:26" ht="14.5" thickBot="1" x14ac:dyDescent="0.35">
      <c r="D46" s="80">
        <v>45291</v>
      </c>
      <c r="E46" s="85">
        <v>770.57919762905613</v>
      </c>
    </row>
    <row r="47" spans="4:26" ht="14.5" thickBot="1" x14ac:dyDescent="0.35">
      <c r="D47" s="80">
        <v>44926</v>
      </c>
      <c r="E47" s="85">
        <v>775.15433259487293</v>
      </c>
    </row>
    <row r="48" spans="4:26" x14ac:dyDescent="0.3">
      <c r="D48" s="83">
        <v>44561</v>
      </c>
      <c r="E48" s="86">
        <v>663.94302050143187</v>
      </c>
    </row>
  </sheetData>
  <mergeCells count="13">
    <mergeCell ref="Y6:Z6"/>
    <mergeCell ref="Y31:Z31"/>
    <mergeCell ref="L2:M3"/>
    <mergeCell ref="N6:O6"/>
    <mergeCell ref="N21:O21"/>
    <mergeCell ref="Y19:Z19"/>
    <mergeCell ref="D44:E44"/>
    <mergeCell ref="N34:O34"/>
    <mergeCell ref="W2:X3"/>
    <mergeCell ref="D2:E3"/>
    <mergeCell ref="D6:E6"/>
    <mergeCell ref="D19:E19"/>
    <mergeCell ref="D32:E32"/>
  </mergeCells>
  <pageMargins left="0.7" right="0.7" top="0.75" bottom="0.75" header="0.3" footer="0.3"/>
  <pageSetup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 ANALYSIS</vt:lpstr>
      <vt:lpstr>SENSTIVITY ANALYSIS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Ghulam Mohay ud Din</dc:creator>
  <cp:lastModifiedBy>PMLS</cp:lastModifiedBy>
  <dcterms:created xsi:type="dcterms:W3CDTF">2024-05-21T06:17:33Z</dcterms:created>
  <dcterms:modified xsi:type="dcterms:W3CDTF">2024-05-25T10:46:09Z</dcterms:modified>
</cp:coreProperties>
</file>