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1"/>
  <workbookPr/>
  <xr:revisionPtr revIDLastSave="4" documentId="11_7C5055BF84DCCED36523F29B8631F45B3AF06663" xr6:coauthVersionLast="47" xr6:coauthVersionMax="47" xr10:uidLastSave="{4CFB3D4D-D51B-4CBA-A1CC-BC6F596E8D40}"/>
  <bookViews>
    <workbookView xWindow="240" yWindow="105" windowWidth="14805" windowHeight="8010" xr2:uid="{00000000-000D-0000-FFFF-FFFF00000000}"/>
  </bookViews>
  <sheets>
    <sheet name="2024"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8" i="3" l="1"/>
  <c r="J68" i="3"/>
  <c r="J66" i="3"/>
  <c r="A66" i="3" a="1"/>
  <c r="A66" i="3" s="1"/>
  <c r="O65" i="3"/>
  <c r="J64" i="3"/>
  <c r="B64" i="3" a="1"/>
  <c r="B64" i="3" s="1"/>
  <c r="A64" i="3" a="1"/>
  <c r="A64" i="3" s="1"/>
  <c r="J62" i="3"/>
  <c r="B62" i="3" a="1"/>
  <c r="B62" i="3" s="1"/>
  <c r="A62" i="3" a="1"/>
  <c r="A62" i="3" s="1"/>
  <c r="J60" i="3"/>
  <c r="B60" i="3" a="1"/>
  <c r="B60" i="3" s="1"/>
  <c r="A60" i="3" a="1"/>
  <c r="A60" i="3" s="1"/>
  <c r="O58" i="3"/>
  <c r="J58" i="3"/>
  <c r="F58" i="3" a="1"/>
  <c r="F58" i="3" s="1"/>
  <c r="B58" i="3" a="1"/>
  <c r="B58" i="3" s="1"/>
  <c r="A58" i="3" a="1"/>
  <c r="A58" i="3" s="1"/>
  <c r="O56" i="3"/>
  <c r="N56" i="3"/>
  <c r="M56" i="3"/>
  <c r="J56" i="3"/>
  <c r="E56" i="3" a="1"/>
  <c r="E56" i="3" s="1"/>
  <c r="B56" i="3" a="1"/>
  <c r="B56" i="3" s="1"/>
  <c r="A56" i="3" a="1"/>
  <c r="A56" i="3" s="1"/>
  <c r="O54" i="3"/>
  <c r="O62" i="3" s="1"/>
  <c r="M54" i="3" a="1"/>
  <c r="M54" i="3" s="1"/>
  <c r="K54" i="3" a="1"/>
  <c r="K54" i="3" s="1"/>
  <c r="J54" i="3"/>
  <c r="F54" i="3" a="1"/>
  <c r="F54" i="3" s="1"/>
  <c r="E54" i="3" a="1"/>
  <c r="E54" i="3" s="1"/>
  <c r="F60" i="3" s="1"/>
  <c r="D54" i="3" a="1"/>
  <c r="D54" i="3" s="1"/>
  <c r="B54" i="3" a="1"/>
  <c r="B54" i="3" s="1"/>
  <c r="A54" i="3" a="1"/>
  <c r="A54" i="3" s="1"/>
  <c r="O52" i="3"/>
  <c r="O60" i="3" s="1"/>
  <c r="N52" i="3"/>
  <c r="M52" i="3" a="1"/>
  <c r="M52" i="3" s="1"/>
  <c r="L52" i="3" a="1"/>
  <c r="L52" i="3" s="1"/>
  <c r="K52" i="3" a="1"/>
  <c r="K52" i="3" s="1"/>
  <c r="J52" i="3"/>
  <c r="H52" i="3"/>
  <c r="F52" i="3" a="1"/>
  <c r="F52" i="3" s="1"/>
  <c r="E52" i="3" a="1"/>
  <c r="E52" i="3" s="1"/>
  <c r="D52" i="3" a="1"/>
  <c r="D52" i="3" s="1"/>
  <c r="C52" i="3" a="1"/>
  <c r="C52" i="3" s="1"/>
  <c r="B52" i="3" a="1"/>
  <c r="B52" i="3" s="1"/>
  <c r="A52" i="3" a="1"/>
  <c r="A52" i="3" s="1"/>
  <c r="O50" i="3"/>
  <c r="N50" i="3"/>
  <c r="M50" i="3"/>
  <c r="L50" i="3"/>
  <c r="K50" i="3" a="1"/>
  <c r="K50" i="3" s="1"/>
  <c r="H50" i="3"/>
  <c r="F50" i="3" a="1"/>
  <c r="F50" i="3" s="1"/>
  <c r="E50" i="3" a="1"/>
  <c r="E50" i="3" s="1"/>
  <c r="D50" i="3" a="1"/>
  <c r="D50" i="3" s="1"/>
  <c r="C50" i="3" a="1"/>
  <c r="C50" i="3" s="1"/>
  <c r="B50" i="3" a="1"/>
  <c r="B50" i="3" s="1"/>
  <c r="A50" i="3" a="1"/>
  <c r="A50" i="3" s="1"/>
  <c r="J4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<sst xmlns="http://schemas.openxmlformats.org/spreadsheetml/2006/main" count="643" uniqueCount="198">
  <si>
    <t>7,9: Tag der offenen Tür (Workspop fiw)</t>
  </si>
  <si>
    <t>,b,c,f,h: mehr infarmatik als im studiengang wirtschaftinformatik.(fragen ob dietaliert zu scheiben ist ok)</t>
  </si>
  <si>
    <t>nein</t>
  </si>
  <si>
    <t>FIW war erste Wahl</t>
  </si>
  <si>
    <t>gejobbt</t>
  </si>
  <si>
    <t>mehr Frauen</t>
  </si>
  <si>
    <t>Vietnam</t>
  </si>
  <si>
    <t>Abitur</t>
  </si>
  <si>
    <t>ja</t>
  </si>
  <si>
    <t>ja,</t>
  </si>
  <si>
    <t>Keine angabe</t>
  </si>
  <si>
    <t>a,c,f,</t>
  </si>
  <si>
    <t>auf Nächste Semester gewartet</t>
  </si>
  <si>
    <t>ja, ok</t>
  </si>
  <si>
    <t>nichts</t>
  </si>
  <si>
    <t>Syrien</t>
  </si>
  <si>
    <t>Fachhochschulreife</t>
  </si>
  <si>
    <t>noch unenschieden</t>
  </si>
  <si>
    <t>,b,d,e,f,</t>
  </si>
  <si>
    <t>informatik/wirtschaft,  auf Nächste Semester gewartet</t>
  </si>
  <si>
    <t>gegenseitige Unterstützung</t>
  </si>
  <si>
    <t>Libyen</t>
  </si>
  <si>
    <t>,b,f, h: Data science und KI Wahlpflichtmodule</t>
  </si>
  <si>
    <t>meiner bisherigen Berufstätigkeit nachgegangen</t>
  </si>
  <si>
    <t>einfache Sozialierung /keine Diskriminierung / alle fangen von vorne an</t>
  </si>
  <si>
    <t>Ukraine</t>
  </si>
  <si>
    <t>Sonstige</t>
  </si>
  <si>
    <t>Studium abgeschlossen</t>
  </si>
  <si>
    <t xml:space="preserve">ja, </t>
  </si>
  <si>
    <t>a,e,f,g,</t>
  </si>
  <si>
    <t>weniger Hemmungen vor Fragen</t>
  </si>
  <si>
    <t>1 Kind</t>
  </si>
  <si>
    <t>Polen</t>
  </si>
  <si>
    <t>Studium begonnen und abgebrochen</t>
  </si>
  <si>
    <t>a,d,f,</t>
  </si>
  <si>
    <t>keine Angabe</t>
  </si>
  <si>
    <t>weiß nicht</t>
  </si>
  <si>
    <t>Es gibt keinen Unterschied. Ich denke, beide sind gleich, aber gegenseitige Unterstützung ist wichtig, um sich zu verbessern. (fragen ob ist ok )</t>
  </si>
  <si>
    <t>tunesien</t>
  </si>
  <si>
    <t>,c,f,h:Work -life blance, work from home</t>
  </si>
  <si>
    <t xml:space="preserve">gejobbt bis nächste winter </t>
  </si>
  <si>
    <t>mehr infarmatik und chilliger</t>
  </si>
  <si>
    <t>Serbien, Rumänien</t>
  </si>
  <si>
    <t xml:space="preserve">Studium begonnen und abgebrochen </t>
  </si>
  <si>
    <t>keine angabe</t>
  </si>
  <si>
    <t>8,9: Live Podcast Female Techtalk im About Blank</t>
  </si>
  <si>
    <t>a,b,d,f,g,</t>
  </si>
  <si>
    <t>ja, sehr hilfreich</t>
  </si>
  <si>
    <t>Mehr Verständnis für die privaten Situationen von Frauen, weniger Hemmungen vor Fragen</t>
  </si>
  <si>
    <t>2 Kinder</t>
  </si>
  <si>
    <t>Usbekistan</t>
  </si>
  <si>
    <t>Abitur, Sonstige</t>
  </si>
  <si>
    <t>1,9:Letztes Jahr an der HTW beworben</t>
  </si>
  <si>
    <t>Die Lernatmosphäre ist entspannter, da es keine Kommentare von jungen Männern gibt.</t>
  </si>
  <si>
    <t>Australien, Italien</t>
  </si>
  <si>
    <t>Ausbildung abgeschlossen</t>
  </si>
  <si>
    <t>Ich fand es sehr willkommen, dass angesprochen wurde, dass Deutsch für manche eine Fremdsprache ist., Viele hatten am ersten Orientierungstag keine Studentenkarten. Vielleicht könnte man beim nächsten Mal deutlicher kommunizieren, dass die Karten im Voraus gedruckt werden können.</t>
  </si>
  <si>
    <t>2: Restplätze Börse des HochschulKompass</t>
  </si>
  <si>
    <t>Ich hätte mein Erststudium fortgesetzt.</t>
  </si>
  <si>
    <t>Kommunikative und mehr Studierende mit weniger privatem Informatik-Hintergrund.</t>
  </si>
  <si>
    <t>Es ist einfacher zu kommunizieren, man traut sich, ihr Fragen zu stellen und mitzuarbeiten.</t>
  </si>
  <si>
    <t>Bangladesh</t>
  </si>
  <si>
    <t>Keine Angabe</t>
  </si>
  <si>
    <t>a,b,f,g,h,: Das gezielte Ansprechen von Frauen, die bereits anderweitige Erfahrungen haben und im Beruf stehen.</t>
  </si>
  <si>
    <t>Ausbildung abgeschlossen, Studium abgeschlossen</t>
  </si>
  <si>
    <t xml:space="preserve">,d,e,f,h,: Die Kombination mit einem bereits abgeschlossenen Studium oder einem ausgeübten Beruf hilft, das Tätigkeitsfeld zu erweitern. Solche Kombinationen werden bisher jedoch selten als eigenständiges Studium angeboten, wie zum Beispiel Kultur und Informatik. </t>
  </si>
  <si>
    <t>Beispiel, weniger sorge, dass männliche Mütterstudierende mehr wissen.</t>
  </si>
  <si>
    <t>1,7,8</t>
  </si>
  <si>
    <t>Weniger Wettbewerbsdruck, offene Kommunikation, gegenseitige Unterstützung, Diskriminierung</t>
  </si>
  <si>
    <t xml:space="preserve">Ausbildung abgeschlossen, Studium begonnen und abgebrochen </t>
  </si>
  <si>
    <t>a,c,d,f,g,</t>
  </si>
  <si>
    <t>Freiwilliges Jahr bei der Bundeswehr</t>
  </si>
  <si>
    <t>entspanntere Lernatmosphäre, Es wird offiziell nichts am Anfang des Studiums erwartet.</t>
  </si>
  <si>
    <t>Türkei</t>
  </si>
  <si>
    <t>ja, wenig, Mehr studiengänge wäre cool</t>
  </si>
  <si>
    <t xml:space="preserve">entspanntere Lernatmosphäre, </t>
  </si>
  <si>
    <t>Tadschikistan , Kasachstan</t>
  </si>
  <si>
    <t>a,f,g,</t>
  </si>
  <si>
    <t>Afghanistan</t>
  </si>
  <si>
    <t>Eine Ausbildung angefangen</t>
  </si>
  <si>
    <t>Mehr Toleranz. Mehr Mitarbeit</t>
  </si>
  <si>
    <t>,h,: Ich strebe einen beruflichen Wechsel an.</t>
  </si>
  <si>
    <t>Ich hätte nächstes Jahr ein duales Studium begonnen</t>
  </si>
  <si>
    <t>ja , wenig</t>
  </si>
  <si>
    <t>Größere Unterstützung, mehr Flexibilität, das Umfeld fühlt sich sicherer an.</t>
  </si>
  <si>
    <t>9: Hochschul-Start + zufall</t>
  </si>
  <si>
    <t>Pause Machen ein Jahr</t>
  </si>
  <si>
    <t>ja, nicht hilfreich</t>
  </si>
  <si>
    <t>Es ist offener und auf einer persönlichen Ebene man traut sich mehr.</t>
  </si>
  <si>
    <t>9: Eigene Recherchen nach einem Informatikstudium an Hochschulen</t>
  </si>
  <si>
    <t>,b,d,f,</t>
  </si>
  <si>
    <t>Die Lernatmosphäre, man ist auf selben Augenhöhe.</t>
  </si>
  <si>
    <t>Mehr Toleranz, Akzeptanz, Einfühlsamkeit gegenüber anderen Studierenden</t>
  </si>
  <si>
    <t>Kasachstan</t>
  </si>
  <si>
    <t>,d,e,f,</t>
  </si>
  <si>
    <t>Wenige Konkurrenzdenken, mehr Zusammenarbeit</t>
  </si>
  <si>
    <t>Kasachstan, Russland</t>
  </si>
  <si>
    <t>,f,</t>
  </si>
  <si>
    <t>Informatik motiviert mich mehr.</t>
  </si>
  <si>
    <t>a,b,f,</t>
  </si>
  <si>
    <t>Medizinstudium fortgeführt</t>
  </si>
  <si>
    <t>Safe Space ( Informatikstudiengänge oft &gt;90% Männer),  mehr Verständnis.</t>
  </si>
  <si>
    <t>,d,</t>
  </si>
  <si>
    <t xml:space="preserve"> Generell des Klassenklimas oder Umgang miteinander </t>
  </si>
  <si>
    <t>,d,f, viele Frauen mit ähnlichen Biographien, also Karrierewechsel,Zweitstudium, Ü20,Ü30</t>
  </si>
  <si>
    <t>viele Frauen mit ähnlichen Biographien, also Karrierewechsel,Zweitstudium, Ü20,Ü30</t>
  </si>
  <si>
    <t>,d,f,g,</t>
  </si>
  <si>
    <t>Atmosphäre auf Augenhöhe (hoffentlich), Trauen vor Fragen.</t>
  </si>
  <si>
    <t>Ohne den Frauenstudiengang hätte ich mich nicht für Informatik entschieden.</t>
  </si>
  <si>
    <t xml:space="preserve">9: Hochschul-Start </t>
  </si>
  <si>
    <t>,d,f,</t>
  </si>
  <si>
    <t>Es ist familienfreundlicher und es ist deutlich mehr Frauen</t>
  </si>
  <si>
    <t>Ich werde auch als Frau ernst genommen.</t>
  </si>
  <si>
    <t>Tschechien</t>
  </si>
  <si>
    <t>Zurück in die Heimat</t>
  </si>
  <si>
    <t>Viele offene</t>
  </si>
  <si>
    <t>ja, aber Keine angabe von land</t>
  </si>
  <si>
    <t>Es wird nicht andere Geschlecht bevorzugt.</t>
  </si>
  <si>
    <t>Überwiegend Frauen, was die Atmosphäre angenehmer und entspannter macht</t>
  </si>
  <si>
    <t>Eine offene und stärkere Gruppe mit mehr Zusammenarbeit, mehr gestellten Fragen, mehr Unterstützung und kaum bis keiner Diskriminierung</t>
  </si>
  <si>
    <t>Ausbildung begonnen und abgebrochen</t>
  </si>
  <si>
    <t>Die Atmosphäre fiel offener</t>
  </si>
  <si>
    <t>Irak</t>
  </si>
  <si>
    <t>a,</t>
  </si>
  <si>
    <t>Rücksicht</t>
  </si>
  <si>
    <t>a,b,c,d,e,f,g,</t>
  </si>
  <si>
    <t>Mehr Leichtigkeit und Akzeptanz im Umgang mit Kommilitonen, Weniger unangenehme Blicke, Weniger auf mein Aussehen reduziert zu werden</t>
  </si>
  <si>
    <t>Äthiopien und Russland</t>
  </si>
  <si>
    <t>Vielen Dank für diesen Studiengang.</t>
  </si>
  <si>
    <t>wirtschaftInformatik oder im Nächsten Semester probiert.</t>
  </si>
  <si>
    <t>Frauen stehen im Vordergrund, und es gibt keine Männer, die Frauen unterschätzen, bzw. müssen sich Frauen nicht eingeschränkt fühlen.</t>
  </si>
  <si>
    <t>Libanon</t>
  </si>
  <si>
    <t>Mehr Zusammenhalt, weniger unangenehme Situationen.</t>
  </si>
  <si>
    <t>,e,f,</t>
  </si>
  <si>
    <t>Ich hätte mich im Sommersemester beworben.</t>
  </si>
  <si>
    <t>Ich hätte eine Ausbildung zur Informatik und Data analyst angefangen.</t>
  </si>
  <si>
    <t>Angenehme Atmosphäre und Hilfsbereitschaft.</t>
  </si>
  <si>
    <t xml:space="preserve">Bosnien und Herzegowina </t>
  </si>
  <si>
    <t>,c,e,f,</t>
  </si>
  <si>
    <t>Die Zusage kommt zuerst.</t>
  </si>
  <si>
    <t>Ich hätte in Bereich Ingenieur gejobbt.</t>
  </si>
  <si>
    <t>Frauenfreundliche und deutlich mehr Frauen.</t>
  </si>
  <si>
    <t>China VR</t>
  </si>
  <si>
    <t>Mittelwert</t>
  </si>
  <si>
    <t>1: Webseiten der HTW</t>
  </si>
  <si>
    <t>a ich interessiere mich schon immer für Informatik</t>
  </si>
  <si>
    <t>Ja Vorerfahrungen</t>
  </si>
  <si>
    <t>nicht anderweitig beworben</t>
  </si>
  <si>
    <t>Ich habe keine weitere
 Zusage erhalten:</t>
  </si>
  <si>
    <t>OSA benutzt</t>
  </si>
  <si>
    <t>keine Kinder</t>
  </si>
  <si>
    <t>MigrationsHG (ja)</t>
  </si>
  <si>
    <t>First Generation?</t>
  </si>
  <si>
    <t>FIW ist erste Ausbildung</t>
  </si>
  <si>
    <t>2: andere Webseiten</t>
  </si>
  <si>
    <t xml:space="preserve">b  Ich habe wenig mit Informatik direkt zu tun gehabt, aber an Mathe und logischem Denken habe ich Spaß. </t>
  </si>
  <si>
    <t>Nein keine Vorerfahrungen</t>
  </si>
  <si>
    <t>Nur für Nicht-IT Kurse beworben</t>
  </si>
  <si>
    <t>Ich habe weitere Zusage
 erhalten (aber davon keine Informatik) 
d.h. keine Zusage für 
andere IT-Kurse erhalten</t>
  </si>
  <si>
    <t>Die Zusage kam zuerst.</t>
  </si>
  <si>
    <t>OSA nicht benutzt</t>
  </si>
  <si>
    <t>&lt;= 22</t>
  </si>
  <si>
    <t>ein Kind</t>
  </si>
  <si>
    <t>MigrationsHG (nein)</t>
  </si>
  <si>
    <t>nein:</t>
  </si>
  <si>
    <t>3: Studienberatung der HTW</t>
  </si>
  <si>
    <t>c ich interessiere mich für Wirtschaft</t>
  </si>
  <si>
    <t>keine Eingabe</t>
  </si>
  <si>
    <t>auch Informatik dabei</t>
  </si>
  <si>
    <t>Ich habe weitere Zusage 
erhalten (inklusive Informatik)</t>
  </si>
  <si>
    <t>23-27</t>
  </si>
  <si>
    <t>zwei Kinder</t>
  </si>
  <si>
    <t>4: Werbung an meiner Schule</t>
  </si>
  <si>
    <t>d: weil es ein Frauenstudiengang ist</t>
  </si>
  <si>
    <t>28-32</t>
  </si>
  <si>
    <t>Ausbildung begonnen 
und abgebrochen</t>
  </si>
  <si>
    <t xml:space="preserve">5: BIZ </t>
  </si>
  <si>
    <t>e: weil von der Familie dazu ermutigt</t>
  </si>
  <si>
    <t>Verknüpfung F und G: Zusage für andere IT Kurse 
bekommen, aber FIW war 
erste Wahl</t>
  </si>
  <si>
    <t>33-36</t>
  </si>
  <si>
    <t>! Hier gibt es zwei Einträge mit 
Abitur + Sonstige</t>
  </si>
  <si>
    <t>6: Medien</t>
  </si>
  <si>
    <t>f: weil gute Berufsaussichten</t>
  </si>
  <si>
    <t>Zusagen für andere IT Kurse 
bekommen, andere Gründe</t>
  </si>
  <si>
    <t>37-42</t>
  </si>
  <si>
    <t>abgebrochen</t>
  </si>
  <si>
    <t>7: Familie /Freunde</t>
  </si>
  <si>
    <t>g: weil familienfreundlich</t>
  </si>
  <si>
    <t>43-46</t>
  </si>
  <si>
    <t>abgeschlossen</t>
  </si>
  <si>
    <t>8: Podcast Female Techtalk</t>
  </si>
  <si>
    <t>h: sonstiges</t>
  </si>
  <si>
    <t>47-52</t>
  </si>
  <si>
    <t>abgeschlossen und weiteres</t>
  </si>
  <si>
    <t>9: Sonstiges</t>
  </si>
  <si>
    <t>Minimum</t>
  </si>
  <si>
    <t>Maximum</t>
  </si>
  <si>
    <t>2* abgeschlossen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</si>
</sst>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theme="1"/>
      <name val="Arial"/>
      <family val="2"/>
      <scheme val="minor"/>
    </font>
    <font>
      <sz val="11"/>
      <color rgb="FF000000"/>
      <name val="Arial"/>
      <family val="2"/>
      <scheme val="minor"/>
    </font>
    <font>
      <sz val="11"/>
      <color theme="1"/>
      <name val="Arial"/>
      <family val="2"/>
    </font>
    <font>
      <sz val="10"/>
      <color rgb="FF000000"/>
      <name val="Helvetica Neue"/>
      <family val="2"/>
    </font>
    <font>
      <b/>
      <sz val="11"/>
      <color theme="1"/>
      <name val="Arial"/>
      <family val="2"/>
      <scheme val="minor"/>
    </font>
  </fonts>
  <fills count="3">
    <fill>
      <patternFill patternType="none"/>
    </fill>
    <fill>
      <patternFill patternType="gray125"/>
    </fill>
    <fill>
      <patternFill patternType="solid">
        <fgColor rgb="FFCFE2F3"/>
        <bgColor rgb="FFCFE2F3"/>
      </patternFill>
    </fill>
  </fills>
  <borders count="2">
    <border>
      <left/>
      <right/>
      <top/>
      <bottom/>
      <diagonal/>
    </border>
    <border>
      <left/>
      <right style="thin">
        <color rgb="FF000000"/>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shrinkToFi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20" fontId="1" fillId="0" borderId="0" xfId="0" applyNumberFormat="1" applyFont="1" applyAlignment="1">
      <alignment horizontal="lef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vertical="top" wrapText="1"/>
    </xf>
    <xf numFmtId="0" fontId="3" fillId="0" borderId="0" xfId="0" applyFont="1" applyAlignment="1">
      <alignment wrapText="1"/>
    </xf>
    <xf numFmtId="2" fontId="1" fillId="0" borderId="1" xfId="0" applyNumberFormat="1" applyFont="1" applyBorder="1" applyAlignment="1">
      <alignment horizontal="center"/>
    </xf>
    <xf numFmtId="0" fontId="1" fillId="0" borderId="1" xfId="0" applyFont="1" applyBorder="1" applyAlignment="1">
      <alignment horizontal="center"/>
    </xf>
    <xf numFmtId="0" fontId="0" fillId="0" borderId="0" xfId="0" applyAlignment="1">
      <alignment horizontal="right" vertical="top" wrapText="1"/>
    </xf>
    <xf numFmtId="0" fontId="4" fillId="0" borderId="0" xfId="0" applyFont="1"/>
    <xf numFmtId="0" fontId="5" fillId="2" borderId="1" xfId="0" applyFont="1" applyFill="1" applyBorder="1" applyAlignment="1">
      <alignment horizontal="center"/>
    </xf>
    <xf numFmtId="0" fontId="1" fillId="0" borderId="1" xfId="0" applyFont="1" applyBorder="1" applyAlignment="1">
      <alignment horizontal="right"/>
    </xf>
    <xf numFmtId="1" fontId="1" fillId="0" borderId="1" xfId="0" applyNumberFormat="1" applyFont="1" applyBorder="1" applyAlignment="1">
      <alignment horizontal="right"/>
    </xf>
    <xf numFmtId="0" fontId="1" fillId="0" borderId="0" xfId="0" applyFont="1"/>
    <xf numFmtId="0" fontId="1" fillId="0" borderId="0" xfId="0" applyFont="1" applyAlignment="1">
      <alignment wrapText="1"/>
    </xf>
    <xf numFmtId="0" fontId="1" fillId="0" borderId="0" xfId="0" applyFont="1" applyAlignment="1">
      <alignment horizontal="center"/>
    </xf>
    <xf numFmtId="1" fontId="0" fillId="0" borderId="0" xfId="0" applyNumberFormat="1"/>
    <xf numFmtId="1" fontId="1" fillId="0" borderId="1" xfId="0" applyNumberFormat="1" applyFont="1" applyBorder="1" applyAlignment="1">
      <alignment horizontal="center"/>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3AB4-386A-4CA9-BD87-99557E2DB4E3}">
  <dimension ref="A1:S68"/>
  <sheetViews>
    <sheetView tabSelected="1" workbookViewId="0"/>
  </sheetViews>
  <sheetFormatPr defaultColWidth="12.5703125" defaultRowHeight="15"/>
  <cols>
    <col min="1" max="1" width="25.5703125" customWidth="1"/>
    <col min="2" max="2" width="22.85546875" customWidth="1"/>
    <col min="3" max="3" width="26.140625" customWidth="1"/>
    <col min="4" max="4" width="22.42578125" customWidth="1"/>
    <col min="5" max="5" width="27.85546875" customWidth="1"/>
    <col min="6" max="6" width="33.5703125" customWidth="1"/>
    <col min="7" max="7" width="31.28515625" customWidth="1"/>
    <col min="8" max="8" width="31" customWidth="1"/>
    <col min="9" max="9" width="35.42578125" customWidth="1"/>
    <col min="10" max="11" width="9.140625"/>
    <col min="12" max="12" width="15.42578125" customWidth="1"/>
    <col min="13" max="13" width="21" customWidth="1"/>
    <col min="14" max="14" width="9.140625"/>
    <col min="15" max="15" width="22.140625" customWidth="1"/>
    <col min="16" max="16" width="19" customWidth="1"/>
    <col min="17" max="17" width="27.28515625" customWidth="1"/>
  </cols>
  <sheetData>
    <row r="1" spans="1:19" ht="84.75">
      <c r="A1" s="1" t="s">
        <v>0</v>
      </c>
      <c r="B1" s="2" t="s">
        <v>1</v>
      </c>
      <c r="C1" s="3" t="s">
        <v>2</v>
      </c>
      <c r="D1" s="4">
        <v>2</v>
      </c>
      <c r="E1" s="5">
        <v>0</v>
      </c>
      <c r="F1" s="6" t="s">
        <v>3</v>
      </c>
      <c r="G1" s="6" t="s">
        <v>4</v>
      </c>
      <c r="H1" s="6" t="s">
        <v>2</v>
      </c>
      <c r="I1" s="6" t="s">
        <v>5</v>
      </c>
      <c r="J1" s="5">
        <v>18</v>
      </c>
      <c r="K1" s="6" t="s">
        <v>2</v>
      </c>
      <c r="L1" s="3" t="s">
        <v>6</v>
      </c>
      <c r="M1" s="6" t="s">
        <v>7</v>
      </c>
      <c r="N1" s="6" t="s">
        <v>8</v>
      </c>
      <c r="O1" s="6" t="s">
        <v>2</v>
      </c>
      <c r="P1" s="6" t="s">
        <v>9</v>
      </c>
      <c r="Q1" s="7" t="s">
        <v>10</v>
      </c>
    </row>
    <row r="2" spans="1:19" ht="28.5">
      <c r="A2" s="5">
        <v>4</v>
      </c>
      <c r="B2" s="6" t="s">
        <v>11</v>
      </c>
      <c r="C2" s="7" t="s">
        <v>8</v>
      </c>
      <c r="D2" s="7">
        <v>2</v>
      </c>
      <c r="E2" s="5">
        <v>0</v>
      </c>
      <c r="F2" s="6" t="s">
        <v>10</v>
      </c>
      <c r="G2" s="7" t="s">
        <v>12</v>
      </c>
      <c r="H2" s="7" t="s">
        <v>13</v>
      </c>
      <c r="I2" s="7" t="s">
        <v>14</v>
      </c>
      <c r="J2" s="5">
        <v>22</v>
      </c>
      <c r="K2" s="6" t="s">
        <v>2</v>
      </c>
      <c r="L2" s="6" t="s">
        <v>15</v>
      </c>
      <c r="M2" s="6" t="s">
        <v>16</v>
      </c>
      <c r="N2" s="6" t="s">
        <v>8</v>
      </c>
      <c r="O2" s="6" t="s">
        <v>2</v>
      </c>
      <c r="P2" s="7" t="s">
        <v>17</v>
      </c>
      <c r="Q2" s="7" t="s">
        <v>10</v>
      </c>
    </row>
    <row r="3" spans="1:19" ht="28.5">
      <c r="A3" s="4">
        <v>1</v>
      </c>
      <c r="B3" s="1" t="s">
        <v>18</v>
      </c>
      <c r="C3" s="7" t="s">
        <v>2</v>
      </c>
      <c r="D3" s="4">
        <v>2</v>
      </c>
      <c r="E3" s="4">
        <v>0</v>
      </c>
      <c r="F3" s="7" t="s">
        <v>10</v>
      </c>
      <c r="G3" s="7" t="s">
        <v>19</v>
      </c>
      <c r="H3" s="7" t="s">
        <v>2</v>
      </c>
      <c r="I3" s="7" t="s">
        <v>20</v>
      </c>
      <c r="J3" s="4">
        <v>19</v>
      </c>
      <c r="K3" s="7" t="s">
        <v>2</v>
      </c>
      <c r="L3" s="6" t="s">
        <v>21</v>
      </c>
      <c r="M3" s="6" t="s">
        <v>16</v>
      </c>
      <c r="N3" s="6" t="s">
        <v>8</v>
      </c>
      <c r="O3" s="6" t="s">
        <v>2</v>
      </c>
      <c r="P3" s="7" t="s">
        <v>17</v>
      </c>
      <c r="Q3" s="7" t="s">
        <v>10</v>
      </c>
    </row>
    <row r="4" spans="1:19" ht="42">
      <c r="A4" s="4">
        <v>1</v>
      </c>
      <c r="B4" s="7" t="s">
        <v>22</v>
      </c>
      <c r="C4" s="7" t="s">
        <v>8</v>
      </c>
      <c r="D4" s="4">
        <v>2</v>
      </c>
      <c r="E4" s="4">
        <v>0</v>
      </c>
      <c r="F4" s="7" t="s">
        <v>10</v>
      </c>
      <c r="G4" s="8" t="s">
        <v>23</v>
      </c>
      <c r="H4" s="7" t="s">
        <v>2</v>
      </c>
      <c r="I4" s="7" t="s">
        <v>24</v>
      </c>
      <c r="J4" s="4">
        <v>22</v>
      </c>
      <c r="K4" s="7" t="s">
        <v>2</v>
      </c>
      <c r="L4" s="7" t="s">
        <v>25</v>
      </c>
      <c r="M4" s="7" t="s">
        <v>26</v>
      </c>
      <c r="N4" s="7" t="s">
        <v>2</v>
      </c>
      <c r="O4" s="7" t="s">
        <v>27</v>
      </c>
      <c r="P4" s="7" t="s">
        <v>28</v>
      </c>
      <c r="Q4" s="7" t="s">
        <v>10</v>
      </c>
    </row>
    <row r="5" spans="1:19" ht="28.5">
      <c r="A5" s="4">
        <v>1.7</v>
      </c>
      <c r="B5" s="7" t="s">
        <v>29</v>
      </c>
      <c r="C5" s="7" t="s">
        <v>8</v>
      </c>
      <c r="D5" s="4">
        <v>2</v>
      </c>
      <c r="E5" s="4">
        <v>0</v>
      </c>
      <c r="F5" s="7" t="s">
        <v>10</v>
      </c>
      <c r="G5" s="7" t="s">
        <v>23</v>
      </c>
      <c r="H5" s="7" t="s">
        <v>2</v>
      </c>
      <c r="I5" s="7" t="s">
        <v>30</v>
      </c>
      <c r="J5" s="4">
        <v>24</v>
      </c>
      <c r="K5" s="7" t="s">
        <v>31</v>
      </c>
      <c r="L5" s="7" t="s">
        <v>32</v>
      </c>
      <c r="M5" s="7" t="s">
        <v>7</v>
      </c>
      <c r="N5" s="7" t="s">
        <v>8</v>
      </c>
      <c r="O5" s="7" t="s">
        <v>33</v>
      </c>
      <c r="P5" s="7" t="s">
        <v>28</v>
      </c>
      <c r="Q5" s="7" t="s">
        <v>10</v>
      </c>
    </row>
    <row r="6" spans="1:19" ht="70.5">
      <c r="A6" s="4">
        <v>1.7</v>
      </c>
      <c r="B6" s="7" t="s">
        <v>34</v>
      </c>
      <c r="C6" s="7" t="s">
        <v>2</v>
      </c>
      <c r="D6" s="7">
        <v>0</v>
      </c>
      <c r="E6" s="7" t="s">
        <v>35</v>
      </c>
      <c r="F6" s="7" t="s">
        <v>10</v>
      </c>
      <c r="G6" s="7" t="s">
        <v>36</v>
      </c>
      <c r="H6" s="7" t="s">
        <v>2</v>
      </c>
      <c r="I6" s="7" t="s">
        <v>37</v>
      </c>
      <c r="J6" s="4">
        <v>20</v>
      </c>
      <c r="K6" s="7" t="s">
        <v>2</v>
      </c>
      <c r="L6" s="7" t="s">
        <v>38</v>
      </c>
      <c r="M6" s="7" t="s">
        <v>7</v>
      </c>
      <c r="N6" s="7" t="s">
        <v>2</v>
      </c>
      <c r="O6" s="7" t="s">
        <v>2</v>
      </c>
      <c r="P6" s="7" t="s">
        <v>17</v>
      </c>
      <c r="Q6" s="7" t="s">
        <v>10</v>
      </c>
    </row>
    <row r="7" spans="1:19" ht="28.5">
      <c r="A7" s="4">
        <v>2</v>
      </c>
      <c r="B7" s="7" t="s">
        <v>39</v>
      </c>
      <c r="C7" s="7" t="s">
        <v>8</v>
      </c>
      <c r="D7" s="4">
        <v>2</v>
      </c>
      <c r="E7" s="4">
        <v>0</v>
      </c>
      <c r="F7" s="7" t="s">
        <v>10</v>
      </c>
      <c r="G7" s="7" t="s">
        <v>40</v>
      </c>
      <c r="H7" s="7" t="s">
        <v>2</v>
      </c>
      <c r="I7" s="7" t="s">
        <v>41</v>
      </c>
      <c r="J7" s="4">
        <v>20</v>
      </c>
      <c r="K7" s="7" t="s">
        <v>2</v>
      </c>
      <c r="L7" s="7" t="s">
        <v>42</v>
      </c>
      <c r="M7" s="7" t="s">
        <v>7</v>
      </c>
      <c r="N7" s="7" t="s">
        <v>8</v>
      </c>
      <c r="O7" s="7" t="s">
        <v>43</v>
      </c>
      <c r="P7" s="7" t="s">
        <v>8</v>
      </c>
      <c r="Q7" s="7" t="s">
        <v>44</v>
      </c>
    </row>
    <row r="8" spans="1:19" ht="42">
      <c r="A8" s="7" t="s">
        <v>45</v>
      </c>
      <c r="B8" s="7" t="s">
        <v>46</v>
      </c>
      <c r="C8" s="7" t="s">
        <v>8</v>
      </c>
      <c r="D8" s="4">
        <v>2</v>
      </c>
      <c r="E8" s="4">
        <v>0</v>
      </c>
      <c r="F8" s="7" t="s">
        <v>10</v>
      </c>
      <c r="G8" s="8" t="s">
        <v>23</v>
      </c>
      <c r="H8" s="7" t="s">
        <v>47</v>
      </c>
      <c r="I8" s="7" t="s">
        <v>48</v>
      </c>
      <c r="J8" s="4">
        <v>35</v>
      </c>
      <c r="K8" s="7" t="s">
        <v>49</v>
      </c>
      <c r="L8" s="7" t="s">
        <v>50</v>
      </c>
      <c r="M8" s="7" t="s">
        <v>51</v>
      </c>
      <c r="N8" s="7" t="s">
        <v>2</v>
      </c>
      <c r="O8" s="7" t="s">
        <v>27</v>
      </c>
      <c r="P8" s="7" t="s">
        <v>8</v>
      </c>
      <c r="Q8" s="7" t="s">
        <v>10</v>
      </c>
    </row>
    <row r="9" spans="1:19" ht="183">
      <c r="A9" s="7" t="s">
        <v>52</v>
      </c>
      <c r="B9" s="7" t="s">
        <v>34</v>
      </c>
      <c r="C9" s="7" t="s">
        <v>8</v>
      </c>
      <c r="D9" s="4">
        <v>0</v>
      </c>
      <c r="E9" s="7" t="s">
        <v>35</v>
      </c>
      <c r="F9" s="7" t="s">
        <v>10</v>
      </c>
      <c r="G9" s="7" t="s">
        <v>4</v>
      </c>
      <c r="H9" s="7" t="s">
        <v>2</v>
      </c>
      <c r="I9" s="7" t="s">
        <v>53</v>
      </c>
      <c r="J9" s="4">
        <v>35</v>
      </c>
      <c r="K9" s="7" t="s">
        <v>2</v>
      </c>
      <c r="L9" s="7" t="s">
        <v>54</v>
      </c>
      <c r="M9" s="7" t="s">
        <v>51</v>
      </c>
      <c r="N9" s="7" t="s">
        <v>8</v>
      </c>
      <c r="O9" s="7" t="s">
        <v>55</v>
      </c>
      <c r="P9" s="7" t="s">
        <v>8</v>
      </c>
      <c r="Q9" s="7" t="s">
        <v>56</v>
      </c>
    </row>
    <row r="10" spans="1:19" ht="42">
      <c r="A10" s="7" t="s">
        <v>57</v>
      </c>
      <c r="B10" s="7" t="s">
        <v>46</v>
      </c>
      <c r="C10" s="7" t="s">
        <v>8</v>
      </c>
      <c r="D10" s="4">
        <v>0</v>
      </c>
      <c r="E10" s="7" t="s">
        <v>35</v>
      </c>
      <c r="F10" s="7" t="s">
        <v>10</v>
      </c>
      <c r="G10" s="7" t="s">
        <v>58</v>
      </c>
      <c r="H10" s="7" t="s">
        <v>2</v>
      </c>
      <c r="I10" s="7" t="s">
        <v>59</v>
      </c>
      <c r="J10" s="4">
        <v>20</v>
      </c>
      <c r="K10" s="7" t="s">
        <v>2</v>
      </c>
      <c r="L10" s="7" t="s">
        <v>2</v>
      </c>
      <c r="M10" s="7" t="s">
        <v>7</v>
      </c>
      <c r="N10" s="7" t="s">
        <v>2</v>
      </c>
      <c r="O10" s="7" t="s">
        <v>43</v>
      </c>
      <c r="P10" s="7" t="s">
        <v>17</v>
      </c>
      <c r="Q10" s="7" t="s">
        <v>10</v>
      </c>
    </row>
    <row r="11" spans="1:19" ht="42">
      <c r="A11" s="4">
        <v>1</v>
      </c>
      <c r="B11" s="7" t="s">
        <v>34</v>
      </c>
      <c r="C11" s="7" t="s">
        <v>8</v>
      </c>
      <c r="D11" s="4">
        <v>2</v>
      </c>
      <c r="E11" s="4">
        <v>1</v>
      </c>
      <c r="F11" s="7" t="s">
        <v>3</v>
      </c>
      <c r="G11" s="7" t="s">
        <v>12</v>
      </c>
      <c r="H11" s="7" t="s">
        <v>2</v>
      </c>
      <c r="I11" s="7" t="s">
        <v>60</v>
      </c>
      <c r="J11" s="4">
        <v>18</v>
      </c>
      <c r="K11" s="7" t="s">
        <v>2</v>
      </c>
      <c r="L11" s="7" t="s">
        <v>61</v>
      </c>
      <c r="M11" s="7" t="s">
        <v>62</v>
      </c>
      <c r="N11" s="7" t="s">
        <v>10</v>
      </c>
      <c r="O11" s="7" t="s">
        <v>10</v>
      </c>
      <c r="P11" s="7" t="s">
        <v>10</v>
      </c>
      <c r="Q11" s="7" t="s">
        <v>10</v>
      </c>
    </row>
    <row r="12" spans="1:19" ht="84.75">
      <c r="A12" s="4">
        <v>1</v>
      </c>
      <c r="B12" s="7" t="s">
        <v>63</v>
      </c>
      <c r="C12" s="7" t="s">
        <v>8</v>
      </c>
      <c r="D12" s="4">
        <v>0</v>
      </c>
      <c r="E12" s="7" t="s">
        <v>35</v>
      </c>
      <c r="F12" s="7" t="s">
        <v>10</v>
      </c>
      <c r="G12" s="7" t="s">
        <v>23</v>
      </c>
      <c r="H12" s="7" t="s">
        <v>2</v>
      </c>
      <c r="I12" s="7" t="s">
        <v>10</v>
      </c>
      <c r="J12" s="7">
        <v>38</v>
      </c>
      <c r="K12" s="7" t="s">
        <v>2</v>
      </c>
      <c r="L12" s="7" t="s">
        <v>2</v>
      </c>
      <c r="M12" s="7" t="s">
        <v>7</v>
      </c>
      <c r="N12" s="7" t="s">
        <v>2</v>
      </c>
      <c r="O12" s="7" t="s">
        <v>64</v>
      </c>
      <c r="P12" s="7" t="s">
        <v>8</v>
      </c>
      <c r="Q12" s="7" t="s">
        <v>44</v>
      </c>
    </row>
    <row r="13" spans="1:19" ht="197.25">
      <c r="A13" s="4">
        <v>7</v>
      </c>
      <c r="B13" s="7" t="s">
        <v>65</v>
      </c>
      <c r="C13" s="7" t="s">
        <v>8</v>
      </c>
      <c r="D13" s="4">
        <v>0</v>
      </c>
      <c r="E13" s="7" t="s">
        <v>35</v>
      </c>
      <c r="F13" s="7" t="s">
        <v>10</v>
      </c>
      <c r="G13" s="7" t="s">
        <v>23</v>
      </c>
      <c r="H13" s="7" t="s">
        <v>2</v>
      </c>
      <c r="I13" s="7" t="s">
        <v>66</v>
      </c>
      <c r="J13" s="4">
        <v>37</v>
      </c>
      <c r="K13" s="7" t="s">
        <v>2</v>
      </c>
      <c r="L13" s="7" t="s">
        <v>2</v>
      </c>
      <c r="M13" s="7" t="s">
        <v>7</v>
      </c>
      <c r="N13" s="7" t="s">
        <v>2</v>
      </c>
      <c r="O13" s="7" t="s">
        <v>27</v>
      </c>
      <c r="P13" s="7" t="s">
        <v>8</v>
      </c>
      <c r="Q13" s="7" t="s">
        <v>10</v>
      </c>
    </row>
    <row r="14" spans="1:19" ht="56.25">
      <c r="A14" s="7" t="s">
        <v>67</v>
      </c>
      <c r="B14" s="7" t="s">
        <v>18</v>
      </c>
      <c r="C14" s="7" t="s">
        <v>2</v>
      </c>
      <c r="D14" s="4">
        <v>0</v>
      </c>
      <c r="E14" s="7" t="s">
        <v>35</v>
      </c>
      <c r="F14" s="7" t="s">
        <v>10</v>
      </c>
      <c r="G14" s="7" t="s">
        <v>23</v>
      </c>
      <c r="H14" s="7" t="s">
        <v>13</v>
      </c>
      <c r="I14" s="7" t="s">
        <v>68</v>
      </c>
      <c r="J14" s="4">
        <v>29</v>
      </c>
      <c r="K14" s="7" t="s">
        <v>2</v>
      </c>
      <c r="L14" s="7" t="s">
        <v>2</v>
      </c>
      <c r="M14" s="7" t="s">
        <v>7</v>
      </c>
      <c r="N14" s="7" t="s">
        <v>2</v>
      </c>
      <c r="O14" s="7" t="s">
        <v>69</v>
      </c>
      <c r="P14" s="7" t="s">
        <v>17</v>
      </c>
      <c r="Q14" s="7" t="s">
        <v>10</v>
      </c>
      <c r="R14" s="9"/>
      <c r="S14" s="9"/>
    </row>
    <row r="15" spans="1:19" ht="42">
      <c r="A15" s="4">
        <v>4</v>
      </c>
      <c r="B15" s="7" t="s">
        <v>70</v>
      </c>
      <c r="C15" s="7" t="s">
        <v>2</v>
      </c>
      <c r="D15" s="4">
        <v>2</v>
      </c>
      <c r="E15" s="4">
        <v>2</v>
      </c>
      <c r="F15" s="7" t="s">
        <v>3</v>
      </c>
      <c r="G15" s="7" t="s">
        <v>71</v>
      </c>
      <c r="H15" s="7" t="s">
        <v>2</v>
      </c>
      <c r="I15" s="7" t="s">
        <v>72</v>
      </c>
      <c r="J15" s="4">
        <v>17</v>
      </c>
      <c r="K15" s="7" t="s">
        <v>2</v>
      </c>
      <c r="L15" s="7" t="s">
        <v>73</v>
      </c>
      <c r="M15" s="7" t="s">
        <v>7</v>
      </c>
      <c r="N15" s="7" t="s">
        <v>8</v>
      </c>
      <c r="O15" s="7" t="s">
        <v>2</v>
      </c>
      <c r="P15" s="7" t="s">
        <v>17</v>
      </c>
      <c r="Q15" s="7" t="s">
        <v>10</v>
      </c>
      <c r="R15" s="9"/>
      <c r="S15" s="9"/>
    </row>
    <row r="16" spans="1:19" ht="42">
      <c r="A16" s="4">
        <v>1</v>
      </c>
      <c r="B16" s="7" t="s">
        <v>22</v>
      </c>
      <c r="C16" s="7" t="s">
        <v>8</v>
      </c>
      <c r="D16" s="4">
        <v>2</v>
      </c>
      <c r="E16" s="4">
        <v>2</v>
      </c>
      <c r="F16" s="7" t="s">
        <v>3</v>
      </c>
      <c r="G16" s="7" t="s">
        <v>44</v>
      </c>
      <c r="H16" s="7" t="s">
        <v>74</v>
      </c>
      <c r="I16" s="7" t="s">
        <v>75</v>
      </c>
      <c r="J16" s="4">
        <v>17</v>
      </c>
      <c r="K16" s="7" t="s">
        <v>2</v>
      </c>
      <c r="L16" s="7" t="s">
        <v>76</v>
      </c>
      <c r="M16" s="7" t="s">
        <v>7</v>
      </c>
      <c r="N16" s="7" t="s">
        <v>2</v>
      </c>
      <c r="O16" s="7" t="s">
        <v>2</v>
      </c>
      <c r="P16" s="7" t="s">
        <v>17</v>
      </c>
      <c r="Q16" s="7" t="s">
        <v>10</v>
      </c>
      <c r="R16" s="9"/>
      <c r="S16" s="9"/>
    </row>
    <row r="17" spans="1:19">
      <c r="A17" s="4">
        <v>1</v>
      </c>
      <c r="B17" s="7" t="s">
        <v>77</v>
      </c>
      <c r="C17" s="7" t="s">
        <v>8</v>
      </c>
      <c r="D17" s="4">
        <v>2</v>
      </c>
      <c r="E17" s="7">
        <v>0</v>
      </c>
      <c r="F17" s="7" t="s">
        <v>10</v>
      </c>
      <c r="G17" s="7" t="s">
        <v>36</v>
      </c>
      <c r="H17" s="7" t="s">
        <v>2</v>
      </c>
      <c r="I17" s="7" t="s">
        <v>10</v>
      </c>
      <c r="J17" s="4">
        <v>21</v>
      </c>
      <c r="K17" s="7" t="s">
        <v>2</v>
      </c>
      <c r="L17" s="7" t="s">
        <v>78</v>
      </c>
      <c r="M17" s="7" t="s">
        <v>16</v>
      </c>
      <c r="N17" s="7" t="s">
        <v>8</v>
      </c>
      <c r="O17" s="7" t="s">
        <v>2</v>
      </c>
      <c r="P17" s="7" t="s">
        <v>8</v>
      </c>
      <c r="Q17" s="7" t="s">
        <v>10</v>
      </c>
      <c r="R17" s="9"/>
      <c r="S17" s="9"/>
    </row>
    <row r="18" spans="1:19" ht="28.5">
      <c r="A18" s="4">
        <v>7</v>
      </c>
      <c r="B18" s="7" t="s">
        <v>34</v>
      </c>
      <c r="C18" s="7" t="s">
        <v>8</v>
      </c>
      <c r="D18" s="4">
        <v>2</v>
      </c>
      <c r="E18" s="4">
        <v>2</v>
      </c>
      <c r="F18" s="7" t="s">
        <v>3</v>
      </c>
      <c r="G18" s="7" t="s">
        <v>79</v>
      </c>
      <c r="H18" s="7" t="s">
        <v>2</v>
      </c>
      <c r="I18" s="7" t="s">
        <v>80</v>
      </c>
      <c r="J18" s="4">
        <v>20</v>
      </c>
      <c r="K18" s="7" t="s">
        <v>2</v>
      </c>
      <c r="L18" s="7" t="s">
        <v>2</v>
      </c>
      <c r="M18" s="7" t="s">
        <v>62</v>
      </c>
      <c r="N18" s="7" t="s">
        <v>10</v>
      </c>
      <c r="O18" s="7" t="s">
        <v>10</v>
      </c>
      <c r="P18" s="7" t="s">
        <v>10</v>
      </c>
      <c r="Q18" s="7" t="s">
        <v>10</v>
      </c>
      <c r="R18" s="9"/>
      <c r="S18" s="9"/>
    </row>
    <row r="19" spans="1:19" ht="42">
      <c r="A19" s="4">
        <v>1</v>
      </c>
      <c r="B19" s="7" t="s">
        <v>81</v>
      </c>
      <c r="C19" s="7" t="s">
        <v>8</v>
      </c>
      <c r="D19" s="4">
        <v>2</v>
      </c>
      <c r="E19" s="4">
        <v>0</v>
      </c>
      <c r="F19" s="7" t="s">
        <v>10</v>
      </c>
      <c r="G19" s="7" t="s">
        <v>82</v>
      </c>
      <c r="H19" s="7" t="s">
        <v>83</v>
      </c>
      <c r="I19" s="7" t="s">
        <v>84</v>
      </c>
      <c r="J19" s="4">
        <v>28</v>
      </c>
      <c r="K19" s="7" t="s">
        <v>2</v>
      </c>
      <c r="L19" s="7" t="s">
        <v>2</v>
      </c>
      <c r="M19" s="7" t="s">
        <v>7</v>
      </c>
      <c r="N19" s="7" t="s">
        <v>8</v>
      </c>
      <c r="O19" s="7" t="s">
        <v>27</v>
      </c>
      <c r="P19" s="7" t="s">
        <v>8</v>
      </c>
      <c r="Q19" s="7" t="s">
        <v>10</v>
      </c>
      <c r="R19" s="9"/>
      <c r="S19" s="9"/>
    </row>
    <row r="20" spans="1:19" ht="42">
      <c r="A20" s="7" t="s">
        <v>85</v>
      </c>
      <c r="B20" s="7" t="s">
        <v>34</v>
      </c>
      <c r="C20" s="7" t="s">
        <v>8</v>
      </c>
      <c r="D20" s="4">
        <v>1</v>
      </c>
      <c r="E20" s="4">
        <v>0</v>
      </c>
      <c r="F20" s="7" t="s">
        <v>10</v>
      </c>
      <c r="G20" s="7" t="s">
        <v>86</v>
      </c>
      <c r="H20" s="7" t="s">
        <v>87</v>
      </c>
      <c r="I20" s="7" t="s">
        <v>88</v>
      </c>
      <c r="J20" s="4">
        <v>18</v>
      </c>
      <c r="K20" s="7" t="s">
        <v>2</v>
      </c>
      <c r="L20" s="7" t="s">
        <v>2</v>
      </c>
      <c r="M20" s="7" t="s">
        <v>7</v>
      </c>
      <c r="N20" s="7" t="s">
        <v>8</v>
      </c>
      <c r="O20" s="7" t="s">
        <v>2</v>
      </c>
      <c r="P20" s="7" t="s">
        <v>17</v>
      </c>
      <c r="Q20" s="7" t="s">
        <v>10</v>
      </c>
      <c r="R20" s="9"/>
      <c r="S20" s="9"/>
    </row>
    <row r="21" spans="1:19" ht="56.25">
      <c r="A21" s="7" t="s">
        <v>89</v>
      </c>
      <c r="B21" s="7" t="s">
        <v>90</v>
      </c>
      <c r="C21" s="7" t="s">
        <v>2</v>
      </c>
      <c r="D21" s="4">
        <v>1</v>
      </c>
      <c r="E21" s="4">
        <v>1</v>
      </c>
      <c r="F21" s="7" t="s">
        <v>3</v>
      </c>
      <c r="G21" s="7" t="s">
        <v>44</v>
      </c>
      <c r="H21" s="7" t="s">
        <v>2</v>
      </c>
      <c r="I21" s="7" t="s">
        <v>91</v>
      </c>
      <c r="J21" s="4">
        <v>19</v>
      </c>
      <c r="K21" s="7" t="s">
        <v>2</v>
      </c>
      <c r="L21" s="7" t="s">
        <v>2</v>
      </c>
      <c r="M21" s="7" t="s">
        <v>7</v>
      </c>
      <c r="N21" s="7" t="s">
        <v>8</v>
      </c>
      <c r="O21" s="7" t="s">
        <v>2</v>
      </c>
      <c r="P21" s="7" t="s">
        <v>17</v>
      </c>
      <c r="Q21" s="7" t="s">
        <v>10</v>
      </c>
      <c r="R21" s="9"/>
      <c r="S21" s="9"/>
    </row>
    <row r="22" spans="1:19" ht="42">
      <c r="A22" s="4">
        <v>7</v>
      </c>
      <c r="B22" s="7" t="s">
        <v>90</v>
      </c>
      <c r="C22" s="7" t="s">
        <v>2</v>
      </c>
      <c r="D22" s="4">
        <v>1</v>
      </c>
      <c r="E22" s="4">
        <v>1</v>
      </c>
      <c r="F22" s="7" t="s">
        <v>3</v>
      </c>
      <c r="G22" s="7" t="s">
        <v>36</v>
      </c>
      <c r="H22" s="7" t="s">
        <v>2</v>
      </c>
      <c r="I22" s="7" t="s">
        <v>92</v>
      </c>
      <c r="J22" s="4">
        <v>21</v>
      </c>
      <c r="K22" s="7" t="s">
        <v>2</v>
      </c>
      <c r="L22" s="7" t="s">
        <v>93</v>
      </c>
      <c r="M22" s="7" t="s">
        <v>7</v>
      </c>
      <c r="N22" s="7" t="s">
        <v>2</v>
      </c>
      <c r="O22" s="7" t="s">
        <v>2</v>
      </c>
      <c r="P22" s="7" t="s">
        <v>17</v>
      </c>
      <c r="Q22" s="7" t="s">
        <v>10</v>
      </c>
      <c r="R22" s="9"/>
      <c r="S22" s="9"/>
    </row>
    <row r="23" spans="1:19" ht="28.5">
      <c r="A23" s="4">
        <v>7</v>
      </c>
      <c r="B23" s="7" t="s">
        <v>94</v>
      </c>
      <c r="C23" s="7" t="s">
        <v>8</v>
      </c>
      <c r="D23" s="4">
        <v>2</v>
      </c>
      <c r="E23" s="4">
        <v>2</v>
      </c>
      <c r="F23" s="7" t="s">
        <v>10</v>
      </c>
      <c r="G23" s="7" t="s">
        <v>36</v>
      </c>
      <c r="H23" s="7" t="s">
        <v>2</v>
      </c>
      <c r="I23" s="7" t="s">
        <v>95</v>
      </c>
      <c r="J23" s="4">
        <v>18</v>
      </c>
      <c r="K23" s="7" t="s">
        <v>2</v>
      </c>
      <c r="L23" s="7" t="s">
        <v>96</v>
      </c>
      <c r="M23" s="7" t="s">
        <v>7</v>
      </c>
      <c r="N23" s="7" t="s">
        <v>8</v>
      </c>
      <c r="O23" s="7" t="s">
        <v>43</v>
      </c>
      <c r="P23" s="7" t="s">
        <v>17</v>
      </c>
      <c r="Q23" s="7" t="s">
        <v>10</v>
      </c>
      <c r="R23" s="9"/>
      <c r="S23" s="9"/>
    </row>
    <row r="24" spans="1:19">
      <c r="A24" s="4">
        <v>2</v>
      </c>
      <c r="B24" s="7" t="s">
        <v>97</v>
      </c>
      <c r="C24" s="7" t="s">
        <v>8</v>
      </c>
      <c r="D24" s="4">
        <v>1</v>
      </c>
      <c r="E24" s="4">
        <v>1</v>
      </c>
      <c r="F24" s="7" t="s">
        <v>98</v>
      </c>
      <c r="G24" s="7" t="s">
        <v>36</v>
      </c>
      <c r="H24" s="7" t="s">
        <v>2</v>
      </c>
      <c r="I24" s="7" t="s">
        <v>10</v>
      </c>
      <c r="J24" s="4">
        <v>19</v>
      </c>
      <c r="K24" s="7" t="s">
        <v>2</v>
      </c>
      <c r="L24" s="7" t="s">
        <v>2</v>
      </c>
      <c r="M24" s="7" t="s">
        <v>7</v>
      </c>
      <c r="N24" s="7" t="s">
        <v>2</v>
      </c>
      <c r="O24" s="7" t="s">
        <v>2</v>
      </c>
      <c r="P24" s="7" t="s">
        <v>2</v>
      </c>
      <c r="Q24" s="7" t="s">
        <v>10</v>
      </c>
      <c r="R24" s="9"/>
      <c r="S24" s="9"/>
    </row>
    <row r="25" spans="1:19">
      <c r="A25" s="4">
        <v>1.7</v>
      </c>
      <c r="B25" s="7" t="s">
        <v>34</v>
      </c>
      <c r="C25" s="7" t="s">
        <v>8</v>
      </c>
      <c r="D25" s="4">
        <v>2</v>
      </c>
      <c r="E25" s="4">
        <v>2</v>
      </c>
      <c r="F25" s="7" t="s">
        <v>3</v>
      </c>
      <c r="G25" s="7" t="s">
        <v>36</v>
      </c>
      <c r="H25" s="7" t="s">
        <v>2</v>
      </c>
      <c r="I25" s="7" t="s">
        <v>10</v>
      </c>
      <c r="J25" s="4">
        <v>19</v>
      </c>
      <c r="K25" s="7" t="s">
        <v>2</v>
      </c>
      <c r="L25" s="7" t="s">
        <v>32</v>
      </c>
      <c r="M25" s="7" t="s">
        <v>7</v>
      </c>
      <c r="N25" s="7" t="s">
        <v>2</v>
      </c>
      <c r="O25" s="7" t="s">
        <v>2</v>
      </c>
      <c r="P25" s="7" t="s">
        <v>8</v>
      </c>
      <c r="Q25" s="7" t="s">
        <v>10</v>
      </c>
      <c r="R25" s="9"/>
      <c r="S25" s="9"/>
    </row>
    <row r="26" spans="1:19" ht="42">
      <c r="A26" s="4">
        <v>1.7</v>
      </c>
      <c r="B26" s="7" t="s">
        <v>99</v>
      </c>
      <c r="C26" s="7" t="s">
        <v>2</v>
      </c>
      <c r="D26" s="4">
        <v>2</v>
      </c>
      <c r="E26" s="4">
        <v>2</v>
      </c>
      <c r="F26" s="7" t="s">
        <v>3</v>
      </c>
      <c r="G26" s="7" t="s">
        <v>100</v>
      </c>
      <c r="H26" s="7" t="s">
        <v>2</v>
      </c>
      <c r="I26" s="7" t="s">
        <v>101</v>
      </c>
      <c r="J26" s="4">
        <v>25</v>
      </c>
      <c r="K26" s="7" t="s">
        <v>2</v>
      </c>
      <c r="L26" s="7" t="s">
        <v>2</v>
      </c>
      <c r="M26" s="7" t="s">
        <v>7</v>
      </c>
      <c r="N26" s="7" t="s">
        <v>2</v>
      </c>
      <c r="O26" s="7" t="s">
        <v>43</v>
      </c>
      <c r="P26" s="7" t="s">
        <v>8</v>
      </c>
      <c r="Q26" s="7" t="s">
        <v>10</v>
      </c>
      <c r="R26" s="9"/>
      <c r="S26" s="9"/>
    </row>
    <row r="27" spans="1:19" ht="28.5">
      <c r="A27" s="4">
        <v>7</v>
      </c>
      <c r="B27" s="7" t="s">
        <v>102</v>
      </c>
      <c r="C27" s="7" t="s">
        <v>2</v>
      </c>
      <c r="D27" s="4">
        <v>2</v>
      </c>
      <c r="E27" s="4">
        <v>0</v>
      </c>
      <c r="F27" s="7" t="s">
        <v>10</v>
      </c>
      <c r="G27" s="7" t="s">
        <v>36</v>
      </c>
      <c r="H27" s="7" t="s">
        <v>2</v>
      </c>
      <c r="I27" s="7" t="s">
        <v>103</v>
      </c>
      <c r="J27" s="4">
        <v>19</v>
      </c>
      <c r="K27" s="7" t="s">
        <v>2</v>
      </c>
      <c r="L27" s="7" t="s">
        <v>2</v>
      </c>
      <c r="M27" s="7" t="s">
        <v>7</v>
      </c>
      <c r="N27" s="7" t="s">
        <v>8</v>
      </c>
      <c r="O27" s="7" t="s">
        <v>2</v>
      </c>
      <c r="P27" s="7" t="s">
        <v>8</v>
      </c>
      <c r="Q27" s="7" t="s">
        <v>10</v>
      </c>
      <c r="R27" s="9"/>
      <c r="S27" s="9"/>
    </row>
    <row r="28" spans="1:19" ht="70.5">
      <c r="A28" s="4">
        <v>1.8</v>
      </c>
      <c r="B28" s="7" t="s">
        <v>104</v>
      </c>
      <c r="C28" s="7" t="s">
        <v>2</v>
      </c>
      <c r="D28" s="4">
        <v>0</v>
      </c>
      <c r="E28" s="7" t="s">
        <v>35</v>
      </c>
      <c r="F28" s="7" t="s">
        <v>10</v>
      </c>
      <c r="G28" s="7" t="s">
        <v>36</v>
      </c>
      <c r="H28" s="7" t="s">
        <v>47</v>
      </c>
      <c r="I28" s="7" t="s">
        <v>105</v>
      </c>
      <c r="J28" s="4">
        <v>30</v>
      </c>
      <c r="K28" s="7" t="s">
        <v>2</v>
      </c>
      <c r="L28" s="7" t="s">
        <v>2</v>
      </c>
      <c r="M28" s="7" t="s">
        <v>7</v>
      </c>
      <c r="N28" s="7" t="s">
        <v>2</v>
      </c>
      <c r="O28" s="7" t="s">
        <v>64</v>
      </c>
      <c r="P28" s="7" t="s">
        <v>8</v>
      </c>
      <c r="Q28" s="7" t="s">
        <v>10</v>
      </c>
      <c r="R28" s="9"/>
      <c r="S28" s="9"/>
    </row>
    <row r="29" spans="1:19" ht="56.25">
      <c r="A29" s="4">
        <v>1.8</v>
      </c>
      <c r="B29" s="7" t="s">
        <v>106</v>
      </c>
      <c r="C29" s="7" t="s">
        <v>2</v>
      </c>
      <c r="D29" s="4">
        <v>0</v>
      </c>
      <c r="E29" s="7" t="s">
        <v>35</v>
      </c>
      <c r="F29" s="7" t="s">
        <v>10</v>
      </c>
      <c r="G29" s="7" t="s">
        <v>23</v>
      </c>
      <c r="H29" s="7" t="s">
        <v>2</v>
      </c>
      <c r="I29" s="7" t="s">
        <v>107</v>
      </c>
      <c r="J29" s="4">
        <v>33</v>
      </c>
      <c r="K29" s="7" t="s">
        <v>31</v>
      </c>
      <c r="L29" s="7" t="s">
        <v>2</v>
      </c>
      <c r="M29" s="7" t="s">
        <v>7</v>
      </c>
      <c r="N29" s="7" t="s">
        <v>2</v>
      </c>
      <c r="O29" s="7" t="s">
        <v>69</v>
      </c>
      <c r="P29" s="7" t="s">
        <v>8</v>
      </c>
      <c r="Q29" s="7" t="s">
        <v>108</v>
      </c>
      <c r="R29" s="9"/>
      <c r="S29" s="9"/>
    </row>
    <row r="30" spans="1:19" ht="28.5">
      <c r="A30" s="7" t="s">
        <v>109</v>
      </c>
      <c r="B30" s="7" t="s">
        <v>110</v>
      </c>
      <c r="C30" s="7" t="s">
        <v>2</v>
      </c>
      <c r="D30" s="4">
        <v>0</v>
      </c>
      <c r="E30" s="7" t="s">
        <v>35</v>
      </c>
      <c r="F30" s="7" t="s">
        <v>10</v>
      </c>
      <c r="G30" s="7" t="s">
        <v>79</v>
      </c>
      <c r="H30" s="7" t="s">
        <v>2</v>
      </c>
      <c r="I30" s="7" t="s">
        <v>111</v>
      </c>
      <c r="J30" s="4">
        <v>21</v>
      </c>
      <c r="K30" s="7" t="s">
        <v>2</v>
      </c>
      <c r="L30" s="7" t="s">
        <v>73</v>
      </c>
      <c r="M30" s="7" t="s">
        <v>7</v>
      </c>
      <c r="N30" s="7" t="s">
        <v>2</v>
      </c>
      <c r="O30" s="7" t="s">
        <v>2</v>
      </c>
      <c r="P30" s="7" t="s">
        <v>17</v>
      </c>
      <c r="Q30" s="7" t="s">
        <v>10</v>
      </c>
      <c r="R30" s="9"/>
      <c r="S30" s="9"/>
    </row>
    <row r="31" spans="1:19" ht="28.5">
      <c r="A31" s="4">
        <v>1</v>
      </c>
      <c r="B31" s="7" t="s">
        <v>70</v>
      </c>
      <c r="C31" s="7" t="s">
        <v>8</v>
      </c>
      <c r="D31" s="4">
        <v>2</v>
      </c>
      <c r="E31" s="4">
        <v>2</v>
      </c>
      <c r="F31" s="7" t="s">
        <v>3</v>
      </c>
      <c r="G31" s="7" t="s">
        <v>36</v>
      </c>
      <c r="H31" s="7" t="s">
        <v>2</v>
      </c>
      <c r="I31" s="7" t="s">
        <v>112</v>
      </c>
      <c r="J31" s="4">
        <v>31</v>
      </c>
      <c r="K31" s="7" t="s">
        <v>2</v>
      </c>
      <c r="L31" s="7" t="s">
        <v>113</v>
      </c>
      <c r="M31" s="7" t="s">
        <v>7</v>
      </c>
      <c r="N31" s="7" t="s">
        <v>2</v>
      </c>
      <c r="O31" s="7" t="s">
        <v>2</v>
      </c>
      <c r="P31" s="7" t="s">
        <v>8</v>
      </c>
      <c r="Q31" s="7" t="s">
        <v>10</v>
      </c>
      <c r="R31" s="9"/>
      <c r="S31" s="9"/>
    </row>
    <row r="32" spans="1:19" ht="42">
      <c r="A32" s="4">
        <v>1</v>
      </c>
      <c r="B32" s="7" t="s">
        <v>97</v>
      </c>
      <c r="C32" s="7" t="s">
        <v>2</v>
      </c>
      <c r="D32" s="4">
        <v>1</v>
      </c>
      <c r="E32" s="4">
        <v>0</v>
      </c>
      <c r="F32" s="7" t="s">
        <v>10</v>
      </c>
      <c r="G32" s="7" t="s">
        <v>114</v>
      </c>
      <c r="H32" s="7" t="s">
        <v>2</v>
      </c>
      <c r="I32" s="7" t="s">
        <v>115</v>
      </c>
      <c r="J32" s="4">
        <v>20</v>
      </c>
      <c r="K32" s="7" t="s">
        <v>2</v>
      </c>
      <c r="L32" s="7" t="s">
        <v>116</v>
      </c>
      <c r="M32" s="7" t="s">
        <v>7</v>
      </c>
      <c r="N32" s="7" t="s">
        <v>8</v>
      </c>
      <c r="O32" s="7" t="s">
        <v>2</v>
      </c>
      <c r="P32" s="7" t="s">
        <v>17</v>
      </c>
      <c r="Q32" s="7" t="s">
        <v>10</v>
      </c>
      <c r="R32" s="9"/>
      <c r="S32" s="9"/>
    </row>
    <row r="33" spans="1:19" ht="28.5">
      <c r="A33" s="5">
        <v>1</v>
      </c>
      <c r="B33" s="6" t="s">
        <v>18</v>
      </c>
      <c r="C33" s="6" t="s">
        <v>2</v>
      </c>
      <c r="D33" s="5">
        <v>2</v>
      </c>
      <c r="E33" s="5">
        <v>0</v>
      </c>
      <c r="F33" s="6" t="s">
        <v>10</v>
      </c>
      <c r="G33" s="7" t="s">
        <v>36</v>
      </c>
      <c r="H33" s="3" t="s">
        <v>2</v>
      </c>
      <c r="I33" s="7" t="s">
        <v>117</v>
      </c>
      <c r="J33" s="4">
        <v>21</v>
      </c>
      <c r="K33" s="7" t="s">
        <v>2</v>
      </c>
      <c r="L33" s="7" t="s">
        <v>15</v>
      </c>
      <c r="M33" s="7" t="s">
        <v>16</v>
      </c>
      <c r="N33" s="7" t="s">
        <v>2</v>
      </c>
      <c r="O33" s="7" t="s">
        <v>2</v>
      </c>
      <c r="P33" s="7" t="s">
        <v>17</v>
      </c>
      <c r="Q33" s="7" t="s">
        <v>10</v>
      </c>
      <c r="R33" s="9"/>
      <c r="S33" s="9"/>
    </row>
    <row r="34" spans="1:19" ht="42">
      <c r="A34" s="5">
        <v>7</v>
      </c>
      <c r="B34" s="6" t="s">
        <v>77</v>
      </c>
      <c r="C34" s="6" t="s">
        <v>8</v>
      </c>
      <c r="D34" s="5">
        <v>2</v>
      </c>
      <c r="E34" s="5">
        <v>0</v>
      </c>
      <c r="F34" s="6" t="s">
        <v>10</v>
      </c>
      <c r="G34" s="7" t="s">
        <v>23</v>
      </c>
      <c r="H34" s="3" t="s">
        <v>13</v>
      </c>
      <c r="I34" s="7" t="s">
        <v>118</v>
      </c>
      <c r="J34" s="4">
        <v>22</v>
      </c>
      <c r="K34" s="7" t="s">
        <v>2</v>
      </c>
      <c r="L34" s="7" t="s">
        <v>73</v>
      </c>
      <c r="M34" s="7" t="s">
        <v>7</v>
      </c>
      <c r="N34" s="7" t="s">
        <v>8</v>
      </c>
      <c r="O34" s="7" t="s">
        <v>2</v>
      </c>
      <c r="P34" s="7" t="s">
        <v>17</v>
      </c>
      <c r="Q34" s="7" t="s">
        <v>10</v>
      </c>
      <c r="R34" s="9"/>
      <c r="S34" s="9"/>
    </row>
    <row r="35" spans="1:19" ht="57.75">
      <c r="A35" s="5">
        <v>1</v>
      </c>
      <c r="B35" s="6" t="s">
        <v>34</v>
      </c>
      <c r="C35" s="6" t="s">
        <v>8</v>
      </c>
      <c r="D35" s="5">
        <v>2</v>
      </c>
      <c r="E35" s="5">
        <v>2</v>
      </c>
      <c r="F35" s="6" t="s">
        <v>3</v>
      </c>
      <c r="G35" s="6" t="s">
        <v>36</v>
      </c>
      <c r="H35" s="3" t="s">
        <v>2</v>
      </c>
      <c r="I35" s="4" t="s">
        <v>119</v>
      </c>
      <c r="J35" s="4">
        <v>22</v>
      </c>
      <c r="K35" s="7" t="s">
        <v>2</v>
      </c>
      <c r="L35" s="7" t="s">
        <v>2</v>
      </c>
      <c r="M35" s="7" t="s">
        <v>16</v>
      </c>
      <c r="N35" s="7" t="s">
        <v>8</v>
      </c>
      <c r="O35" s="7" t="s">
        <v>120</v>
      </c>
      <c r="P35" s="7" t="s">
        <v>2</v>
      </c>
      <c r="Q35" s="7" t="s">
        <v>10</v>
      </c>
      <c r="R35" s="9"/>
      <c r="S35" s="9"/>
    </row>
    <row r="36" spans="1:19">
      <c r="A36" s="5">
        <v>1.7</v>
      </c>
      <c r="B36" s="6" t="s">
        <v>102</v>
      </c>
      <c r="C36" s="6" t="s">
        <v>2</v>
      </c>
      <c r="D36" s="5">
        <v>1</v>
      </c>
      <c r="E36" s="5">
        <v>0</v>
      </c>
      <c r="F36" s="6" t="s">
        <v>10</v>
      </c>
      <c r="G36" s="6" t="s">
        <v>36</v>
      </c>
      <c r="H36" s="3" t="s">
        <v>2</v>
      </c>
      <c r="I36" s="7" t="s">
        <v>121</v>
      </c>
      <c r="J36" s="4">
        <v>20</v>
      </c>
      <c r="K36" s="7" t="s">
        <v>2</v>
      </c>
      <c r="L36" s="7" t="s">
        <v>122</v>
      </c>
      <c r="M36" s="7" t="s">
        <v>16</v>
      </c>
      <c r="N36" s="7" t="s">
        <v>2</v>
      </c>
      <c r="O36" s="7" t="s">
        <v>2</v>
      </c>
      <c r="P36" s="7" t="s">
        <v>8</v>
      </c>
      <c r="Q36" s="7" t="s">
        <v>10</v>
      </c>
      <c r="R36" s="9"/>
      <c r="S36" s="9"/>
    </row>
    <row r="37" spans="1:19" ht="28.5">
      <c r="A37" s="5">
        <v>1</v>
      </c>
      <c r="B37" s="6" t="s">
        <v>123</v>
      </c>
      <c r="C37" s="6" t="s">
        <v>2</v>
      </c>
      <c r="D37" s="5">
        <v>0</v>
      </c>
      <c r="E37" s="6" t="s">
        <v>35</v>
      </c>
      <c r="F37" s="6" t="s">
        <v>10</v>
      </c>
      <c r="G37" s="7" t="s">
        <v>23</v>
      </c>
      <c r="H37" s="3" t="s">
        <v>2</v>
      </c>
      <c r="I37" s="7" t="s">
        <v>124</v>
      </c>
      <c r="J37" s="4">
        <v>21</v>
      </c>
      <c r="K37" s="7" t="s">
        <v>2</v>
      </c>
      <c r="L37" s="7" t="s">
        <v>73</v>
      </c>
      <c r="M37" s="7" t="s">
        <v>7</v>
      </c>
      <c r="N37" s="7" t="s">
        <v>8</v>
      </c>
      <c r="O37" s="7" t="s">
        <v>55</v>
      </c>
      <c r="P37" s="7" t="s">
        <v>2</v>
      </c>
      <c r="Q37" s="7" t="s">
        <v>10</v>
      </c>
      <c r="R37" s="9"/>
      <c r="S37" s="9"/>
    </row>
    <row r="38" spans="1:19" ht="56.25">
      <c r="A38" s="5">
        <v>1</v>
      </c>
      <c r="B38" s="6" t="s">
        <v>125</v>
      </c>
      <c r="C38" s="6" t="s">
        <v>2</v>
      </c>
      <c r="D38" s="5">
        <v>1</v>
      </c>
      <c r="E38" s="5">
        <v>1</v>
      </c>
      <c r="F38" s="6" t="s">
        <v>3</v>
      </c>
      <c r="G38" s="7" t="s">
        <v>23</v>
      </c>
      <c r="H38" s="3" t="s">
        <v>2</v>
      </c>
      <c r="I38" s="7" t="s">
        <v>126</v>
      </c>
      <c r="J38" s="4">
        <v>29</v>
      </c>
      <c r="K38" s="7" t="s">
        <v>2</v>
      </c>
      <c r="L38" s="10" t="s">
        <v>127</v>
      </c>
      <c r="M38" s="7" t="s">
        <v>7</v>
      </c>
      <c r="N38" s="7" t="s">
        <v>2</v>
      </c>
      <c r="O38" s="7" t="s">
        <v>69</v>
      </c>
      <c r="P38" s="7" t="s">
        <v>8</v>
      </c>
      <c r="Q38" s="7" t="s">
        <v>128</v>
      </c>
      <c r="R38" s="9"/>
      <c r="S38" s="9"/>
    </row>
    <row r="39" spans="1:19" ht="56.25">
      <c r="A39" s="5">
        <v>1</v>
      </c>
      <c r="B39" s="6" t="s">
        <v>70</v>
      </c>
      <c r="C39" s="6" t="s">
        <v>8</v>
      </c>
      <c r="D39" s="5">
        <v>2</v>
      </c>
      <c r="E39" s="5">
        <v>2</v>
      </c>
      <c r="F39" s="6" t="s">
        <v>3</v>
      </c>
      <c r="G39" s="7" t="s">
        <v>129</v>
      </c>
      <c r="H39" s="3" t="s">
        <v>2</v>
      </c>
      <c r="I39" s="7" t="s">
        <v>130</v>
      </c>
      <c r="J39" s="4">
        <v>20</v>
      </c>
      <c r="K39" s="7" t="s">
        <v>2</v>
      </c>
      <c r="L39" s="7" t="s">
        <v>131</v>
      </c>
      <c r="M39" s="7" t="s">
        <v>7</v>
      </c>
      <c r="N39" s="7" t="s">
        <v>8</v>
      </c>
      <c r="O39" s="7" t="s">
        <v>2</v>
      </c>
      <c r="P39" s="7" t="s">
        <v>17</v>
      </c>
      <c r="Q39" s="7" t="s">
        <v>10</v>
      </c>
      <c r="R39" s="9"/>
      <c r="S39" s="9"/>
    </row>
    <row r="40" spans="1:19" ht="28.5">
      <c r="A40" s="5">
        <v>7</v>
      </c>
      <c r="B40" s="6" t="s">
        <v>90</v>
      </c>
      <c r="C40" s="6" t="s">
        <v>2</v>
      </c>
      <c r="D40" s="5">
        <v>2</v>
      </c>
      <c r="E40" s="5">
        <v>2</v>
      </c>
      <c r="F40" s="6" t="s">
        <v>3</v>
      </c>
      <c r="G40" s="7" t="s">
        <v>23</v>
      </c>
      <c r="H40" s="3" t="s">
        <v>2</v>
      </c>
      <c r="I40" s="7" t="s">
        <v>132</v>
      </c>
      <c r="J40" s="4">
        <v>24</v>
      </c>
      <c r="K40" s="7" t="s">
        <v>2</v>
      </c>
      <c r="L40" s="7" t="s">
        <v>73</v>
      </c>
      <c r="M40" s="7" t="s">
        <v>16</v>
      </c>
      <c r="N40" s="7" t="s">
        <v>2</v>
      </c>
      <c r="O40" s="7" t="s">
        <v>55</v>
      </c>
      <c r="P40" s="7" t="s">
        <v>17</v>
      </c>
      <c r="Q40" s="7" t="s">
        <v>10</v>
      </c>
      <c r="R40" s="9"/>
      <c r="S40" s="9"/>
    </row>
    <row r="41" spans="1:19" ht="28.5">
      <c r="A41" s="5">
        <v>7</v>
      </c>
      <c r="B41" s="6" t="s">
        <v>133</v>
      </c>
      <c r="C41" s="6" t="s">
        <v>2</v>
      </c>
      <c r="D41" s="5">
        <v>1</v>
      </c>
      <c r="E41" s="5">
        <v>0</v>
      </c>
      <c r="F41" s="6" t="s">
        <v>10</v>
      </c>
      <c r="G41" s="7" t="s">
        <v>134</v>
      </c>
      <c r="H41" s="3" t="s">
        <v>2</v>
      </c>
      <c r="I41" s="7" t="s">
        <v>10</v>
      </c>
      <c r="J41" s="4">
        <v>19</v>
      </c>
      <c r="K41" s="7" t="s">
        <v>2</v>
      </c>
      <c r="L41" s="7" t="s">
        <v>73</v>
      </c>
      <c r="M41" s="7" t="s">
        <v>62</v>
      </c>
      <c r="N41" s="7" t="s">
        <v>10</v>
      </c>
      <c r="O41" s="7" t="s">
        <v>10</v>
      </c>
      <c r="P41" s="7" t="s">
        <v>10</v>
      </c>
      <c r="Q41" s="7" t="s">
        <v>10</v>
      </c>
      <c r="R41" s="9"/>
      <c r="S41" s="9"/>
    </row>
    <row r="42" spans="1:19" ht="42">
      <c r="A42" s="5">
        <v>1</v>
      </c>
      <c r="B42" s="6" t="s">
        <v>34</v>
      </c>
      <c r="C42" s="6" t="s">
        <v>8</v>
      </c>
      <c r="D42" s="5">
        <v>2</v>
      </c>
      <c r="E42" s="5">
        <v>2</v>
      </c>
      <c r="F42" s="7" t="s">
        <v>3</v>
      </c>
      <c r="G42" s="7" t="s">
        <v>135</v>
      </c>
      <c r="H42" s="3" t="s">
        <v>2</v>
      </c>
      <c r="I42" s="11" t="s">
        <v>136</v>
      </c>
      <c r="J42" s="4">
        <v>22</v>
      </c>
      <c r="K42" s="7" t="s">
        <v>2</v>
      </c>
      <c r="L42" s="7" t="s">
        <v>137</v>
      </c>
      <c r="M42" s="7" t="s">
        <v>7</v>
      </c>
      <c r="N42" s="7" t="s">
        <v>2</v>
      </c>
      <c r="O42" s="7" t="s">
        <v>2</v>
      </c>
      <c r="P42" s="7" t="s">
        <v>8</v>
      </c>
      <c r="Q42" s="7" t="s">
        <v>10</v>
      </c>
      <c r="R42" s="9"/>
      <c r="S42" s="9"/>
    </row>
    <row r="43" spans="1:19" ht="28.5">
      <c r="A43" s="5">
        <v>7</v>
      </c>
      <c r="B43" s="3" t="s">
        <v>138</v>
      </c>
      <c r="C43" s="3" t="s">
        <v>2</v>
      </c>
      <c r="D43" s="5">
        <v>2</v>
      </c>
      <c r="E43" s="5">
        <v>0</v>
      </c>
      <c r="F43" s="3" t="s">
        <v>139</v>
      </c>
      <c r="G43" s="2" t="s">
        <v>140</v>
      </c>
      <c r="H43" s="3" t="s">
        <v>2</v>
      </c>
      <c r="I43" s="11" t="s">
        <v>141</v>
      </c>
      <c r="J43" s="4">
        <v>28</v>
      </c>
      <c r="K43" s="7" t="s">
        <v>2</v>
      </c>
      <c r="L43" s="7" t="s">
        <v>142</v>
      </c>
      <c r="M43" s="7" t="s">
        <v>7</v>
      </c>
      <c r="N43" s="7" t="s">
        <v>8</v>
      </c>
      <c r="O43" s="7" t="s">
        <v>27</v>
      </c>
      <c r="P43" s="7" t="s">
        <v>8</v>
      </c>
      <c r="Q43" s="7" t="s">
        <v>10</v>
      </c>
      <c r="R43" s="9"/>
      <c r="S43" s="9"/>
    </row>
    <row r="44" spans="1:19">
      <c r="A44" s="9"/>
      <c r="B44" s="9"/>
      <c r="C44" s="9"/>
      <c r="D44" s="9"/>
      <c r="E44" s="9"/>
      <c r="F44" s="9"/>
      <c r="G44" s="9"/>
      <c r="H44" s="9"/>
      <c r="I44" s="4"/>
      <c r="J44" s="4"/>
      <c r="K44" s="4"/>
      <c r="L44" s="4"/>
      <c r="M44" s="4"/>
      <c r="N44" s="4"/>
      <c r="O44" s="4"/>
      <c r="P44" s="4"/>
      <c r="Q44" s="4"/>
      <c r="R44" s="9"/>
      <c r="S44" s="9"/>
    </row>
    <row r="45" spans="1:19">
      <c r="A45" s="9"/>
      <c r="B45" s="9"/>
      <c r="C45" s="9"/>
      <c r="D45" s="9"/>
      <c r="E45" s="9"/>
      <c r="F45" s="9"/>
      <c r="G45" s="9"/>
      <c r="H45" s="9"/>
      <c r="I45" s="4"/>
      <c r="J45" s="4"/>
      <c r="K45" s="4"/>
      <c r="L45" s="4"/>
      <c r="M45" s="4"/>
      <c r="N45" s="4"/>
      <c r="O45" s="4"/>
      <c r="P45" s="4"/>
      <c r="Q45" s="4"/>
      <c r="R45" s="9"/>
      <c r="S45" s="9"/>
    </row>
    <row r="46" spans="1:19">
      <c r="A46" s="9"/>
      <c r="B46" s="9"/>
      <c r="C46" s="9"/>
      <c r="D46" s="9"/>
      <c r="E46" s="9"/>
      <c r="F46" s="9"/>
      <c r="G46" s="9"/>
      <c r="H46" s="9"/>
      <c r="I46" s="4"/>
      <c r="J46" s="4"/>
      <c r="K46" s="4"/>
      <c r="L46" s="4"/>
      <c r="M46" s="4"/>
      <c r="N46" s="4"/>
      <c r="O46" s="4"/>
      <c r="P46" s="4"/>
      <c r="Q46" s="12"/>
      <c r="R46" s="9"/>
      <c r="S46" s="9"/>
    </row>
    <row r="47" spans="1:19">
      <c r="A47" s="9"/>
      <c r="B47" s="9"/>
      <c r="C47" s="9"/>
      <c r="D47" s="9"/>
      <c r="E47" s="9"/>
      <c r="F47" s="9"/>
      <c r="G47" s="9"/>
      <c r="H47" s="9"/>
      <c r="I47" s="4"/>
      <c r="J47" s="4"/>
      <c r="K47" s="4"/>
      <c r="L47" s="4"/>
      <c r="M47" s="4"/>
      <c r="N47" s="4"/>
      <c r="O47" s="4"/>
      <c r="P47" s="4"/>
      <c r="Q47" s="12"/>
      <c r="R47" s="9"/>
      <c r="S47" s="9"/>
    </row>
    <row r="48" spans="1:19" ht="28.5">
      <c r="A48" s="9"/>
      <c r="B48" s="9"/>
      <c r="C48" s="9"/>
      <c r="D48" s="9"/>
      <c r="E48" s="9"/>
      <c r="F48" s="9"/>
      <c r="G48" s="9"/>
      <c r="H48" s="9"/>
      <c r="I48" s="4"/>
      <c r="J48" s="7" t="s">
        <v>143</v>
      </c>
      <c r="K48" s="4"/>
      <c r="M48" s="4"/>
      <c r="O48" s="4"/>
      <c r="P48" s="4"/>
      <c r="Q48" s="12"/>
      <c r="R48" s="9"/>
      <c r="S48" s="9"/>
    </row>
    <row r="49" spans="1:19" ht="42">
      <c r="A49" s="9" t="s">
        <v>144</v>
      </c>
      <c r="B49" s="13" t="s">
        <v>145</v>
      </c>
      <c r="C49" s="3" t="s">
        <v>146</v>
      </c>
      <c r="D49" s="3" t="s">
        <v>147</v>
      </c>
      <c r="E49" s="2" t="s">
        <v>148</v>
      </c>
      <c r="F49" s="3" t="s">
        <v>3</v>
      </c>
      <c r="G49" s="9"/>
      <c r="H49" s="3" t="s">
        <v>149</v>
      </c>
      <c r="I49" s="4"/>
      <c r="J49" s="14">
        <f>SUM(J1:J43)/43</f>
        <v>23.279069767441861</v>
      </c>
      <c r="K49" s="7" t="s">
        <v>150</v>
      </c>
      <c r="L49" s="7" t="s">
        <v>151</v>
      </c>
      <c r="M49" s="7" t="s">
        <v>7</v>
      </c>
      <c r="N49" s="7" t="s">
        <v>152</v>
      </c>
      <c r="O49" s="7" t="s">
        <v>153</v>
      </c>
      <c r="P49" s="4"/>
      <c r="Q49" s="12"/>
      <c r="R49" s="9"/>
      <c r="S49" s="9"/>
    </row>
    <row r="50" spans="1:19">
      <c r="A50" s="13" cm="1">
        <f t="array" ref="A50">COUNT(FIND("1,",A1:A43))</f>
        <v>9</v>
      </c>
      <c r="B50" s="13" cm="1">
        <f t="array" ref="B50">COUNT(FIND("a,",B1:B43))</f>
        <v>21</v>
      </c>
      <c r="C50" s="9" cm="1">
        <f t="array" ref="C50">COUNT(FIND("ja",C1:C43))</f>
        <v>23</v>
      </c>
      <c r="D50" s="9" cm="1">
        <f t="array" ref="D50">COUNT(FIND("0",D1:D43))</f>
        <v>10</v>
      </c>
      <c r="E50" s="9" cm="1">
        <f t="array" ref="E50">COUNT(FIND("0",E1:E43))</f>
        <v>17</v>
      </c>
      <c r="F50" s="9" cm="1">
        <f t="array" ref="F50">COUNT(FIND("FIW",F1:F43))</f>
        <v>15</v>
      </c>
      <c r="G50" s="9"/>
      <c r="H50" s="9">
        <f>COUNTIF(H1:H43,"*ja*")</f>
        <v>8</v>
      </c>
      <c r="I50" s="4"/>
      <c r="J50" s="15"/>
      <c r="K50" s="16" cm="1">
        <f t="array" ref="K50">SUM((K1:K43="nein")*1)</f>
        <v>40</v>
      </c>
      <c r="L50" s="16">
        <f>43-L52</f>
        <v>29</v>
      </c>
      <c r="M50" s="4">
        <f>COUNTIF(M1:M43, "*Abitur*")</f>
        <v>32</v>
      </c>
      <c r="N50" s="4">
        <f>COUNTIF(N1:N43,"ja")</f>
        <v>19</v>
      </c>
      <c r="O50" s="4">
        <f>COUNTIF(O1:O43,"nein")</f>
        <v>21</v>
      </c>
      <c r="P50" s="4"/>
      <c r="Q50" s="12"/>
      <c r="R50" s="9"/>
      <c r="S50" s="9"/>
    </row>
    <row r="51" spans="1:19" ht="70.5">
      <c r="A51" s="9" t="s">
        <v>154</v>
      </c>
      <c r="B51" s="13" t="s">
        <v>155</v>
      </c>
      <c r="C51" s="3" t="s">
        <v>156</v>
      </c>
      <c r="D51" s="17" t="s">
        <v>157</v>
      </c>
      <c r="E51" s="2" t="s">
        <v>158</v>
      </c>
      <c r="F51" s="3" t="s">
        <v>159</v>
      </c>
      <c r="G51" s="9"/>
      <c r="H51" s="3" t="s">
        <v>160</v>
      </c>
      <c r="I51" s="4"/>
      <c r="J51" s="18" t="s">
        <v>161</v>
      </c>
      <c r="K51" s="7" t="s">
        <v>162</v>
      </c>
      <c r="L51" s="7" t="s">
        <v>163</v>
      </c>
      <c r="M51" s="7" t="s">
        <v>16</v>
      </c>
      <c r="N51" s="7" t="s">
        <v>164</v>
      </c>
      <c r="O51" s="7" t="s">
        <v>33</v>
      </c>
      <c r="P51" s="4"/>
      <c r="Q51" s="12"/>
      <c r="R51" s="9"/>
      <c r="S51" s="9"/>
    </row>
    <row r="52" spans="1:19">
      <c r="A52" s="13" cm="1">
        <f t="array" ref="A52">COUNT(FIND("2",A1:A43))</f>
        <v>3</v>
      </c>
      <c r="B52" s="13" cm="1">
        <f t="array" ref="B52">COUNT(FIND(",b",B1:B42))</f>
        <v>14</v>
      </c>
      <c r="C52" s="9" cm="1">
        <f t="array" ref="C52">COUNT(FIND("nein",C1:C43))</f>
        <v>20</v>
      </c>
      <c r="D52" s="9" cm="1">
        <f t="array" ref="D52">COUNT(FIND("1",D1:D43))</f>
        <v>8</v>
      </c>
      <c r="E52" s="9" cm="1">
        <f t="array" ref="E52">COUNT(FIND("1",E1:E43))</f>
        <v>5</v>
      </c>
      <c r="F52" s="9" cm="1">
        <f t="array" ref="F52">COUNT(FIND("Zusage",F1:F43))</f>
        <v>1</v>
      </c>
      <c r="G52" s="9"/>
      <c r="H52" s="9">
        <f>COUNTIF(H1:H43,"nein")</f>
        <v>35</v>
      </c>
      <c r="I52" s="9"/>
      <c r="J52" s="19">
        <f>COUNTIF($J$1:$J$43, "&lt;=22")</f>
        <v>29</v>
      </c>
      <c r="K52" s="9" cm="1">
        <f t="array" ref="K52">SUM((K1:K43="1 Kind")*1)</f>
        <v>2</v>
      </c>
      <c r="L52" s="9" cm="1">
        <f t="array" ref="L52">SUM((L1:L43="nein")*1)</f>
        <v>14</v>
      </c>
      <c r="M52" s="9" cm="1">
        <f t="array" ref="M52">SUM((M1:M43="Fachhochschulreife")*1)</f>
        <v>7</v>
      </c>
      <c r="N52" s="9">
        <f>COUNTIF(N1:N43,"nein")</f>
        <v>21</v>
      </c>
      <c r="O52" s="9">
        <f>COUNTIF(O1:O43,"*Studium begonnen*")</f>
        <v>8</v>
      </c>
      <c r="P52" s="9"/>
      <c r="Q52" s="9"/>
      <c r="R52" s="9"/>
      <c r="S52" s="9"/>
    </row>
    <row r="53" spans="1:19" ht="42">
      <c r="A53" s="9" t="s">
        <v>165</v>
      </c>
      <c r="B53" s="13" t="s">
        <v>166</v>
      </c>
      <c r="C53" s="3" t="s">
        <v>167</v>
      </c>
      <c r="D53" s="3" t="s">
        <v>168</v>
      </c>
      <c r="E53" s="2" t="s">
        <v>169</v>
      </c>
      <c r="F53" s="9" t="s">
        <v>35</v>
      </c>
      <c r="G53" s="9"/>
      <c r="H53" s="9"/>
      <c r="I53" s="9"/>
      <c r="J53" s="15" t="s">
        <v>170</v>
      </c>
      <c r="K53" s="3" t="s">
        <v>171</v>
      </c>
      <c r="L53" s="9"/>
      <c r="M53" s="3" t="s">
        <v>35</v>
      </c>
      <c r="N53" s="9"/>
      <c r="O53" s="3" t="s">
        <v>27</v>
      </c>
      <c r="P53" s="9"/>
      <c r="Q53" s="9"/>
      <c r="R53" s="9"/>
      <c r="S53" s="9"/>
    </row>
    <row r="54" spans="1:19">
      <c r="A54" cm="1">
        <f t="array" ref="A54">COUNT(FIND("3",A1:A43))</f>
        <v>0</v>
      </c>
      <c r="B54" s="13" cm="1">
        <f t="array" ref="B54">COUNT(FIND(",c",B1:B42))</f>
        <v>7</v>
      </c>
      <c r="C54" s="9">
        <v>1</v>
      </c>
      <c r="D54" s="9" cm="1">
        <f t="array" ref="D54">COUNT(FIND("2",D1:D43))</f>
        <v>25</v>
      </c>
      <c r="E54" s="9" cm="1">
        <f t="array" ref="E54">COUNT(FIND("2",E1:E43))</f>
        <v>11</v>
      </c>
      <c r="F54" s="9" cm="1">
        <f t="array" ref="F54">COUNT(FIND("angabe",F1:F43))</f>
        <v>26</v>
      </c>
      <c r="G54" s="9"/>
      <c r="H54" s="9"/>
      <c r="I54" s="9"/>
      <c r="J54" s="20">
        <f>COUNTIF($J1:$J43, "&lt;=27")-COUNTIF($J$1:$J$43, "&lt;23")</f>
        <v>3</v>
      </c>
      <c r="K54" s="9" cm="1">
        <f t="array" ref="K54">SUM((K1:K43="2 Kinder")*1)</f>
        <v>1</v>
      </c>
      <c r="L54" s="9"/>
      <c r="M54" s="9" cm="1">
        <f t="array" ref="M54">SUM((M1:M43="keine Angabe")*1)</f>
        <v>3</v>
      </c>
      <c r="N54" s="9"/>
      <c r="O54" s="9">
        <f>COUNTIF(O1:O43,"*Studium abgeschlossen*")</f>
        <v>7</v>
      </c>
      <c r="P54" s="9"/>
      <c r="Q54" s="9"/>
      <c r="R54" s="9"/>
      <c r="S54" s="9"/>
    </row>
    <row r="55" spans="1:19" ht="28.5">
      <c r="A55" s="9" t="s">
        <v>172</v>
      </c>
      <c r="B55" s="13" t="s">
        <v>173</v>
      </c>
      <c r="E55" s="21" t="s">
        <v>35</v>
      </c>
      <c r="J55" s="15" t="s">
        <v>174</v>
      </c>
      <c r="M55" s="21" t="s">
        <v>26</v>
      </c>
      <c r="N55" s="21" t="s">
        <v>35</v>
      </c>
      <c r="O55" s="22" t="s">
        <v>175</v>
      </c>
    </row>
    <row r="56" spans="1:19">
      <c r="A56" cm="1">
        <f t="array" ref="A56">COUNT(FIND("4",A1:A43))</f>
        <v>2</v>
      </c>
      <c r="B56" s="13" cm="1">
        <f t="array" ref="B56">COUNT(FIND(",d",B1:B42))</f>
        <v>27</v>
      </c>
      <c r="E56" s="21" cm="1">
        <f t="array" ref="E56">COUNT(FIND("keine Angabe",E1:E43))</f>
        <v>10</v>
      </c>
      <c r="J56" s="20">
        <f>COUNTIF(J1:J43, "&lt;=32")-COUNTIF($J$1:$J$43, "&lt;28")</f>
        <v>6</v>
      </c>
      <c r="M56">
        <f>COUNTIF(M1:M43, "*Sonstige*")</f>
        <v>3</v>
      </c>
      <c r="N56">
        <f>COUNTIF(N1:N43,"keine Angabe")</f>
        <v>3</v>
      </c>
      <c r="O56">
        <f>COUNTIF(O1:O43,"*Ausbildung begonnen*")</f>
        <v>1</v>
      </c>
    </row>
    <row r="57" spans="1:19" ht="56.25">
      <c r="A57" s="9" t="s">
        <v>176</v>
      </c>
      <c r="B57" s="13" t="s">
        <v>177</v>
      </c>
      <c r="F57" s="22" t="s">
        <v>178</v>
      </c>
      <c r="J57" s="15" t="s">
        <v>179</v>
      </c>
      <c r="M57" s="22" t="s">
        <v>180</v>
      </c>
      <c r="O57" s="21" t="s">
        <v>55</v>
      </c>
    </row>
    <row r="58" spans="1:19">
      <c r="A58" cm="1">
        <f t="array" ref="A58">COUNT(FIND("5",A1:A43))</f>
        <v>0</v>
      </c>
      <c r="B58" s="13" cm="1">
        <f t="array" ref="B58">COUNT(FIND(",e",B1:B42))</f>
        <v>8</v>
      </c>
      <c r="F58" cm="1">
        <f t="array" ref="F58">SUM(((E1:E43=2)*1)*((F1:F43="FIW war erste Wahl")*1))</f>
        <v>10</v>
      </c>
      <c r="J58" s="20">
        <f>COUNTIF(J1:J43, "&lt;=36")-COUNTIF(J1:J43, "&lt;33")</f>
        <v>3</v>
      </c>
      <c r="O58">
        <f>COUNTIF(O1:O43,"*Ausbildung abgeschlossen*")</f>
        <v>8</v>
      </c>
    </row>
    <row r="59" spans="1:19" ht="28.5">
      <c r="A59" s="9" t="s">
        <v>181</v>
      </c>
      <c r="B59" s="13" t="s">
        <v>182</v>
      </c>
      <c r="F59" s="22" t="s">
        <v>183</v>
      </c>
      <c r="J59" s="23" t="s">
        <v>184</v>
      </c>
      <c r="O59" s="21" t="s">
        <v>185</v>
      </c>
    </row>
    <row r="60" spans="1:19">
      <c r="A60" cm="1">
        <f t="array" ref="A60">COUNT(FIND("6",A1:A43))</f>
        <v>0</v>
      </c>
      <c r="B60" s="13" cm="1">
        <f t="array" ref="B60">COUNT(FIND(",f",B1:B42))</f>
        <v>38</v>
      </c>
      <c r="F60" s="21">
        <f>E54-F58</f>
        <v>1</v>
      </c>
      <c r="J60" s="24">
        <f>COUNTIF(J1:J43, "&lt;=42")-COUNTIF(J1:J43, "&lt;37")</f>
        <v>2</v>
      </c>
      <c r="O60">
        <f>O52+O56</f>
        <v>9</v>
      </c>
    </row>
    <row r="61" spans="1:19" ht="28.5">
      <c r="A61" t="s">
        <v>186</v>
      </c>
      <c r="B61" s="13" t="s">
        <v>187</v>
      </c>
      <c r="J61" s="15" t="s">
        <v>188</v>
      </c>
      <c r="O61" s="21" t="s">
        <v>189</v>
      </c>
    </row>
    <row r="62" spans="1:19">
      <c r="A62" cm="1">
        <f t="array" ref="A62">COUNT(FIND("7",A1:A43))</f>
        <v>16</v>
      </c>
      <c r="B62" s="13" cm="1">
        <f t="array" ref="B62">COUNT(FIND(",g",B1:B42))</f>
        <v>11</v>
      </c>
      <c r="J62" s="25">
        <f>COUNTIF(J1:J43, "&lt;=46")-COUNTIF(J1:J43, "&lt;43")</f>
        <v>0</v>
      </c>
      <c r="O62">
        <f>O54+O58</f>
        <v>15</v>
      </c>
    </row>
    <row r="63" spans="1:19">
      <c r="A63" t="s">
        <v>190</v>
      </c>
      <c r="B63" s="13" t="s">
        <v>191</v>
      </c>
      <c r="J63" s="15" t="s">
        <v>192</v>
      </c>
    </row>
    <row r="64" spans="1:19">
      <c r="A64" cm="1">
        <f t="array" ref="A64">COUNT(FIND("8",A1:A43))</f>
        <v>4</v>
      </c>
      <c r="B64" s="13" cm="1">
        <f t="array" ref="B64">COUNT(FIND(",h",B2:B42))</f>
        <v>4</v>
      </c>
      <c r="J64" s="19">
        <f>COUNTIF(J1:J43, "&gt;46")</f>
        <v>0</v>
      </c>
      <c r="O64" s="21" t="s">
        <v>193</v>
      </c>
    </row>
    <row r="65" spans="1:15">
      <c r="A65" t="s">
        <v>194</v>
      </c>
      <c r="B65" s="13"/>
      <c r="J65" s="15" t="s">
        <v>195</v>
      </c>
      <c r="O65">
        <f>COUNTIF(O1:O43,"*abgeschlossen,*")</f>
        <v>5</v>
      </c>
    </row>
    <row r="66" spans="1:15">
      <c r="A66" cm="1">
        <f t="array" ref="A66">COUNT(FIND("9",A1:A43))</f>
        <v>6</v>
      </c>
      <c r="J66">
        <f>MIN(J1:J43)</f>
        <v>17</v>
      </c>
    </row>
    <row r="67" spans="1:15">
      <c r="J67" s="15" t="s">
        <v>196</v>
      </c>
      <c r="O67" s="21" t="s">
        <v>197</v>
      </c>
    </row>
    <row r="68" spans="1:15">
      <c r="J68" s="19">
        <f>MAX(J1:J43)</f>
        <v>38</v>
      </c>
      <c r="O68">
        <f>COUNTIF(O1:O43,"*Ausbildung abgeschlossen, Studium abgeschlossen")</f>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danielle chimi</cp:lastModifiedBy>
  <cp:revision/>
  <dcterms:created xsi:type="dcterms:W3CDTF">2025-04-08T12:45:34Z</dcterms:created>
  <dcterms:modified xsi:type="dcterms:W3CDTF">2025-04-08T12:48:16Z</dcterms:modified>
  <cp:category/>
  <cp:contentStatus/>
</cp:coreProperties>
</file>