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6005" windowHeight="6045"/>
  </bookViews>
  <sheets>
    <sheet name="DCFModel.sym" sheetId="5" r:id="rId1"/>
    <sheet name="Sheet1" sheetId="1" r:id="rId2"/>
    <sheet name="__xxLocalOptionsxx" sheetId="7" state="hidden" r:id="rId3"/>
    <sheet name="sym_Errors" sheetId="12" r:id="rId4"/>
    <sheet name="Analysis5.csv" sheetId="16" r:id="rId5"/>
    <sheet name="Analysis.csv" sheetId="11" r:id="rId6"/>
    <sheet name="CapitalSpend.csv" sheetId="2" r:id="rId7"/>
    <sheet name="ProductionForecast.csv" sheetId="3" r:id="rId8"/>
  </sheets>
  <definedNames>
    <definedName name="Analysis5csv" localSheetId="4">Analysis5.csv!$A$1:$G$23</definedName>
    <definedName name="Analysiscsv" localSheetId="5">Analysis.csv!$A$1:$F$23</definedName>
    <definedName name="CapitalSpendcsv" localSheetId="6">CapitalSpend.csv!$A$1:$B$27</definedName>
    <definedName name="DCFModelsym" localSheetId="0">DCFModel.sym!$A$1:$A$83</definedName>
    <definedName name="ProductionForecastcsv" localSheetId="7">ProductionForecast.csv!$A$1:$C$21</definedName>
    <definedName name="solver_adj" localSheetId="1" hidden="1">Sheet1!$F$4</definedName>
    <definedName name="solver_cvg" localSheetId="1" hidden="1">0.0001</definedName>
    <definedName name="solver_drv" localSheetId="1" hidden="1">1</definedName>
    <definedName name="solver_est" localSheetId="1" hidden="1">1</definedName>
    <definedName name="solver_itr" localSheetId="1" hidden="1">100</definedName>
    <definedName name="solver_lin" localSheetId="1" hidden="1">2</definedName>
    <definedName name="solver_neg" localSheetId="1" hidden="1">2</definedName>
    <definedName name="solver_num" localSheetId="1" hidden="1">0</definedName>
    <definedName name="solver_nwt" localSheetId="1" hidden="1">1</definedName>
    <definedName name="solver_opt" localSheetId="1" hidden="1">Sheet1!$I$3</definedName>
    <definedName name="solver_pre" localSheetId="1" hidden="1">0.000001</definedName>
    <definedName name="solver_scl" localSheetId="1" hidden="1">2</definedName>
    <definedName name="solver_sho" localSheetId="1" hidden="1">2</definedName>
    <definedName name="solver_tim" localSheetId="1" hidden="1">100</definedName>
    <definedName name="solver_tol" localSheetId="1" hidden="1">0.05</definedName>
    <definedName name="solver_typ" localSheetId="1" hidden="1">3</definedName>
    <definedName name="solver_val" localSheetId="1" hidden="1">0</definedName>
  </definedNames>
  <calcPr calcId="125725"/>
</workbook>
</file>

<file path=xl/calcChain.xml><?xml version="1.0" encoding="utf-8"?>
<calcChain xmlns="http://schemas.openxmlformats.org/spreadsheetml/2006/main">
  <c r="J23" i="16"/>
  <c r="J22"/>
  <c r="J2"/>
  <c r="B2" i="3"/>
  <c r="A3"/>
  <c r="B3"/>
  <c r="C3"/>
  <c r="A4"/>
  <c r="B4"/>
  <c r="C4"/>
  <c r="A5"/>
  <c r="B5"/>
  <c r="C5"/>
  <c r="A6"/>
  <c r="B6"/>
  <c r="C6"/>
  <c r="A7"/>
  <c r="B7"/>
  <c r="C7"/>
  <c r="A8"/>
  <c r="B8"/>
  <c r="C8"/>
  <c r="A9"/>
  <c r="B9"/>
  <c r="C9"/>
  <c r="A10"/>
  <c r="B10"/>
  <c r="C10"/>
  <c r="A11"/>
  <c r="B11"/>
  <c r="C11"/>
  <c r="A12"/>
  <c r="B12"/>
  <c r="C12"/>
  <c r="A13"/>
  <c r="B13"/>
  <c r="C13"/>
  <c r="A14"/>
  <c r="B14"/>
  <c r="C14"/>
  <c r="A15"/>
  <c r="B15"/>
  <c r="C15"/>
  <c r="A16"/>
  <c r="B16"/>
  <c r="C16"/>
  <c r="A17"/>
  <c r="B17"/>
  <c r="C17"/>
  <c r="A18"/>
  <c r="B18"/>
  <c r="C18"/>
  <c r="A19"/>
  <c r="B19"/>
  <c r="C19"/>
  <c r="A20"/>
  <c r="B20"/>
  <c r="C20"/>
  <c r="A21"/>
  <c r="B21"/>
  <c r="C21"/>
  <c r="A3" i="2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G7" i="1"/>
  <c r="H7" s="1"/>
  <c r="B8"/>
  <c r="F8"/>
  <c r="J3" i="16" s="1"/>
  <c r="G8" i="1"/>
  <c r="H8" s="1"/>
  <c r="J8" s="1"/>
  <c r="K3" i="16" s="1"/>
  <c r="L3" s="1"/>
  <c r="M8" i="1"/>
  <c r="B9"/>
  <c r="F9"/>
  <c r="J4" i="16" s="1"/>
  <c r="G9" i="1"/>
  <c r="H9" s="1"/>
  <c r="J9" s="1"/>
  <c r="K4" i="16" s="1"/>
  <c r="L4" s="1"/>
  <c r="M9" i="1"/>
  <c r="B10"/>
  <c r="F10"/>
  <c r="J5" i="16" s="1"/>
  <c r="G10" i="1"/>
  <c r="H10" s="1"/>
  <c r="J10" s="1"/>
  <c r="K5" i="16" s="1"/>
  <c r="L5" s="1"/>
  <c r="M10" i="1"/>
  <c r="B11"/>
  <c r="F11"/>
  <c r="J6" i="16" s="1"/>
  <c r="G11" i="1"/>
  <c r="H11" s="1"/>
  <c r="J11" s="1"/>
  <c r="K6" i="16" s="1"/>
  <c r="L6" s="1"/>
  <c r="M11" i="1"/>
  <c r="B12"/>
  <c r="F12"/>
  <c r="J7" i="16" s="1"/>
  <c r="G12" i="1"/>
  <c r="H12" s="1"/>
  <c r="J12" s="1"/>
  <c r="K7" i="16" s="1"/>
  <c r="L7" s="1"/>
  <c r="M12" i="1"/>
  <c r="B13"/>
  <c r="F13"/>
  <c r="J8" i="16" s="1"/>
  <c r="G13" i="1"/>
  <c r="H13" s="1"/>
  <c r="J13" s="1"/>
  <c r="K8" i="16" s="1"/>
  <c r="L8" s="1"/>
  <c r="M13" i="1"/>
  <c r="B14"/>
  <c r="F14"/>
  <c r="J9" i="16" s="1"/>
  <c r="G14" i="1"/>
  <c r="H14" s="1"/>
  <c r="J14" s="1"/>
  <c r="K9" i="16" s="1"/>
  <c r="L9" s="1"/>
  <c r="M14" i="1"/>
  <c r="B15"/>
  <c r="F15"/>
  <c r="J10" i="16" s="1"/>
  <c r="G15" i="1"/>
  <c r="H15" s="1"/>
  <c r="J15" s="1"/>
  <c r="K10" i="16" s="1"/>
  <c r="L10" s="1"/>
  <c r="M15" i="1"/>
  <c r="B16"/>
  <c r="F16"/>
  <c r="J11" i="16" s="1"/>
  <c r="G16" i="1"/>
  <c r="H16" s="1"/>
  <c r="J16" s="1"/>
  <c r="K11" i="16" s="1"/>
  <c r="L11" s="1"/>
  <c r="M16" i="1"/>
  <c r="B17"/>
  <c r="F17"/>
  <c r="J12" i="16" s="1"/>
  <c r="G17" i="1"/>
  <c r="H17" s="1"/>
  <c r="J17" s="1"/>
  <c r="K12" i="16" s="1"/>
  <c r="L12" s="1"/>
  <c r="M17" i="1"/>
  <c r="B18"/>
  <c r="F18"/>
  <c r="J13" i="16" s="1"/>
  <c r="G18" i="1"/>
  <c r="H18" s="1"/>
  <c r="J18" s="1"/>
  <c r="K13" i="16" s="1"/>
  <c r="L13" s="1"/>
  <c r="M18" i="1"/>
  <c r="B19"/>
  <c r="F19"/>
  <c r="J14" i="16" s="1"/>
  <c r="G19" i="1"/>
  <c r="H19" s="1"/>
  <c r="J19" s="1"/>
  <c r="K14" i="16" s="1"/>
  <c r="L14" s="1"/>
  <c r="M19" i="1"/>
  <c r="B20"/>
  <c r="F20"/>
  <c r="J15" i="16" s="1"/>
  <c r="G20" i="1"/>
  <c r="H20" s="1"/>
  <c r="J20" s="1"/>
  <c r="K15" i="16" s="1"/>
  <c r="L15" s="1"/>
  <c r="M20" i="1"/>
  <c r="B21"/>
  <c r="F21"/>
  <c r="J16" i="16" s="1"/>
  <c r="G21" i="1"/>
  <c r="H21" s="1"/>
  <c r="J21" s="1"/>
  <c r="K16" i="16" s="1"/>
  <c r="L16" s="1"/>
  <c r="M21" i="1"/>
  <c r="B22"/>
  <c r="F22"/>
  <c r="J17" i="16" s="1"/>
  <c r="G22" i="1"/>
  <c r="H22" s="1"/>
  <c r="J22" s="1"/>
  <c r="K17" i="16" s="1"/>
  <c r="L17" s="1"/>
  <c r="M22" i="1"/>
  <c r="B23"/>
  <c r="F23"/>
  <c r="J18" i="16" s="1"/>
  <c r="G23" i="1"/>
  <c r="H23" s="1"/>
  <c r="J23" s="1"/>
  <c r="K18" i="16" s="1"/>
  <c r="L18" s="1"/>
  <c r="M23" i="1"/>
  <c r="B24"/>
  <c r="F24"/>
  <c r="J19" i="16" s="1"/>
  <c r="G24" i="1"/>
  <c r="H24" s="1"/>
  <c r="J24" s="1"/>
  <c r="K19" i="16" s="1"/>
  <c r="L19" s="1"/>
  <c r="M24" i="1"/>
  <c r="B25"/>
  <c r="F25"/>
  <c r="J20" i="16" s="1"/>
  <c r="G25" i="1"/>
  <c r="H25" s="1"/>
  <c r="J25" s="1"/>
  <c r="K20" i="16" s="1"/>
  <c r="L20" s="1"/>
  <c r="M25" i="1"/>
  <c r="B26"/>
  <c r="F26"/>
  <c r="J21" i="16" s="1"/>
  <c r="G26" i="1"/>
  <c r="H26" s="1"/>
  <c r="J26" s="1"/>
  <c r="K21" i="16" s="1"/>
  <c r="L21" s="1"/>
  <c r="M26" i="1"/>
  <c r="J7" l="1"/>
  <c r="I7"/>
  <c r="I8" s="1"/>
  <c r="I9" s="1"/>
  <c r="I10" s="1"/>
  <c r="I11" s="1"/>
  <c r="I12" s="1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K2" i="16" l="1"/>
  <c r="L2" s="1"/>
  <c r="K7" i="1"/>
  <c r="K8" s="1"/>
  <c r="K9" s="1"/>
  <c r="K10" s="1"/>
  <c r="K11" s="1"/>
  <c r="K12" s="1"/>
  <c r="K13" s="1"/>
  <c r="K14" s="1"/>
  <c r="K15" s="1"/>
  <c r="K16" s="1"/>
  <c r="K17" s="1"/>
  <c r="K18" s="1"/>
  <c r="K19" s="1"/>
  <c r="K20" s="1"/>
  <c r="K21" s="1"/>
  <c r="K22" s="1"/>
  <c r="K23" s="1"/>
  <c r="K24" s="1"/>
  <c r="K25" s="1"/>
  <c r="K26" s="1"/>
  <c r="I3" s="1"/>
</calcChain>
</file>

<file path=xl/comments1.xml><?xml version="1.0" encoding="utf-8"?>
<comments xmlns="http://schemas.openxmlformats.org/spreadsheetml/2006/main">
  <authors>
    <author>Tim Read</author>
  </authors>
  <commentList>
    <comment ref="F4" authorId="0">
      <text>
        <r>
          <rPr>
            <b/>
            <sz val="8"/>
            <color indexed="81"/>
            <rFont val="Tahoma"/>
          </rPr>
          <t>Note:</t>
        </r>
        <r>
          <rPr>
            <sz val="8"/>
            <color indexed="81"/>
            <rFont val="Tahoma"/>
            <family val="2"/>
          </rPr>
          <t xml:space="preserve"> This DCF rate was arrived at to give zero net value at 19 years.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<sst xmlns="http://schemas.openxmlformats.org/spreadsheetml/2006/main" count="119" uniqueCount="98">
  <si>
    <t>Year</t>
  </si>
  <si>
    <t>Capital</t>
  </si>
  <si>
    <t>Wells in production</t>
  </si>
  <si>
    <t>production</t>
  </si>
  <si>
    <t>Well production</t>
  </si>
  <si>
    <t>Oil price</t>
  </si>
  <si>
    <t>Balance</t>
  </si>
  <si>
    <t>Income</t>
  </si>
  <si>
    <t>DCFrr</t>
  </si>
  <si>
    <t>Discounted</t>
  </si>
  <si>
    <t>Sum Discounted</t>
  </si>
  <si>
    <t>Sum</t>
  </si>
  <si>
    <t>NPV @ yr 19</t>
  </si>
  <si>
    <t>start year =0</t>
  </si>
  <si>
    <t>year' = year + 1</t>
  </si>
  <si>
    <t>DiscountedValue = Value/((1+DCF)^year)</t>
  </si>
  <si>
    <t>stop year&gt;20</t>
  </si>
  <si>
    <t>DCNPV' = DCNPV+DiscountedValue</t>
  </si>
  <si>
    <t>advance</t>
  </si>
  <si>
    <t>year</t>
  </si>
  <si>
    <t>prodyr</t>
  </si>
  <si>
    <t>start Tranche1 = 10</t>
  </si>
  <si>
    <t>start Tranche2 = 5</t>
  </si>
  <si>
    <t>start Tranche3 = 5</t>
  </si>
  <si>
    <t xml:space="preserve">switch year // </t>
  </si>
  <si>
    <t>case year&gt;0</t>
  </si>
  <si>
    <t>default</t>
  </si>
  <si>
    <t>case year&gt;1</t>
  </si>
  <si>
    <t>start prodyr1 =0</t>
  </si>
  <si>
    <t>start prodyr2 =0</t>
  </si>
  <si>
    <t>start prodyr3 =0</t>
  </si>
  <si>
    <t>switch year</t>
  </si>
  <si>
    <t xml:space="preserve">	prodyr1'=prodyr1+1</t>
  </si>
  <si>
    <t>case year &lt;1</t>
  </si>
  <si>
    <t xml:space="preserve">	prodyr2'=prodyr2</t>
  </si>
  <si>
    <t xml:space="preserve">	prodyr2'=prodyr2+1</t>
  </si>
  <si>
    <t>case year &lt;2</t>
  </si>
  <si>
    <t xml:space="preserve">	prodyr3'=prodyr3</t>
  </si>
  <si>
    <t xml:space="preserve">	prodyr3'=prodyr3+1</t>
  </si>
  <si>
    <t>case year&gt;2</t>
  </si>
  <si>
    <t>production = prod1*Tranche1 + prod2*Tranche2 + prod3*Tranche3</t>
  </si>
  <si>
    <t>Description</t>
  </si>
  <si>
    <t>ErrCode</t>
  </si>
  <si>
    <t>Line</t>
  </si>
  <si>
    <t>XPosition</t>
  </si>
  <si>
    <t>StreamName</t>
  </si>
  <si>
    <t>AutoOrganiseSheets</t>
  </si>
  <si>
    <t>false</t>
  </si>
  <si>
    <t>ExtraDebug</t>
  </si>
  <si>
    <t>HideLocalModels</t>
  </si>
  <si>
    <t>LastRunVersion</t>
  </si>
  <si>
    <t>ListResults</t>
  </si>
  <si>
    <t>LocalPrefix</t>
  </si>
  <si>
    <t>sym</t>
  </si>
  <si>
    <t>OrderOfSheets</t>
  </si>
  <si>
    <t>RMCS</t>
  </si>
  <si>
    <t>UseLocalPrefix</t>
  </si>
  <si>
    <t xml:space="preserve">	prod1 =0</t>
  </si>
  <si>
    <t>WellProd</t>
  </si>
  <si>
    <t xml:space="preserve">lookup Capital from year in "CapitalSpend.csv" </t>
  </si>
  <si>
    <t xml:space="preserve">	  prod2 =0</t>
  </si>
  <si>
    <t xml:space="preserve">	  prod3 =0</t>
  </si>
  <si>
    <t>lookup p1 alias "WellProd" from prodyr1 alias "year" in "ProductionForecast.csv"</t>
  </si>
  <si>
    <t xml:space="preserve">	prod1 = p1</t>
  </si>
  <si>
    <t>lookup p2 alias "WellProd" from prodyr2 alias "year" in "ProductionForecast.csv"</t>
  </si>
  <si>
    <t xml:space="preserve">	   prod2 = p2</t>
  </si>
  <si>
    <t>lookup p3 alias "WellProd" from prodyr3 alias "year" in "ProductionForecast.csv"</t>
  </si>
  <si>
    <t xml:space="preserve">	prod3 = p3</t>
  </si>
  <si>
    <t>case year &lt;3</t>
  </si>
  <si>
    <t>Cap</t>
  </si>
  <si>
    <t>Number of errors = 0</t>
  </si>
  <si>
    <t>SumNPV=DCNPV+DiscountedValue</t>
  </si>
  <si>
    <t>record  year,Cap,production,DiscountedValue[1],DCNPV[1],SumNPV[1] as "Analysis.csv" for year every 1</t>
  </si>
  <si>
    <t>DiscountedValue[1]</t>
  </si>
  <si>
    <t>DCNPV[1]</t>
  </si>
  <si>
    <t>SumNPV[1]</t>
  </si>
  <si>
    <t>//start DCNPV=0</t>
  </si>
  <si>
    <t>Array DCNPV[1:5]={0,0,0,0,0}</t>
  </si>
  <si>
    <t>start Opco = 500000</t>
  </si>
  <si>
    <t xml:space="preserve">Value = production*OilPrice - Capital*1E6-Opco </t>
  </si>
  <si>
    <t>1#12#Analysis.csv</t>
  </si>
  <si>
    <t>Operating costs</t>
  </si>
  <si>
    <t>Array DCF[1:5] ={0.04,0.06, 0.08, 0.1,0.119473068783587}</t>
  </si>
  <si>
    <t>DiscountedValue[5]</t>
  </si>
  <si>
    <t>DCNPV[5]</t>
  </si>
  <si>
    <t>SumNPV[5]</t>
  </si>
  <si>
    <t xml:space="preserve">	prodyr1'=0</t>
  </si>
  <si>
    <t xml:space="preserve">	prodyr2'=0</t>
  </si>
  <si>
    <t xml:space="preserve">	prodyr3'=0</t>
  </si>
  <si>
    <t>SumNPV</t>
  </si>
  <si>
    <t>record  year,Cap,production,DiscountedValue[5],DCNPV[5],SumNPV[5],DCF[5] as "Analysis5.csv" for year every 1</t>
  </si>
  <si>
    <t>DCF[5]</t>
  </si>
  <si>
    <t>start OilPrice = 125</t>
  </si>
  <si>
    <t>// The next switch statments allow the production year for the three phases of well development to be run</t>
  </si>
  <si>
    <t>// phase 1 production, not there is no reason why different forecasts couldn't be used</t>
  </si>
  <si>
    <t>Difference</t>
  </si>
  <si>
    <t>Production</t>
  </si>
  <si>
    <t>Spreadsheet case</t>
  </si>
</sst>
</file>

<file path=xl/styles.xml><?xml version="1.0" encoding="utf-8"?>
<styleSheet xmlns="http://schemas.openxmlformats.org/spreadsheetml/2006/main">
  <numFmts count="1">
    <numFmt numFmtId="6" formatCode="&quot;£&quot;#,##0_);[Red]\(&quot;£&quot;#,##0\)"/>
  </numFmts>
  <fonts count="7">
    <font>
      <sz val="10"/>
      <name val="Arial"/>
    </font>
    <font>
      <sz val="8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0" fontId="0" fillId="0" borderId="0" xfId="0" applyNumberFormat="1"/>
    <xf numFmtId="6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quotePrefix="1"/>
    <xf numFmtId="1" fontId="2" fillId="0" borderId="0" xfId="0" applyNumberFormat="1" applyFont="1"/>
    <xf numFmtId="1" fontId="0" fillId="0" borderId="0" xfId="0" applyNumberFormat="1"/>
    <xf numFmtId="11" fontId="0" fillId="0" borderId="0" xfId="0" applyNumberFormat="1"/>
    <xf numFmtId="0" fontId="0" fillId="2" borderId="0" xfId="0" applyFill="1"/>
    <xf numFmtId="6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Net present value</a:t>
            </a:r>
          </a:p>
        </c:rich>
      </c:tx>
      <c:layout>
        <c:manualLayout>
          <c:xMode val="edge"/>
          <c:yMode val="edge"/>
          <c:x val="0.38688555558846344"/>
          <c:y val="3.0864259549132647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9836081451781387"/>
          <c:y val="0.15226368044238772"/>
          <c:w val="0.55245945861572954"/>
          <c:h val="0.74691508108901006"/>
        </c:manualLayout>
      </c:layout>
      <c:barChart>
        <c:barDir val="col"/>
        <c:grouping val="clustered"/>
        <c:ser>
          <c:idx val="1"/>
          <c:order val="0"/>
          <c:tx>
            <c:strRef>
              <c:f>Analysis.csv!$D$1</c:f>
              <c:strCache>
                <c:ptCount val="1"/>
                <c:pt idx="0">
                  <c:v>DiscountedValue[1]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Analysis.csv!$D$2:$D$23</c:f>
              <c:numCache>
                <c:formatCode>General</c:formatCode>
                <c:ptCount val="22"/>
                <c:pt idx="0">
                  <c:v>-50500000</c:v>
                </c:pt>
                <c:pt idx="1">
                  <c:v>-120673076.92308</c:v>
                </c:pt>
                <c:pt idx="2">
                  <c:v>18238972.565896001</c:v>
                </c:pt>
                <c:pt idx="3">
                  <c:v>21357953.840135001</c:v>
                </c:pt>
                <c:pt idx="4">
                  <c:v>34172579.716450997</c:v>
                </c:pt>
                <c:pt idx="5">
                  <c:v>29833775.792744</c:v>
                </c:pt>
                <c:pt idx="6">
                  <c:v>26042551.955775</c:v>
                </c:pt>
                <c:pt idx="7">
                  <c:v>22729926.774027999</c:v>
                </c:pt>
                <c:pt idx="8">
                  <c:v>19835603.919027999</c:v>
                </c:pt>
                <c:pt idx="9">
                  <c:v>17306878.853827</c:v>
                </c:pt>
                <c:pt idx="10">
                  <c:v>15097683.144273</c:v>
                </c:pt>
                <c:pt idx="11">
                  <c:v>13167749.069783</c:v>
                </c:pt>
                <c:pt idx="12">
                  <c:v>11481879.390913</c:v>
                </c:pt>
                <c:pt idx="13">
                  <c:v>10009309.037093</c:v>
                </c:pt>
                <c:pt idx="14">
                  <c:v>8723147.1440436002</c:v>
                </c:pt>
                <c:pt idx="15">
                  <c:v>7599889.3268379001</c:v>
                </c:pt>
                <c:pt idx="16">
                  <c:v>6618991.3476417996</c:v>
                </c:pt>
                <c:pt idx="17">
                  <c:v>5762496.4500503</c:v>
                </c:pt>
                <c:pt idx="18">
                  <c:v>5014709.6046832995</c:v>
                </c:pt>
                <c:pt idx="19">
                  <c:v>4361912.7610425996</c:v>
                </c:pt>
                <c:pt idx="20">
                  <c:v>3792115.9439162002</c:v>
                </c:pt>
                <c:pt idx="21">
                  <c:v>3278532.2276686002</c:v>
                </c:pt>
              </c:numCache>
            </c:numRef>
          </c:val>
        </c:ser>
        <c:ser>
          <c:idx val="2"/>
          <c:order val="1"/>
          <c:tx>
            <c:strRef>
              <c:f>Analysis.csv!$F$1</c:f>
              <c:strCache>
                <c:ptCount val="1"/>
                <c:pt idx="0">
                  <c:v>SumNPV[1]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Analysis.csv!$F$2:$F$23</c:f>
              <c:numCache>
                <c:formatCode>General</c:formatCode>
                <c:ptCount val="22"/>
                <c:pt idx="0">
                  <c:v>-50500000</c:v>
                </c:pt>
                <c:pt idx="1">
                  <c:v>-171173076.92308</c:v>
                </c:pt>
                <c:pt idx="2">
                  <c:v>-152934104.35718</c:v>
                </c:pt>
                <c:pt idx="3">
                  <c:v>-131576150.51705</c:v>
                </c:pt>
                <c:pt idx="4">
                  <c:v>-97403570.800595</c:v>
                </c:pt>
                <c:pt idx="5">
                  <c:v>-67569795.007851005</c:v>
                </c:pt>
                <c:pt idx="6">
                  <c:v>-41527243.052075997</c:v>
                </c:pt>
                <c:pt idx="7">
                  <c:v>-18797316.278048001</c:v>
                </c:pt>
                <c:pt idx="8">
                  <c:v>1038287.6409798</c:v>
                </c:pt>
                <c:pt idx="9">
                  <c:v>18345166.494807001</c:v>
                </c:pt>
                <c:pt idx="10">
                  <c:v>33442849.639079001</c:v>
                </c:pt>
                <c:pt idx="11">
                  <c:v>46610598.708861999</c:v>
                </c:pt>
                <c:pt idx="12">
                  <c:v>58092478.099775001</c:v>
                </c:pt>
                <c:pt idx="13">
                  <c:v>68101787.136868</c:v>
                </c:pt>
                <c:pt idx="14">
                  <c:v>76824934.280910999</c:v>
                </c:pt>
                <c:pt idx="15">
                  <c:v>84424823.607749</c:v>
                </c:pt>
                <c:pt idx="16">
                  <c:v>91043814.955391005</c:v>
                </c:pt>
                <c:pt idx="17">
                  <c:v>96806311.405441001</c:v>
                </c:pt>
                <c:pt idx="18">
                  <c:v>101821021.01012</c:v>
                </c:pt>
                <c:pt idx="19">
                  <c:v>106182933.77117001</c:v>
                </c:pt>
                <c:pt idx="20">
                  <c:v>109975049.71507999</c:v>
                </c:pt>
                <c:pt idx="21">
                  <c:v>113253581.94275001</c:v>
                </c:pt>
              </c:numCache>
            </c:numRef>
          </c:val>
        </c:ser>
        <c:axId val="92187264"/>
        <c:axId val="93594368"/>
      </c:barChart>
      <c:catAx>
        <c:axId val="921872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Years operating</a:t>
                </a:r>
              </a:p>
            </c:rich>
          </c:tx>
          <c:layout>
            <c:manualLayout>
              <c:xMode val="edge"/>
              <c:yMode val="edge"/>
              <c:x val="0.38852490116299082"/>
              <c:y val="0.92181255186742839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3594368"/>
        <c:crosses val="autoZero"/>
        <c:auto val="1"/>
        <c:lblAlgn val="ctr"/>
        <c:lblOffset val="100"/>
        <c:tickLblSkip val="2"/>
        <c:tickMarkSkip val="1"/>
      </c:catAx>
      <c:valAx>
        <c:axId val="9359436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Value in real terms</a:t>
                </a:r>
              </a:p>
            </c:rich>
          </c:tx>
          <c:layout>
            <c:manualLayout>
              <c:xMode val="edge"/>
              <c:yMode val="edge"/>
              <c:x val="2.6229529192438199E-2"/>
              <c:y val="0.41769631256492845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218726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6885307445334472"/>
          <c:y val="0.4814824489664693"/>
          <c:w val="0.21803296141214251"/>
          <c:h val="8.8477544040846914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9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323850</xdr:colOff>
      <xdr:row>1</xdr:row>
      <xdr:rowOff>38100</xdr:rowOff>
    </xdr:from>
    <xdr:to>
      <xdr:col>17</xdr:col>
      <xdr:colOff>438150</xdr:colOff>
      <xdr:row>17</xdr:row>
      <xdr:rowOff>19050</xdr:rowOff>
    </xdr:to>
    <xdr:sp macro="" textlink="">
      <xdr:nvSpPr>
        <xdr:cNvPr id="4097" name="Text Box 1"/>
        <xdr:cNvSpPr txBox="1">
          <a:spLocks noChangeArrowheads="1"/>
        </xdr:cNvSpPr>
      </xdr:nvSpPr>
      <xdr:spPr bwMode="auto">
        <a:xfrm>
          <a:off x="3981450" y="200025"/>
          <a:ext cx="6819900" cy="2571750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This case shows the economic evaluation of a project to produce an oil field that has a large upfront capital cost, ongoing operating costs and 3 sets of additional oil wells completed.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Various discount rates are applied.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This is an iterative model, of the type often place in spreadsheets and a spreadsheet version is supplied as Sheet1 for comparison.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0</xdr:row>
      <xdr:rowOff>19050</xdr:rowOff>
    </xdr:from>
    <xdr:to>
      <xdr:col>13</xdr:col>
      <xdr:colOff>400050</xdr:colOff>
      <xdr:row>4</xdr:row>
      <xdr:rowOff>133350</xdr:rowOff>
    </xdr:to>
    <xdr:sp macro="" textlink="">
      <xdr:nvSpPr>
        <xdr:cNvPr id="3073" name="Text Box 1"/>
        <xdr:cNvSpPr txBox="1">
          <a:spLocks noChangeArrowheads="1"/>
        </xdr:cNvSpPr>
      </xdr:nvSpPr>
      <xdr:spPr bwMode="auto">
        <a:xfrm>
          <a:off x="8458200" y="19050"/>
          <a:ext cx="3848100" cy="762000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This is a spreadsheet version of the same project economic evaluation.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Each cell could contain an error and its hard to use for multiple cases and then maintane for changes.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352425</xdr:colOff>
      <xdr:row>1</xdr:row>
      <xdr:rowOff>104775</xdr:rowOff>
    </xdr:from>
    <xdr:to>
      <xdr:col>16</xdr:col>
      <xdr:colOff>333375</xdr:colOff>
      <xdr:row>13</xdr:row>
      <xdr:rowOff>57150</xdr:rowOff>
    </xdr:to>
    <xdr:sp macro="" textlink="">
      <xdr:nvSpPr>
        <xdr:cNvPr id="2050" name="Text Box 2"/>
        <xdr:cNvSpPr txBox="1">
          <a:spLocks noChangeArrowheads="1"/>
        </xdr:cNvSpPr>
      </xdr:nvSpPr>
      <xdr:spPr bwMode="auto">
        <a:xfrm>
          <a:off x="9334500" y="266700"/>
          <a:ext cx="2419350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5 is a comparison with a spreadsheet expression of the same problem.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0</xdr:row>
      <xdr:rowOff>123825</xdr:rowOff>
    </xdr:from>
    <xdr:to>
      <xdr:col>17</xdr:col>
      <xdr:colOff>95250</xdr:colOff>
      <xdr:row>29</xdr:row>
      <xdr:rowOff>57150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82"/>
  <sheetViews>
    <sheetView tabSelected="1" workbookViewId="0">
      <selection activeCell="D10" sqref="D10"/>
    </sheetView>
  </sheetViews>
  <sheetFormatPr defaultRowHeight="12.75"/>
  <sheetData>
    <row r="2" spans="1:1">
      <c r="A2" t="s">
        <v>13</v>
      </c>
    </row>
    <row r="3" spans="1:1">
      <c r="A3" t="s">
        <v>76</v>
      </c>
    </row>
    <row r="4" spans="1:1">
      <c r="A4" t="s">
        <v>77</v>
      </c>
    </row>
    <row r="5" spans="1:1">
      <c r="A5" t="s">
        <v>92</v>
      </c>
    </row>
    <row r="6" spans="1:1">
      <c r="A6" t="s">
        <v>78</v>
      </c>
    </row>
    <row r="7" spans="1:1">
      <c r="A7" t="s">
        <v>82</v>
      </c>
    </row>
    <row r="9" spans="1:1">
      <c r="A9" t="s">
        <v>21</v>
      </c>
    </row>
    <row r="10" spans="1:1">
      <c r="A10" t="s">
        <v>22</v>
      </c>
    </row>
    <row r="11" spans="1:1">
      <c r="A11" t="s">
        <v>23</v>
      </c>
    </row>
    <row r="13" spans="1:1">
      <c r="A13" t="s">
        <v>16</v>
      </c>
    </row>
    <row r="15" spans="1:1">
      <c r="A15" t="s">
        <v>14</v>
      </c>
    </row>
    <row r="17" spans="1:1">
      <c r="A17" t="s">
        <v>28</v>
      </c>
    </row>
    <row r="18" spans="1:1">
      <c r="A18" t="s">
        <v>29</v>
      </c>
    </row>
    <row r="19" spans="1:1">
      <c r="A19" t="s">
        <v>30</v>
      </c>
    </row>
    <row r="21" spans="1:1">
      <c r="A21" t="s">
        <v>93</v>
      </c>
    </row>
    <row r="23" spans="1:1">
      <c r="A23" t="s">
        <v>31</v>
      </c>
    </row>
    <row r="24" spans="1:1">
      <c r="A24" t="s">
        <v>33</v>
      </c>
    </row>
    <row r="25" spans="1:1">
      <c r="A25" t="s">
        <v>86</v>
      </c>
    </row>
    <row r="26" spans="1:1">
      <c r="A26" t="s">
        <v>26</v>
      </c>
    </row>
    <row r="27" spans="1:1">
      <c r="A27" t="s">
        <v>32</v>
      </c>
    </row>
    <row r="29" spans="1:1">
      <c r="A29" t="s">
        <v>31</v>
      </c>
    </row>
    <row r="30" spans="1:1">
      <c r="A30" t="s">
        <v>33</v>
      </c>
    </row>
    <row r="31" spans="1:1">
      <c r="A31" t="s">
        <v>34</v>
      </c>
    </row>
    <row r="32" spans="1:1">
      <c r="A32" t="s">
        <v>36</v>
      </c>
    </row>
    <row r="33" spans="1:1">
      <c r="A33" t="s">
        <v>87</v>
      </c>
    </row>
    <row r="34" spans="1:1">
      <c r="A34" t="s">
        <v>26</v>
      </c>
    </row>
    <row r="35" spans="1:1">
      <c r="A35" t="s">
        <v>35</v>
      </c>
    </row>
    <row r="37" spans="1:1">
      <c r="A37" t="s">
        <v>31</v>
      </c>
    </row>
    <row r="38" spans="1:1">
      <c r="A38" t="s">
        <v>36</v>
      </c>
    </row>
    <row r="39" spans="1:1">
      <c r="A39" t="s">
        <v>37</v>
      </c>
    </row>
    <row r="40" spans="1:1">
      <c r="A40" t="s">
        <v>68</v>
      </c>
    </row>
    <row r="41" spans="1:1">
      <c r="A41" t="s">
        <v>88</v>
      </c>
    </row>
    <row r="42" spans="1:1">
      <c r="A42" t="s">
        <v>26</v>
      </c>
    </row>
    <row r="43" spans="1:1">
      <c r="A43" t="s">
        <v>38</v>
      </c>
    </row>
    <row r="45" spans="1:1">
      <c r="A45" t="s">
        <v>94</v>
      </c>
    </row>
    <row r="47" spans="1:1">
      <c r="A47" t="s">
        <v>62</v>
      </c>
    </row>
    <row r="49" spans="1:1">
      <c r="A49" t="s">
        <v>31</v>
      </c>
    </row>
    <row r="50" spans="1:1">
      <c r="A50" t="s">
        <v>25</v>
      </c>
    </row>
    <row r="51" spans="1:1">
      <c r="A51" t="s">
        <v>63</v>
      </c>
    </row>
    <row r="52" spans="1:1">
      <c r="A52" t="s">
        <v>26</v>
      </c>
    </row>
    <row r="53" spans="1:1">
      <c r="A53" t="s">
        <v>57</v>
      </c>
    </row>
    <row r="55" spans="1:1">
      <c r="A55" t="s">
        <v>64</v>
      </c>
    </row>
    <row r="57" spans="1:1">
      <c r="A57" t="s">
        <v>31</v>
      </c>
    </row>
    <row r="58" spans="1:1">
      <c r="A58" t="s">
        <v>27</v>
      </c>
    </row>
    <row r="59" spans="1:1">
      <c r="A59" t="s">
        <v>65</v>
      </c>
    </row>
    <row r="60" spans="1:1">
      <c r="A60" t="s">
        <v>26</v>
      </c>
    </row>
    <row r="61" spans="1:1">
      <c r="A61" t="s">
        <v>60</v>
      </c>
    </row>
    <row r="63" spans="1:1">
      <c r="A63" t="s">
        <v>66</v>
      </c>
    </row>
    <row r="65" spans="1:1">
      <c r="A65" t="s">
        <v>24</v>
      </c>
    </row>
    <row r="66" spans="1:1">
      <c r="A66" t="s">
        <v>39</v>
      </c>
    </row>
    <row r="67" spans="1:1">
      <c r="A67" t="s">
        <v>67</v>
      </c>
    </row>
    <row r="68" spans="1:1">
      <c r="A68" t="s">
        <v>26</v>
      </c>
    </row>
    <row r="69" spans="1:1">
      <c r="A69" t="s">
        <v>61</v>
      </c>
    </row>
    <row r="71" spans="1:1">
      <c r="A71" t="s">
        <v>40</v>
      </c>
    </row>
    <row r="73" spans="1:1">
      <c r="A73" t="s">
        <v>59</v>
      </c>
    </row>
    <row r="75" spans="1:1">
      <c r="A75" t="s">
        <v>79</v>
      </c>
    </row>
    <row r="76" spans="1:1">
      <c r="A76" t="s">
        <v>15</v>
      </c>
    </row>
    <row r="77" spans="1:1">
      <c r="A77" t="s">
        <v>17</v>
      </c>
    </row>
    <row r="78" spans="1:1">
      <c r="A78" t="s">
        <v>71</v>
      </c>
    </row>
    <row r="79" spans="1:1">
      <c r="A79" t="s">
        <v>18</v>
      </c>
    </row>
    <row r="81" spans="1:1">
      <c r="A81" t="s">
        <v>72</v>
      </c>
    </row>
    <row r="82" spans="1:1">
      <c r="A82" t="s">
        <v>90</v>
      </c>
    </row>
  </sheetData>
  <phoneticPr fontId="1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M26"/>
  <sheetViews>
    <sheetView workbookViewId="0">
      <pane xSplit="2" ySplit="6" topLeftCell="D7" activePane="bottomRight" state="frozen"/>
      <selection pane="topRight" activeCell="C1" sqref="C1"/>
      <selection pane="bottomLeft" activeCell="A7" sqref="A7"/>
      <selection pane="bottomRight" activeCell="E3" sqref="E3"/>
    </sheetView>
  </sheetViews>
  <sheetFormatPr defaultRowHeight="12.75"/>
  <cols>
    <col min="4" max="5" width="19.5703125" customWidth="1"/>
    <col min="6" max="6" width="21.5703125" customWidth="1"/>
    <col min="8" max="8" width="15.7109375" customWidth="1"/>
    <col min="9" max="9" width="12.7109375" bestFit="1" customWidth="1"/>
    <col min="10" max="10" width="13.85546875" customWidth="1"/>
    <col min="11" max="11" width="14.5703125" customWidth="1"/>
    <col min="13" max="13" width="15.28515625" customWidth="1"/>
  </cols>
  <sheetData>
    <row r="3" spans="2:13">
      <c r="D3" s="3" t="s">
        <v>5</v>
      </c>
      <c r="E3" s="3"/>
      <c r="F3" s="2">
        <v>125</v>
      </c>
      <c r="H3" t="s">
        <v>12</v>
      </c>
      <c r="I3" s="2">
        <f>K26</f>
        <v>3.2808165997266769E-6</v>
      </c>
    </row>
    <row r="4" spans="2:13">
      <c r="D4" s="3" t="s">
        <v>8</v>
      </c>
      <c r="E4" s="3"/>
      <c r="F4" s="1">
        <v>0.119473068783587</v>
      </c>
    </row>
    <row r="6" spans="2:13">
      <c r="B6" s="3" t="s">
        <v>0</v>
      </c>
      <c r="C6" s="3" t="s">
        <v>1</v>
      </c>
      <c r="D6" s="3" t="s">
        <v>2</v>
      </c>
      <c r="E6" s="3" t="s">
        <v>81</v>
      </c>
      <c r="F6" s="3" t="s">
        <v>3</v>
      </c>
      <c r="G6" s="3" t="s">
        <v>7</v>
      </c>
      <c r="H6" s="3" t="s">
        <v>6</v>
      </c>
      <c r="I6" s="3" t="s">
        <v>11</v>
      </c>
      <c r="J6" s="3" t="s">
        <v>9</v>
      </c>
      <c r="K6" s="3" t="s">
        <v>10</v>
      </c>
      <c r="L6" s="3"/>
      <c r="M6" s="3" t="s">
        <v>4</v>
      </c>
    </row>
    <row r="7" spans="2:13">
      <c r="B7">
        <v>0</v>
      </c>
      <c r="C7">
        <v>50</v>
      </c>
      <c r="D7">
        <v>0</v>
      </c>
      <c r="E7">
        <v>0.5</v>
      </c>
      <c r="F7">
        <v>0</v>
      </c>
      <c r="G7">
        <f>F7*F$3</f>
        <v>0</v>
      </c>
      <c r="H7" s="2">
        <f>G7-(C7+E7)*1000000</f>
        <v>-50500000</v>
      </c>
      <c r="I7" s="2">
        <f>H7</f>
        <v>-50500000</v>
      </c>
      <c r="J7" s="2">
        <f>H7/((1+F$4)^B7)</f>
        <v>-50500000</v>
      </c>
      <c r="K7" s="2">
        <f>J7</f>
        <v>-50500000</v>
      </c>
      <c r="M7">
        <v>20000</v>
      </c>
    </row>
    <row r="8" spans="2:13">
      <c r="B8">
        <f>B7+1</f>
        <v>1</v>
      </c>
      <c r="C8">
        <v>150</v>
      </c>
      <c r="D8">
        <v>10</v>
      </c>
      <c r="E8">
        <v>0.5</v>
      </c>
      <c r="F8">
        <f>10*M7</f>
        <v>200000</v>
      </c>
      <c r="G8">
        <f t="shared" ref="G8:G26" si="0">F8*F$3</f>
        <v>25000000</v>
      </c>
      <c r="H8" s="2">
        <f t="shared" ref="H8:H26" si="1">G8-(C8+E8)*1000000</f>
        <v>-125500000</v>
      </c>
      <c r="I8" s="2">
        <f>I7+H8</f>
        <v>-176000000</v>
      </c>
      <c r="J8" s="2">
        <f t="shared" ref="J8:J26" si="2">H8/((1+F$4)^B8)</f>
        <v>-112106314.56848496</v>
      </c>
      <c r="K8" s="2">
        <f>K7+J8</f>
        <v>-162606314.56848496</v>
      </c>
      <c r="M8">
        <f>M7/1.1</f>
        <v>18181.81818181818</v>
      </c>
    </row>
    <row r="9" spans="2:13">
      <c r="B9">
        <f t="shared" ref="B9:B25" si="3">B8+1</f>
        <v>2</v>
      </c>
      <c r="C9">
        <v>15</v>
      </c>
      <c r="D9">
        <v>15</v>
      </c>
      <c r="E9">
        <v>0.5</v>
      </c>
      <c r="F9">
        <f>10*M8+5*M7</f>
        <v>281818.18181818177</v>
      </c>
      <c r="G9">
        <f t="shared" si="0"/>
        <v>35227272.727272719</v>
      </c>
      <c r="H9" s="2">
        <f t="shared" si="1"/>
        <v>19727272.727272719</v>
      </c>
      <c r="I9" s="2">
        <f t="shared" ref="I9:I26" si="4">I8+H9</f>
        <v>-156272727.27272728</v>
      </c>
      <c r="J9" s="2">
        <f t="shared" si="2"/>
        <v>15741269.279995827</v>
      </c>
      <c r="K9" s="2">
        <f t="shared" ref="K9:K26" si="5">K8+J9</f>
        <v>-146865045.28848913</v>
      </c>
      <c r="M9">
        <f t="shared" ref="M9:M26" si="6">M8/1.1</f>
        <v>16528.925619834707</v>
      </c>
    </row>
    <row r="10" spans="2:13">
      <c r="B10">
        <f t="shared" si="3"/>
        <v>3</v>
      </c>
      <c r="C10">
        <v>20</v>
      </c>
      <c r="D10">
        <v>20</v>
      </c>
      <c r="E10">
        <v>0.5</v>
      </c>
      <c r="F10">
        <f>10*M9+5*M8+5*M7</f>
        <v>356198.34710743796</v>
      </c>
      <c r="G10">
        <f t="shared" si="0"/>
        <v>44524793.388429746</v>
      </c>
      <c r="H10" s="2">
        <f t="shared" si="1"/>
        <v>24024793.388429746</v>
      </c>
      <c r="I10" s="2">
        <f t="shared" si="4"/>
        <v>-132247933.88429753</v>
      </c>
      <c r="J10" s="2">
        <f t="shared" si="2"/>
        <v>17124531.978727914</v>
      </c>
      <c r="K10" s="2">
        <f t="shared" si="5"/>
        <v>-129740513.30976123</v>
      </c>
      <c r="M10">
        <f t="shared" si="6"/>
        <v>15026.296018031549</v>
      </c>
    </row>
    <row r="11" spans="2:13">
      <c r="B11">
        <f t="shared" si="3"/>
        <v>4</v>
      </c>
      <c r="E11">
        <v>0.5</v>
      </c>
      <c r="F11">
        <f t="shared" ref="F11:F26" si="7">10*M10+5*M9+5*M8</f>
        <v>323816.6791885799</v>
      </c>
      <c r="G11">
        <f t="shared" si="0"/>
        <v>40477084.89857249</v>
      </c>
      <c r="H11" s="2">
        <f t="shared" si="1"/>
        <v>39977084.89857249</v>
      </c>
      <c r="I11" s="2">
        <f t="shared" si="4"/>
        <v>-92270848.985725045</v>
      </c>
      <c r="J11" s="2">
        <f t="shared" si="2"/>
        <v>25454028.245195836</v>
      </c>
      <c r="K11" s="2">
        <f t="shared" si="5"/>
        <v>-104286485.06456539</v>
      </c>
      <c r="M11">
        <f t="shared" si="6"/>
        <v>13660.269107301407</v>
      </c>
    </row>
    <row r="12" spans="2:13">
      <c r="B12">
        <f t="shared" si="3"/>
        <v>5</v>
      </c>
      <c r="E12">
        <v>0.5</v>
      </c>
      <c r="F12">
        <f t="shared" si="7"/>
        <v>294378.7992623453</v>
      </c>
      <c r="G12">
        <f t="shared" si="0"/>
        <v>36797349.907793164</v>
      </c>
      <c r="H12" s="2">
        <f t="shared" si="1"/>
        <v>36297349.907793164</v>
      </c>
      <c r="I12" s="2">
        <f t="shared" si="4"/>
        <v>-55973499.077931881</v>
      </c>
      <c r="J12" s="2">
        <f t="shared" si="2"/>
        <v>20644609.245014619</v>
      </c>
      <c r="K12" s="2">
        <f t="shared" si="5"/>
        <v>-83641875.819550768</v>
      </c>
      <c r="M12">
        <f t="shared" si="6"/>
        <v>12418.426461183097</v>
      </c>
    </row>
    <row r="13" spans="2:13">
      <c r="B13">
        <f t="shared" si="3"/>
        <v>6</v>
      </c>
      <c r="E13">
        <v>0.5</v>
      </c>
      <c r="F13">
        <f t="shared" si="7"/>
        <v>267617.09023849573</v>
      </c>
      <c r="G13">
        <f t="shared" si="0"/>
        <v>33452136.279811967</v>
      </c>
      <c r="H13" s="2">
        <f t="shared" si="1"/>
        <v>32952136.279811967</v>
      </c>
      <c r="I13" s="2">
        <f t="shared" si="4"/>
        <v>-23021362.798119914</v>
      </c>
      <c r="J13" s="2">
        <f t="shared" si="2"/>
        <v>16741781.66566922</v>
      </c>
      <c r="K13" s="2">
        <f t="shared" si="5"/>
        <v>-66900094.15388155</v>
      </c>
      <c r="M13">
        <f t="shared" si="6"/>
        <v>11289.478601075542</v>
      </c>
    </row>
    <row r="14" spans="2:13">
      <c r="B14">
        <f t="shared" si="3"/>
        <v>7</v>
      </c>
      <c r="E14">
        <v>0.5</v>
      </c>
      <c r="F14">
        <f t="shared" si="7"/>
        <v>243288.26385317792</v>
      </c>
      <c r="G14">
        <f t="shared" si="0"/>
        <v>30411032.981647242</v>
      </c>
      <c r="H14" s="2">
        <f t="shared" si="1"/>
        <v>29911032.981647242</v>
      </c>
      <c r="I14" s="2">
        <f t="shared" si="4"/>
        <v>6889670.1835273281</v>
      </c>
      <c r="J14" s="2">
        <f t="shared" si="2"/>
        <v>13574875.659867257</v>
      </c>
      <c r="K14" s="2">
        <f t="shared" si="5"/>
        <v>-53325218.494014293</v>
      </c>
      <c r="M14">
        <f t="shared" si="6"/>
        <v>10263.162364614127</v>
      </c>
    </row>
    <row r="15" spans="2:13">
      <c r="B15">
        <f t="shared" si="3"/>
        <v>8</v>
      </c>
      <c r="E15">
        <v>0.5</v>
      </c>
      <c r="F15">
        <f t="shared" si="7"/>
        <v>221171.14895743446</v>
      </c>
      <c r="G15">
        <f t="shared" si="0"/>
        <v>27646393.619679306</v>
      </c>
      <c r="H15" s="2">
        <f t="shared" si="1"/>
        <v>27146393.619679306</v>
      </c>
      <c r="I15" s="2">
        <f t="shared" si="4"/>
        <v>34036063.803206638</v>
      </c>
      <c r="J15" s="2">
        <f t="shared" si="2"/>
        <v>11005326.726791557</v>
      </c>
      <c r="K15" s="2">
        <f t="shared" si="5"/>
        <v>-42319891.767222732</v>
      </c>
      <c r="M15">
        <f t="shared" si="6"/>
        <v>9330.1476041946607</v>
      </c>
    </row>
    <row r="16" spans="2:13">
      <c r="B16">
        <f t="shared" si="3"/>
        <v>9</v>
      </c>
      <c r="E16">
        <v>0.5</v>
      </c>
      <c r="F16">
        <f t="shared" si="7"/>
        <v>201064.68087039495</v>
      </c>
      <c r="G16">
        <f t="shared" si="0"/>
        <v>25133085.108799368</v>
      </c>
      <c r="H16" s="2">
        <f t="shared" si="1"/>
        <v>24633085.108799368</v>
      </c>
      <c r="I16" s="2">
        <f t="shared" si="4"/>
        <v>58669148.912006006</v>
      </c>
      <c r="J16" s="2">
        <f t="shared" si="2"/>
        <v>8920638.8124339301</v>
      </c>
      <c r="K16" s="2">
        <f t="shared" si="5"/>
        <v>-33399252.954788804</v>
      </c>
      <c r="M16">
        <f t="shared" si="6"/>
        <v>8481.9523674496904</v>
      </c>
    </row>
    <row r="17" spans="2:13">
      <c r="B17">
        <f t="shared" si="3"/>
        <v>10</v>
      </c>
      <c r="E17">
        <v>0.5</v>
      </c>
      <c r="F17">
        <f t="shared" si="7"/>
        <v>182786.07351854083</v>
      </c>
      <c r="G17">
        <f t="shared" si="0"/>
        <v>22848259.189817604</v>
      </c>
      <c r="H17" s="2">
        <f t="shared" si="1"/>
        <v>22348259.189817604</v>
      </c>
      <c r="I17" s="2">
        <f t="shared" si="4"/>
        <v>81017408.101823613</v>
      </c>
      <c r="J17" s="2">
        <f t="shared" si="2"/>
        <v>7229482.2801740672</v>
      </c>
      <c r="K17" s="2">
        <f t="shared" si="5"/>
        <v>-26169770.674614735</v>
      </c>
      <c r="M17">
        <f t="shared" si="6"/>
        <v>7710.8657885906268</v>
      </c>
    </row>
    <row r="18" spans="2:13">
      <c r="B18">
        <f t="shared" si="3"/>
        <v>11</v>
      </c>
      <c r="E18">
        <v>0.5</v>
      </c>
      <c r="F18">
        <f t="shared" si="7"/>
        <v>166169.15774412802</v>
      </c>
      <c r="G18">
        <f t="shared" si="0"/>
        <v>20771144.718016002</v>
      </c>
      <c r="H18" s="2">
        <f t="shared" si="1"/>
        <v>20271144.718016002</v>
      </c>
      <c r="I18" s="2">
        <f t="shared" si="4"/>
        <v>101288552.81983961</v>
      </c>
      <c r="J18" s="2">
        <f t="shared" si="2"/>
        <v>5857713.4376596557</v>
      </c>
      <c r="K18" s="2">
        <f t="shared" si="5"/>
        <v>-20312057.23695508</v>
      </c>
      <c r="M18">
        <f t="shared" si="6"/>
        <v>7009.877989627842</v>
      </c>
    </row>
    <row r="19" spans="2:13">
      <c r="B19">
        <f t="shared" si="3"/>
        <v>12</v>
      </c>
      <c r="E19">
        <v>0.5</v>
      </c>
      <c r="F19">
        <f t="shared" si="7"/>
        <v>151062.87067648</v>
      </c>
      <c r="G19">
        <f t="shared" si="0"/>
        <v>18882858.834559999</v>
      </c>
      <c r="H19" s="2">
        <f t="shared" si="1"/>
        <v>18382858.834559999</v>
      </c>
      <c r="I19" s="2">
        <f t="shared" si="4"/>
        <v>119671411.6543996</v>
      </c>
      <c r="J19" s="2">
        <f t="shared" si="2"/>
        <v>4745142.3981309645</v>
      </c>
      <c r="K19" s="2">
        <f t="shared" si="5"/>
        <v>-15566914.838824116</v>
      </c>
      <c r="M19">
        <f t="shared" si="6"/>
        <v>6372.616354207129</v>
      </c>
    </row>
    <row r="20" spans="2:13">
      <c r="B20">
        <f t="shared" si="3"/>
        <v>13</v>
      </c>
      <c r="E20">
        <v>0.5</v>
      </c>
      <c r="F20">
        <f t="shared" si="7"/>
        <v>137329.88243316364</v>
      </c>
      <c r="G20">
        <f t="shared" si="0"/>
        <v>17166235.304145455</v>
      </c>
      <c r="H20" s="2">
        <f t="shared" si="1"/>
        <v>16666235.304145455</v>
      </c>
      <c r="I20" s="2">
        <f t="shared" si="4"/>
        <v>136337646.95854506</v>
      </c>
      <c r="J20" s="2">
        <f t="shared" si="2"/>
        <v>3842908.6114942743</v>
      </c>
      <c r="K20" s="2">
        <f t="shared" si="5"/>
        <v>-11724006.227329841</v>
      </c>
      <c r="M20">
        <f t="shared" si="6"/>
        <v>5793.2875947337534</v>
      </c>
    </row>
    <row r="21" spans="2:13">
      <c r="B21">
        <f t="shared" si="3"/>
        <v>14</v>
      </c>
      <c r="E21">
        <v>0.5</v>
      </c>
      <c r="F21">
        <f t="shared" si="7"/>
        <v>124845.34766651239</v>
      </c>
      <c r="G21">
        <f t="shared" si="0"/>
        <v>15605668.458314048</v>
      </c>
      <c r="H21" s="2">
        <f t="shared" si="1"/>
        <v>15105668.458314048</v>
      </c>
      <c r="I21" s="2">
        <f t="shared" si="4"/>
        <v>151443315.41685912</v>
      </c>
      <c r="J21" s="2">
        <f t="shared" si="2"/>
        <v>3111349.8387655872</v>
      </c>
      <c r="K21" s="2">
        <f t="shared" si="5"/>
        <v>-8612656.3885642532</v>
      </c>
      <c r="M21">
        <f t="shared" si="6"/>
        <v>5266.625086121594</v>
      </c>
    </row>
    <row r="22" spans="2:13">
      <c r="B22">
        <f t="shared" si="3"/>
        <v>15</v>
      </c>
      <c r="E22">
        <v>0.5</v>
      </c>
      <c r="F22">
        <f t="shared" si="7"/>
        <v>113495.77060592036</v>
      </c>
      <c r="G22">
        <f t="shared" si="0"/>
        <v>14186971.325740045</v>
      </c>
      <c r="H22" s="2">
        <f t="shared" si="1"/>
        <v>13686971.325740045</v>
      </c>
      <c r="I22" s="2">
        <f t="shared" si="4"/>
        <v>165130286.74259916</v>
      </c>
      <c r="J22" s="2">
        <f t="shared" si="2"/>
        <v>2518271.8129329858</v>
      </c>
      <c r="K22" s="2">
        <f t="shared" si="5"/>
        <v>-6094384.5756312674</v>
      </c>
      <c r="M22">
        <f t="shared" si="6"/>
        <v>4787.840987383267</v>
      </c>
    </row>
    <row r="23" spans="2:13">
      <c r="B23">
        <f t="shared" si="3"/>
        <v>16</v>
      </c>
      <c r="E23">
        <v>0.5</v>
      </c>
      <c r="F23">
        <f t="shared" si="7"/>
        <v>103177.97327810942</v>
      </c>
      <c r="G23">
        <f t="shared" si="0"/>
        <v>12897246.659763677</v>
      </c>
      <c r="H23" s="2">
        <f t="shared" si="1"/>
        <v>12397246.659763677</v>
      </c>
      <c r="I23" s="2">
        <f t="shared" si="4"/>
        <v>177527533.40236282</v>
      </c>
      <c r="J23" s="2">
        <f t="shared" si="2"/>
        <v>2037543.2636612211</v>
      </c>
      <c r="K23" s="2">
        <f t="shared" si="5"/>
        <v>-4056841.3119700463</v>
      </c>
      <c r="M23">
        <f t="shared" si="6"/>
        <v>4352.5827158029697</v>
      </c>
    </row>
    <row r="24" spans="2:13">
      <c r="B24">
        <f t="shared" si="3"/>
        <v>17</v>
      </c>
      <c r="E24">
        <v>0.5</v>
      </c>
      <c r="F24">
        <f t="shared" si="7"/>
        <v>93798.157525554008</v>
      </c>
      <c r="G24">
        <f t="shared" si="0"/>
        <v>11724769.69069425</v>
      </c>
      <c r="H24" s="2">
        <f t="shared" si="1"/>
        <v>11224769.69069425</v>
      </c>
      <c r="I24" s="2">
        <f t="shared" si="4"/>
        <v>188752303.09305707</v>
      </c>
      <c r="J24" s="2">
        <f t="shared" si="2"/>
        <v>1647955.1409247241</v>
      </c>
      <c r="K24" s="2">
        <f t="shared" si="5"/>
        <v>-2408886.171045322</v>
      </c>
      <c r="M24">
        <f t="shared" si="6"/>
        <v>3956.8933780026996</v>
      </c>
    </row>
    <row r="25" spans="2:13">
      <c r="B25">
        <f t="shared" si="3"/>
        <v>18</v>
      </c>
      <c r="E25">
        <v>0.5</v>
      </c>
      <c r="F25">
        <f t="shared" si="7"/>
        <v>85271.052295958187</v>
      </c>
      <c r="G25">
        <f t="shared" si="0"/>
        <v>10658881.536994774</v>
      </c>
      <c r="H25" s="2">
        <f t="shared" si="1"/>
        <v>10158881.536994774</v>
      </c>
      <c r="I25" s="2">
        <f t="shared" si="4"/>
        <v>198911184.63005185</v>
      </c>
      <c r="J25" s="2">
        <f t="shared" si="2"/>
        <v>1332294.3694260374</v>
      </c>
      <c r="K25" s="2">
        <f t="shared" si="5"/>
        <v>-1076591.8016192846</v>
      </c>
      <c r="M25">
        <f t="shared" si="6"/>
        <v>3597.175798184272</v>
      </c>
    </row>
    <row r="26" spans="2:13">
      <c r="B26">
        <f>B25+1</f>
        <v>19</v>
      </c>
      <c r="E26">
        <v>0.5</v>
      </c>
      <c r="F26">
        <f t="shared" si="7"/>
        <v>77519.138450871076</v>
      </c>
      <c r="G26">
        <f t="shared" si="0"/>
        <v>9689892.306358885</v>
      </c>
      <c r="H26" s="2">
        <f t="shared" si="1"/>
        <v>9189892.306358885</v>
      </c>
      <c r="I26" s="2">
        <f t="shared" si="4"/>
        <v>208101076.93641073</v>
      </c>
      <c r="J26" s="2">
        <f t="shared" si="2"/>
        <v>1076591.8016225654</v>
      </c>
      <c r="K26" s="2">
        <f t="shared" si="5"/>
        <v>3.2808165997266769E-6</v>
      </c>
      <c r="M26">
        <f t="shared" si="6"/>
        <v>3270.1598165311561</v>
      </c>
    </row>
  </sheetData>
  <phoneticPr fontId="1" type="noConversion"/>
  <pageMargins left="0.75" right="0.75" top="1" bottom="1" header="0.5" footer="0.5"/>
  <pageSetup paperSize="9" orientation="portrait" r:id="rId1"/>
  <headerFooter alignWithMargins="0"/>
  <ignoredErrors>
    <ignoredError sqref="J26 J7:J25" formula="1"/>
  </ignoredError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2.75"/>
  <sheetData>
    <row r="1" spans="1:2">
      <c r="A1" t="s">
        <v>46</v>
      </c>
      <c r="B1" s="5" t="s">
        <v>47</v>
      </c>
    </row>
    <row r="2" spans="1:2">
      <c r="A2" t="s">
        <v>48</v>
      </c>
      <c r="B2" s="5" t="s">
        <v>47</v>
      </c>
    </row>
    <row r="3" spans="1:2">
      <c r="A3" t="s">
        <v>49</v>
      </c>
      <c r="B3" s="5" t="s">
        <v>47</v>
      </c>
    </row>
    <row r="4" spans="1:2">
      <c r="A4" t="s">
        <v>50</v>
      </c>
      <c r="B4">
        <v>2.0599999427795401</v>
      </c>
    </row>
    <row r="5" spans="1:2">
      <c r="A5" t="s">
        <v>51</v>
      </c>
      <c r="B5" t="s">
        <v>80</v>
      </c>
    </row>
    <row r="6" spans="1:2">
      <c r="A6" t="s">
        <v>52</v>
      </c>
      <c r="B6" t="s">
        <v>53</v>
      </c>
    </row>
    <row r="7" spans="1:2">
      <c r="A7" t="s">
        <v>54</v>
      </c>
      <c r="B7" t="s">
        <v>55</v>
      </c>
    </row>
    <row r="8" spans="1:2">
      <c r="A8" t="s">
        <v>56</v>
      </c>
      <c r="B8" s="5" t="s">
        <v>47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showGridLines="0" workbookViewId="0"/>
  </sheetViews>
  <sheetFormatPr defaultRowHeight="12.75"/>
  <cols>
    <col min="1" max="1" width="49.140625" customWidth="1"/>
    <col min="2" max="2" width="30.7109375" customWidth="1"/>
  </cols>
  <sheetData>
    <row r="1" spans="1:5" s="4" customFormat="1">
      <c r="A1" s="4" t="s">
        <v>70</v>
      </c>
    </row>
    <row r="2" spans="1:5" s="4" customFormat="1">
      <c r="A2" s="4" t="s">
        <v>41</v>
      </c>
      <c r="B2" s="4" t="s">
        <v>42</v>
      </c>
      <c r="C2" s="4" t="s">
        <v>43</v>
      </c>
      <c r="D2" s="4" t="s">
        <v>44</v>
      </c>
      <c r="E2" s="4" t="s">
        <v>45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>
      <selection activeCell="I7" sqref="I7"/>
    </sheetView>
  </sheetViews>
  <sheetFormatPr defaultRowHeight="12.75"/>
  <cols>
    <col min="4" max="4" width="14.85546875" customWidth="1"/>
    <col min="8" max="8" width="4.85546875" customWidth="1"/>
    <col min="9" max="9" width="17" customWidth="1"/>
    <col min="10" max="10" width="10.5703125" bestFit="1" customWidth="1"/>
    <col min="11" max="11" width="16.7109375" customWidth="1"/>
    <col min="12" max="12" width="15.85546875" customWidth="1"/>
  </cols>
  <sheetData>
    <row r="1" spans="1:12">
      <c r="A1" t="s">
        <v>19</v>
      </c>
      <c r="B1" t="s">
        <v>69</v>
      </c>
      <c r="C1" t="s">
        <v>3</v>
      </c>
      <c r="D1" t="s">
        <v>83</v>
      </c>
      <c r="E1" t="s">
        <v>84</v>
      </c>
      <c r="F1" t="s">
        <v>85</v>
      </c>
      <c r="G1" t="s">
        <v>91</v>
      </c>
      <c r="I1" s="3" t="s">
        <v>97</v>
      </c>
      <c r="J1" s="9" t="s">
        <v>96</v>
      </c>
      <c r="K1" s="9" t="s">
        <v>89</v>
      </c>
      <c r="L1" t="s">
        <v>95</v>
      </c>
    </row>
    <row r="2" spans="1:12">
      <c r="A2">
        <v>0</v>
      </c>
      <c r="B2">
        <v>0</v>
      </c>
      <c r="C2">
        <v>0</v>
      </c>
      <c r="D2">
        <v>-50500000</v>
      </c>
      <c r="E2">
        <v>0</v>
      </c>
      <c r="F2">
        <v>-50500000</v>
      </c>
      <c r="G2">
        <v>0.11947306878359</v>
      </c>
      <c r="J2" s="9">
        <f>Sheet1!F7</f>
        <v>0</v>
      </c>
      <c r="K2" s="10">
        <f>Sheet1!J7</f>
        <v>-50500000</v>
      </c>
      <c r="L2" s="2">
        <f>D2-K2</f>
        <v>0</v>
      </c>
    </row>
    <row r="3" spans="1:12">
      <c r="A3">
        <v>1</v>
      </c>
      <c r="B3">
        <v>0</v>
      </c>
      <c r="C3">
        <v>200000</v>
      </c>
      <c r="D3">
        <v>-112106314.56848</v>
      </c>
      <c r="E3">
        <v>-50500000</v>
      </c>
      <c r="F3">
        <v>-162606314.56848001</v>
      </c>
      <c r="G3">
        <v>0.11947306878359</v>
      </c>
      <c r="J3" s="9">
        <f>Sheet1!F8</f>
        <v>200000</v>
      </c>
      <c r="K3" s="10">
        <f>Sheet1!J8</f>
        <v>-112106314.56848496</v>
      </c>
      <c r="L3" s="2">
        <f t="shared" ref="L3:L21" si="0">D3-K3</f>
        <v>4.9620866775512695E-6</v>
      </c>
    </row>
    <row r="4" spans="1:12">
      <c r="A4">
        <v>2</v>
      </c>
      <c r="B4">
        <v>0</v>
      </c>
      <c r="C4">
        <v>281818.18181818002</v>
      </c>
      <c r="D4">
        <v>15741269.279996</v>
      </c>
      <c r="E4">
        <v>-162606314.56848001</v>
      </c>
      <c r="F4">
        <v>-146865045.28849</v>
      </c>
      <c r="G4">
        <v>0.11947306878359</v>
      </c>
      <c r="J4" s="9">
        <f>Sheet1!F9</f>
        <v>281818.18181818177</v>
      </c>
      <c r="K4" s="10">
        <f>Sheet1!J9</f>
        <v>15741269.279995827</v>
      </c>
      <c r="L4" s="2">
        <f t="shared" si="0"/>
        <v>1.73225998878479E-7</v>
      </c>
    </row>
    <row r="5" spans="1:12">
      <c r="A5">
        <v>3</v>
      </c>
      <c r="B5">
        <v>0</v>
      </c>
      <c r="C5">
        <v>356198.34710744</v>
      </c>
      <c r="D5">
        <v>17124531.978728</v>
      </c>
      <c r="E5">
        <v>-146865045.28849</v>
      </c>
      <c r="F5">
        <v>-129740513.30976</v>
      </c>
      <c r="G5">
        <v>0.11947306878359</v>
      </c>
      <c r="J5" s="9">
        <f>Sheet1!F10</f>
        <v>356198.34710743796</v>
      </c>
      <c r="K5" s="10">
        <f>Sheet1!J10</f>
        <v>17124531.978727914</v>
      </c>
      <c r="L5" s="2">
        <f t="shared" si="0"/>
        <v>8.5681676864624023E-8</v>
      </c>
    </row>
    <row r="6" spans="1:12">
      <c r="A6">
        <v>4</v>
      </c>
      <c r="B6">
        <v>0</v>
      </c>
      <c r="C6">
        <v>323816.67918858002</v>
      </c>
      <c r="D6">
        <v>25454028.245196</v>
      </c>
      <c r="E6">
        <v>-129740513.30976</v>
      </c>
      <c r="F6">
        <v>-104286485.06456999</v>
      </c>
      <c r="G6">
        <v>0.11947306878359</v>
      </c>
      <c r="J6" s="9">
        <f>Sheet1!F11</f>
        <v>323816.6791885799</v>
      </c>
      <c r="K6" s="10">
        <f>Sheet1!J11</f>
        <v>25454028.245195836</v>
      </c>
      <c r="L6" s="2">
        <f t="shared" si="0"/>
        <v>1.6391277313232422E-7</v>
      </c>
    </row>
    <row r="7" spans="1:12">
      <c r="A7">
        <v>5</v>
      </c>
      <c r="B7">
        <v>0</v>
      </c>
      <c r="C7">
        <v>294378.79926235002</v>
      </c>
      <c r="D7">
        <v>20644609.245014999</v>
      </c>
      <c r="E7">
        <v>-104286485.06456999</v>
      </c>
      <c r="F7">
        <v>-83641875.819551006</v>
      </c>
      <c r="G7">
        <v>0.11947306878359</v>
      </c>
      <c r="J7" s="9">
        <f>Sheet1!F12</f>
        <v>294378.7992623453</v>
      </c>
      <c r="K7" s="10">
        <f>Sheet1!J12</f>
        <v>20644609.245014619</v>
      </c>
      <c r="L7" s="2">
        <f t="shared" si="0"/>
        <v>3.7997961044311523E-7</v>
      </c>
    </row>
    <row r="8" spans="1:12">
      <c r="A8">
        <v>6</v>
      </c>
      <c r="B8">
        <v>0</v>
      </c>
      <c r="C8">
        <v>267617.09023849998</v>
      </c>
      <c r="D8">
        <v>16741781.665669</v>
      </c>
      <c r="E8">
        <v>-83641875.819551006</v>
      </c>
      <c r="F8">
        <v>-66900094.153881997</v>
      </c>
      <c r="G8">
        <v>0.11947306878359</v>
      </c>
      <c r="J8" s="9">
        <f>Sheet1!F13</f>
        <v>267617.09023849573</v>
      </c>
      <c r="K8" s="10">
        <f>Sheet1!J13</f>
        <v>16741781.66566922</v>
      </c>
      <c r="L8" s="2">
        <f t="shared" si="0"/>
        <v>-2.1979212760925293E-7</v>
      </c>
    </row>
    <row r="9" spans="1:12">
      <c r="A9">
        <v>7</v>
      </c>
      <c r="B9">
        <v>0</v>
      </c>
      <c r="C9">
        <v>243288.26385317999</v>
      </c>
      <c r="D9">
        <v>13574875.659867</v>
      </c>
      <c r="E9">
        <v>-66900094.153881997</v>
      </c>
      <c r="F9">
        <v>-53325218.494014002</v>
      </c>
      <c r="G9">
        <v>0.11947306878359</v>
      </c>
      <c r="J9" s="9">
        <f>Sheet1!F14</f>
        <v>243288.26385317792</v>
      </c>
      <c r="K9" s="10">
        <f>Sheet1!J14</f>
        <v>13574875.659867257</v>
      </c>
      <c r="L9" s="2">
        <f t="shared" si="0"/>
        <v>-2.5704503059387207E-7</v>
      </c>
    </row>
    <row r="10" spans="1:12">
      <c r="A10">
        <v>8</v>
      </c>
      <c r="B10">
        <v>0</v>
      </c>
      <c r="C10">
        <v>221171.14895743001</v>
      </c>
      <c r="D10">
        <v>11005326.726792</v>
      </c>
      <c r="E10">
        <v>-53325218.494014002</v>
      </c>
      <c r="F10">
        <v>-42319891.767223001</v>
      </c>
      <c r="G10">
        <v>0.11947306878359</v>
      </c>
      <c r="J10" s="9">
        <f>Sheet1!F15</f>
        <v>221171.14895743446</v>
      </c>
      <c r="K10" s="10">
        <f>Sheet1!J15</f>
        <v>11005326.726791557</v>
      </c>
      <c r="L10" s="2">
        <f t="shared" si="0"/>
        <v>4.4330954551696777E-7</v>
      </c>
    </row>
    <row r="11" spans="1:12">
      <c r="A11">
        <v>9</v>
      </c>
      <c r="B11">
        <v>0</v>
      </c>
      <c r="C11">
        <v>201064.68087039</v>
      </c>
      <c r="D11">
        <v>8920638.8124339003</v>
      </c>
      <c r="E11">
        <v>-42319891.767223001</v>
      </c>
      <c r="F11">
        <v>-33399252.954789001</v>
      </c>
      <c r="G11">
        <v>0.11947306878359</v>
      </c>
      <c r="J11" s="9">
        <f>Sheet1!F16</f>
        <v>201064.68087039495</v>
      </c>
      <c r="K11" s="10">
        <f>Sheet1!J16</f>
        <v>8920638.8124339301</v>
      </c>
      <c r="L11" s="2">
        <f t="shared" si="0"/>
        <v>-2.9802322387695313E-8</v>
      </c>
    </row>
    <row r="12" spans="1:12">
      <c r="A12">
        <v>10</v>
      </c>
      <c r="B12">
        <v>0</v>
      </c>
      <c r="C12">
        <v>182786.07351854001</v>
      </c>
      <c r="D12">
        <v>7229482.2801740998</v>
      </c>
      <c r="E12">
        <v>-33399252.954789001</v>
      </c>
      <c r="F12">
        <v>-26169770.674614999</v>
      </c>
      <c r="G12">
        <v>0.11947306878359</v>
      </c>
      <c r="J12" s="9">
        <f>Sheet1!F17</f>
        <v>182786.07351854083</v>
      </c>
      <c r="K12" s="10">
        <f>Sheet1!J17</f>
        <v>7229482.2801740672</v>
      </c>
      <c r="L12" s="2">
        <f t="shared" si="0"/>
        <v>3.2596290111541748E-8</v>
      </c>
    </row>
    <row r="13" spans="1:12">
      <c r="A13">
        <v>11</v>
      </c>
      <c r="B13">
        <v>0</v>
      </c>
      <c r="C13">
        <v>166169.15774413</v>
      </c>
      <c r="D13">
        <v>5857713.4376597004</v>
      </c>
      <c r="E13">
        <v>-26169770.674614999</v>
      </c>
      <c r="F13">
        <v>-20312057.236954998</v>
      </c>
      <c r="G13">
        <v>0.11947306878359</v>
      </c>
      <c r="J13" s="9">
        <f>Sheet1!F18</f>
        <v>166169.15774412802</v>
      </c>
      <c r="K13" s="10">
        <f>Sheet1!J18</f>
        <v>5857713.4376596557</v>
      </c>
      <c r="L13" s="2">
        <f t="shared" si="0"/>
        <v>4.4703483581542969E-8</v>
      </c>
    </row>
    <row r="14" spans="1:12">
      <c r="A14">
        <v>12</v>
      </c>
      <c r="B14">
        <v>0</v>
      </c>
      <c r="C14">
        <v>151062.87067648</v>
      </c>
      <c r="D14">
        <v>4745142.3981309999</v>
      </c>
      <c r="E14">
        <v>-20312057.236954998</v>
      </c>
      <c r="F14">
        <v>-15566914.838824</v>
      </c>
      <c r="G14">
        <v>0.11947306878359</v>
      </c>
      <c r="J14" s="9">
        <f>Sheet1!F19</f>
        <v>151062.87067648</v>
      </c>
      <c r="K14" s="10">
        <f>Sheet1!J19</f>
        <v>4745142.3981309645</v>
      </c>
      <c r="L14" s="2">
        <f t="shared" si="0"/>
        <v>3.5390257835388184E-8</v>
      </c>
    </row>
    <row r="15" spans="1:12">
      <c r="A15">
        <v>13</v>
      </c>
      <c r="B15">
        <v>0</v>
      </c>
      <c r="C15">
        <v>137329.88243316</v>
      </c>
      <c r="D15">
        <v>3842908.6114943</v>
      </c>
      <c r="E15">
        <v>-15566914.838824</v>
      </c>
      <c r="F15">
        <v>-11724006.227329999</v>
      </c>
      <c r="G15">
        <v>0.11947306878359</v>
      </c>
      <c r="J15" s="9">
        <f>Sheet1!F20</f>
        <v>137329.88243316364</v>
      </c>
      <c r="K15" s="10">
        <f>Sheet1!J20</f>
        <v>3842908.6114942743</v>
      </c>
      <c r="L15" s="2">
        <f t="shared" si="0"/>
        <v>2.5611370801925659E-8</v>
      </c>
    </row>
    <row r="16" spans="1:12">
      <c r="A16">
        <v>14</v>
      </c>
      <c r="B16">
        <v>0</v>
      </c>
      <c r="C16">
        <v>124845.34766651</v>
      </c>
      <c r="D16">
        <v>3111349.8387656002</v>
      </c>
      <c r="E16">
        <v>-11724006.227329999</v>
      </c>
      <c r="F16">
        <v>-8612656.3885644004</v>
      </c>
      <c r="G16">
        <v>0.11947306878359</v>
      </c>
      <c r="J16" s="9">
        <f>Sheet1!F21</f>
        <v>124845.34766651239</v>
      </c>
      <c r="K16" s="10">
        <f>Sheet1!J21</f>
        <v>3111349.8387655872</v>
      </c>
      <c r="L16" s="2">
        <f t="shared" si="0"/>
        <v>1.3038516044616699E-8</v>
      </c>
    </row>
    <row r="17" spans="1:12">
      <c r="A17">
        <v>15</v>
      </c>
      <c r="B17">
        <v>0</v>
      </c>
      <c r="C17">
        <v>113495.77060592</v>
      </c>
      <c r="D17">
        <v>2518271.8129329998</v>
      </c>
      <c r="E17">
        <v>-8612656.3885644004</v>
      </c>
      <c r="F17">
        <v>-6094384.5756313996</v>
      </c>
      <c r="G17">
        <v>0.11947306878359</v>
      </c>
      <c r="J17" s="9">
        <f>Sheet1!F22</f>
        <v>113495.77060592036</v>
      </c>
      <c r="K17" s="10">
        <f>Sheet1!J22</f>
        <v>2518271.8129329858</v>
      </c>
      <c r="L17" s="2">
        <f t="shared" si="0"/>
        <v>1.3969838619232178E-8</v>
      </c>
    </row>
    <row r="18" spans="1:12">
      <c r="A18">
        <v>16</v>
      </c>
      <c r="B18">
        <v>0</v>
      </c>
      <c r="C18">
        <v>103177.97327811</v>
      </c>
      <c r="D18">
        <v>2037543.2636611999</v>
      </c>
      <c r="E18">
        <v>-6094384.5756313996</v>
      </c>
      <c r="F18">
        <v>-4056841.3119701999</v>
      </c>
      <c r="G18">
        <v>0.11947306878359</v>
      </c>
      <c r="J18" s="9">
        <f>Sheet1!F23</f>
        <v>103177.97327810942</v>
      </c>
      <c r="K18" s="10">
        <f>Sheet1!J23</f>
        <v>2037543.2636612211</v>
      </c>
      <c r="L18" s="2">
        <f t="shared" si="0"/>
        <v>-2.1187588572502136E-8</v>
      </c>
    </row>
    <row r="19" spans="1:12">
      <c r="A19">
        <v>17</v>
      </c>
      <c r="B19">
        <v>0</v>
      </c>
      <c r="C19">
        <v>93798.157525553994</v>
      </c>
      <c r="D19">
        <v>1647955.1409247001</v>
      </c>
      <c r="E19">
        <v>-4056841.3119701999</v>
      </c>
      <c r="F19">
        <v>-2408886.1710454002</v>
      </c>
      <c r="G19">
        <v>0.11947306878359</v>
      </c>
      <c r="J19" s="9">
        <f>Sheet1!F24</f>
        <v>93798.157525554008</v>
      </c>
      <c r="K19" s="10">
        <f>Sheet1!J24</f>
        <v>1647955.1409247241</v>
      </c>
      <c r="L19" s="2">
        <f t="shared" si="0"/>
        <v>-2.3981556296348572E-8</v>
      </c>
    </row>
    <row r="20" spans="1:12">
      <c r="A20">
        <v>18</v>
      </c>
      <c r="B20">
        <v>0</v>
      </c>
      <c r="C20">
        <v>85271.052295957998</v>
      </c>
      <c r="D20">
        <v>1332294.3694259999</v>
      </c>
      <c r="E20">
        <v>-2408886.1710454002</v>
      </c>
      <c r="F20">
        <v>-1076591.8016194</v>
      </c>
      <c r="G20">
        <v>0.11947306878359</v>
      </c>
      <c r="J20" s="9">
        <f>Sheet1!F25</f>
        <v>85271.052295958187</v>
      </c>
      <c r="K20" s="10">
        <f>Sheet1!J25</f>
        <v>1332294.3694260374</v>
      </c>
      <c r="L20" s="2">
        <f t="shared" si="0"/>
        <v>-3.748573362827301E-8</v>
      </c>
    </row>
    <row r="21" spans="1:12">
      <c r="A21">
        <v>19</v>
      </c>
      <c r="B21">
        <v>0</v>
      </c>
      <c r="C21">
        <v>77519.138450871003</v>
      </c>
      <c r="D21">
        <v>1076591.8016226001</v>
      </c>
      <c r="E21">
        <v>-1076591.8016194</v>
      </c>
      <c r="F21" s="8">
        <v>3.1632371246814999E-6</v>
      </c>
      <c r="G21">
        <v>0.11947306878359</v>
      </c>
      <c r="J21" s="9">
        <f>Sheet1!F26</f>
        <v>77519.138450871076</v>
      </c>
      <c r="K21" s="10">
        <f>Sheet1!J26</f>
        <v>1076591.8016225654</v>
      </c>
      <c r="L21" s="2">
        <f t="shared" si="0"/>
        <v>3.4691765904426575E-8</v>
      </c>
    </row>
    <row r="22" spans="1:12">
      <c r="A22">
        <v>20</v>
      </c>
      <c r="B22">
        <v>0</v>
      </c>
      <c r="C22">
        <v>70471.944046246004</v>
      </c>
      <c r="D22">
        <v>869511.61844837002</v>
      </c>
      <c r="E22" s="8">
        <v>3.1632371246814999E-6</v>
      </c>
      <c r="F22">
        <v>869511.61845153</v>
      </c>
      <c r="G22">
        <v>0.11947306878359</v>
      </c>
      <c r="J22" s="9">
        <f>Sheet1!F27</f>
        <v>0</v>
      </c>
      <c r="K22" s="9"/>
    </row>
    <row r="23" spans="1:12">
      <c r="A23">
        <v>21</v>
      </c>
      <c r="B23">
        <v>0</v>
      </c>
      <c r="C23">
        <v>63768.116422357998</v>
      </c>
      <c r="D23">
        <v>698381.82443003997</v>
      </c>
      <c r="E23">
        <v>869511.61845153</v>
      </c>
      <c r="F23">
        <v>1567893.4428816</v>
      </c>
      <c r="G23">
        <v>0.11947306878359</v>
      </c>
      <c r="J23" s="9">
        <f>Sheet1!F28</f>
        <v>0</v>
      </c>
      <c r="K23" s="9"/>
    </row>
  </sheetData>
  <phoneticPr fontId="1" type="noConversion"/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D27" sqref="D27"/>
    </sheetView>
  </sheetViews>
  <sheetFormatPr defaultRowHeight="12.75"/>
  <cols>
    <col min="3" max="3" width="13.85546875" customWidth="1"/>
    <col min="4" max="4" width="18.7109375" customWidth="1"/>
    <col min="5" max="5" width="14.28515625" customWidth="1"/>
    <col min="6" max="6" width="18.7109375" customWidth="1"/>
  </cols>
  <sheetData>
    <row r="1" spans="1:6">
      <c r="A1" t="s">
        <v>19</v>
      </c>
      <c r="B1" t="s">
        <v>69</v>
      </c>
      <c r="C1" t="s">
        <v>3</v>
      </c>
      <c r="D1" t="s">
        <v>73</v>
      </c>
      <c r="E1" t="s">
        <v>74</v>
      </c>
      <c r="F1" t="s">
        <v>75</v>
      </c>
    </row>
    <row r="2" spans="1:6">
      <c r="A2">
        <v>0</v>
      </c>
      <c r="B2">
        <v>0</v>
      </c>
      <c r="C2">
        <v>0</v>
      </c>
      <c r="D2">
        <v>-50500000</v>
      </c>
      <c r="E2">
        <v>0</v>
      </c>
      <c r="F2">
        <v>-50500000</v>
      </c>
    </row>
    <row r="3" spans="1:6">
      <c r="A3">
        <v>1</v>
      </c>
      <c r="B3">
        <v>0</v>
      </c>
      <c r="C3">
        <v>200000</v>
      </c>
      <c r="D3">
        <v>-120673076.92308</v>
      </c>
      <c r="E3">
        <v>-50500000</v>
      </c>
      <c r="F3">
        <v>-171173076.92308</v>
      </c>
    </row>
    <row r="4" spans="1:6">
      <c r="A4">
        <v>2</v>
      </c>
      <c r="B4">
        <v>0</v>
      </c>
      <c r="C4">
        <v>281818.18181818002</v>
      </c>
      <c r="D4">
        <v>18238972.565896001</v>
      </c>
      <c r="E4">
        <v>-171173076.92308</v>
      </c>
      <c r="F4">
        <v>-152934104.35718</v>
      </c>
    </row>
    <row r="5" spans="1:6">
      <c r="A5">
        <v>3</v>
      </c>
      <c r="B5">
        <v>0</v>
      </c>
      <c r="C5">
        <v>356198.34710744</v>
      </c>
      <c r="D5">
        <v>21357953.840135001</v>
      </c>
      <c r="E5">
        <v>-152934104.35718</v>
      </c>
      <c r="F5">
        <v>-131576150.51705</v>
      </c>
    </row>
    <row r="6" spans="1:6">
      <c r="A6">
        <v>4</v>
      </c>
      <c r="B6">
        <v>0</v>
      </c>
      <c r="C6">
        <v>323816.67918858002</v>
      </c>
      <c r="D6">
        <v>34172579.716450997</v>
      </c>
      <c r="E6">
        <v>-131576150.51705</v>
      </c>
      <c r="F6">
        <v>-97403570.800595</v>
      </c>
    </row>
    <row r="7" spans="1:6">
      <c r="A7">
        <v>5</v>
      </c>
      <c r="B7">
        <v>0</v>
      </c>
      <c r="C7">
        <v>294378.79926235002</v>
      </c>
      <c r="D7">
        <v>29833775.792744</v>
      </c>
      <c r="E7">
        <v>-97403570.800595</v>
      </c>
      <c r="F7">
        <v>-67569795.007851005</v>
      </c>
    </row>
    <row r="8" spans="1:6">
      <c r="A8">
        <v>6</v>
      </c>
      <c r="B8">
        <v>0</v>
      </c>
      <c r="C8">
        <v>267617.09023849998</v>
      </c>
      <c r="D8">
        <v>26042551.955775</v>
      </c>
      <c r="E8">
        <v>-67569795.007851005</v>
      </c>
      <c r="F8">
        <v>-41527243.052075997</v>
      </c>
    </row>
    <row r="9" spans="1:6">
      <c r="A9">
        <v>7</v>
      </c>
      <c r="B9">
        <v>0</v>
      </c>
      <c r="C9">
        <v>243288.26385317999</v>
      </c>
      <c r="D9">
        <v>22729926.774027999</v>
      </c>
      <c r="E9">
        <v>-41527243.052075997</v>
      </c>
      <c r="F9">
        <v>-18797316.278048001</v>
      </c>
    </row>
    <row r="10" spans="1:6">
      <c r="A10">
        <v>8</v>
      </c>
      <c r="B10">
        <v>0</v>
      </c>
      <c r="C10">
        <v>221171.14895743001</v>
      </c>
      <c r="D10">
        <v>19835603.919027999</v>
      </c>
      <c r="E10">
        <v>-18797316.278048001</v>
      </c>
      <c r="F10">
        <v>1038287.6409798</v>
      </c>
    </row>
    <row r="11" spans="1:6">
      <c r="A11">
        <v>9</v>
      </c>
      <c r="B11">
        <v>0</v>
      </c>
      <c r="C11">
        <v>201064.68087039</v>
      </c>
      <c r="D11">
        <v>17306878.853827</v>
      </c>
      <c r="E11">
        <v>1038287.6409798</v>
      </c>
      <c r="F11">
        <v>18345166.494807001</v>
      </c>
    </row>
    <row r="12" spans="1:6">
      <c r="A12">
        <v>10</v>
      </c>
      <c r="B12">
        <v>0</v>
      </c>
      <c r="C12">
        <v>182786.07351854001</v>
      </c>
      <c r="D12">
        <v>15097683.144273</v>
      </c>
      <c r="E12">
        <v>18345166.494807001</v>
      </c>
      <c r="F12">
        <v>33442849.639079001</v>
      </c>
    </row>
    <row r="13" spans="1:6">
      <c r="A13">
        <v>11</v>
      </c>
      <c r="B13">
        <v>0</v>
      </c>
      <c r="C13">
        <v>166169.15774413</v>
      </c>
      <c r="D13">
        <v>13167749.069783</v>
      </c>
      <c r="E13">
        <v>33442849.639079001</v>
      </c>
      <c r="F13">
        <v>46610598.708861999</v>
      </c>
    </row>
    <row r="14" spans="1:6">
      <c r="A14">
        <v>12</v>
      </c>
      <c r="B14">
        <v>0</v>
      </c>
      <c r="C14">
        <v>151062.87067648</v>
      </c>
      <c r="D14">
        <v>11481879.390913</v>
      </c>
      <c r="E14">
        <v>46610598.708861999</v>
      </c>
      <c r="F14">
        <v>58092478.099775001</v>
      </c>
    </row>
    <row r="15" spans="1:6">
      <c r="A15">
        <v>13</v>
      </c>
      <c r="B15">
        <v>0</v>
      </c>
      <c r="C15">
        <v>137329.88243316</v>
      </c>
      <c r="D15">
        <v>10009309.037093</v>
      </c>
      <c r="E15">
        <v>58092478.099775001</v>
      </c>
      <c r="F15">
        <v>68101787.136868</v>
      </c>
    </row>
    <row r="16" spans="1:6">
      <c r="A16">
        <v>14</v>
      </c>
      <c r="B16">
        <v>0</v>
      </c>
      <c r="C16">
        <v>124845.34766651</v>
      </c>
      <c r="D16">
        <v>8723147.1440436002</v>
      </c>
      <c r="E16">
        <v>68101787.136868</v>
      </c>
      <c r="F16">
        <v>76824934.280910999</v>
      </c>
    </row>
    <row r="17" spans="1:6">
      <c r="A17">
        <v>15</v>
      </c>
      <c r="B17">
        <v>0</v>
      </c>
      <c r="C17">
        <v>113495.77060592</v>
      </c>
      <c r="D17">
        <v>7599889.3268379001</v>
      </c>
      <c r="E17">
        <v>76824934.280910999</v>
      </c>
      <c r="F17">
        <v>84424823.607749</v>
      </c>
    </row>
    <row r="18" spans="1:6">
      <c r="A18">
        <v>16</v>
      </c>
      <c r="B18">
        <v>0</v>
      </c>
      <c r="C18">
        <v>103177.97327811</v>
      </c>
      <c r="D18">
        <v>6618991.3476417996</v>
      </c>
      <c r="E18">
        <v>84424823.607749</v>
      </c>
      <c r="F18">
        <v>91043814.955391005</v>
      </c>
    </row>
    <row r="19" spans="1:6">
      <c r="A19">
        <v>17</v>
      </c>
      <c r="B19">
        <v>0</v>
      </c>
      <c r="C19">
        <v>93798.157525553994</v>
      </c>
      <c r="D19">
        <v>5762496.4500503</v>
      </c>
      <c r="E19">
        <v>91043814.955391005</v>
      </c>
      <c r="F19">
        <v>96806311.405441001</v>
      </c>
    </row>
    <row r="20" spans="1:6">
      <c r="A20">
        <v>18</v>
      </c>
      <c r="B20">
        <v>0</v>
      </c>
      <c r="C20">
        <v>85271.052295957998</v>
      </c>
      <c r="D20">
        <v>5014709.6046832995</v>
      </c>
      <c r="E20">
        <v>96806311.405441001</v>
      </c>
      <c r="F20">
        <v>101821021.01012</v>
      </c>
    </row>
    <row r="21" spans="1:6">
      <c r="A21">
        <v>19</v>
      </c>
      <c r="B21">
        <v>0</v>
      </c>
      <c r="C21">
        <v>77519.138450871003</v>
      </c>
      <c r="D21">
        <v>4361912.7610425996</v>
      </c>
      <c r="E21">
        <v>101821021.01012</v>
      </c>
      <c r="F21">
        <v>106182933.77117001</v>
      </c>
    </row>
    <row r="22" spans="1:6">
      <c r="A22">
        <v>20</v>
      </c>
      <c r="B22">
        <v>0</v>
      </c>
      <c r="C22">
        <v>70471.944046246004</v>
      </c>
      <c r="D22">
        <v>3792115.9439162002</v>
      </c>
      <c r="E22">
        <v>106182933.77117001</v>
      </c>
      <c r="F22">
        <v>109975049.71507999</v>
      </c>
    </row>
    <row r="23" spans="1:6">
      <c r="A23">
        <v>21</v>
      </c>
      <c r="B23">
        <v>0</v>
      </c>
      <c r="C23">
        <v>63768.116422357998</v>
      </c>
      <c r="D23">
        <v>3278532.2276686002</v>
      </c>
      <c r="E23">
        <v>109975049.71507999</v>
      </c>
      <c r="F23">
        <v>113253581.94275001</v>
      </c>
    </row>
  </sheetData>
  <phoneticPr fontId="1" type="noConversion"/>
  <pageMargins left="0.75" right="0.75" top="1" bottom="1" header="0.5" footer="0.5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F31" sqref="F31"/>
    </sheetView>
  </sheetViews>
  <sheetFormatPr defaultRowHeight="12.75"/>
  <sheetData>
    <row r="1" spans="1:2">
      <c r="A1" t="s">
        <v>19</v>
      </c>
      <c r="B1" t="s">
        <v>1</v>
      </c>
    </row>
    <row r="2" spans="1:2">
      <c r="A2">
        <v>0</v>
      </c>
      <c r="B2">
        <v>50</v>
      </c>
    </row>
    <row r="3" spans="1:2">
      <c r="A3">
        <f>A2+1</f>
        <v>1</v>
      </c>
      <c r="B3">
        <v>150</v>
      </c>
    </row>
    <row r="4" spans="1:2">
      <c r="A4">
        <f>A3+1</f>
        <v>2</v>
      </c>
      <c r="B4">
        <v>15</v>
      </c>
    </row>
    <row r="5" spans="1:2">
      <c r="A5">
        <f>A4+1</f>
        <v>3</v>
      </c>
      <c r="B5">
        <v>20</v>
      </c>
    </row>
    <row r="6" spans="1:2">
      <c r="A6">
        <f>A5+1</f>
        <v>4</v>
      </c>
      <c r="B6">
        <v>0</v>
      </c>
    </row>
    <row r="7" spans="1:2">
      <c r="A7">
        <f t="shared" ref="A7:A27" si="0">A6+1</f>
        <v>5</v>
      </c>
      <c r="B7">
        <v>0</v>
      </c>
    </row>
    <row r="8" spans="1:2">
      <c r="A8">
        <f t="shared" si="0"/>
        <v>6</v>
      </c>
      <c r="B8">
        <v>0</v>
      </c>
    </row>
    <row r="9" spans="1:2">
      <c r="A9">
        <f t="shared" si="0"/>
        <v>7</v>
      </c>
      <c r="B9">
        <v>0</v>
      </c>
    </row>
    <row r="10" spans="1:2">
      <c r="A10">
        <f t="shared" si="0"/>
        <v>8</v>
      </c>
      <c r="B10">
        <v>0</v>
      </c>
    </row>
    <row r="11" spans="1:2">
      <c r="A11">
        <f t="shared" si="0"/>
        <v>9</v>
      </c>
      <c r="B11">
        <v>0</v>
      </c>
    </row>
    <row r="12" spans="1:2">
      <c r="A12">
        <f t="shared" si="0"/>
        <v>10</v>
      </c>
      <c r="B12">
        <v>0</v>
      </c>
    </row>
    <row r="13" spans="1:2">
      <c r="A13">
        <f t="shared" si="0"/>
        <v>11</v>
      </c>
      <c r="B13">
        <v>0</v>
      </c>
    </row>
    <row r="14" spans="1:2">
      <c r="A14">
        <f t="shared" si="0"/>
        <v>12</v>
      </c>
      <c r="B14">
        <v>0</v>
      </c>
    </row>
    <row r="15" spans="1:2">
      <c r="A15">
        <f t="shared" si="0"/>
        <v>13</v>
      </c>
      <c r="B15">
        <v>0</v>
      </c>
    </row>
    <row r="16" spans="1:2">
      <c r="A16">
        <f t="shared" si="0"/>
        <v>14</v>
      </c>
      <c r="B16">
        <v>0</v>
      </c>
    </row>
    <row r="17" spans="1:2">
      <c r="A17">
        <f t="shared" si="0"/>
        <v>15</v>
      </c>
      <c r="B17">
        <v>0</v>
      </c>
    </row>
    <row r="18" spans="1:2">
      <c r="A18">
        <f t="shared" si="0"/>
        <v>16</v>
      </c>
      <c r="B18">
        <v>0</v>
      </c>
    </row>
    <row r="19" spans="1:2">
      <c r="A19">
        <f t="shared" si="0"/>
        <v>17</v>
      </c>
      <c r="B19">
        <v>0</v>
      </c>
    </row>
    <row r="20" spans="1:2">
      <c r="A20">
        <f t="shared" si="0"/>
        <v>18</v>
      </c>
      <c r="B20">
        <v>0</v>
      </c>
    </row>
    <row r="21" spans="1:2">
      <c r="A21">
        <f t="shared" si="0"/>
        <v>19</v>
      </c>
      <c r="B21">
        <v>0</v>
      </c>
    </row>
    <row r="22" spans="1:2">
      <c r="A22">
        <f t="shared" si="0"/>
        <v>20</v>
      </c>
      <c r="B22">
        <v>0</v>
      </c>
    </row>
    <row r="23" spans="1:2">
      <c r="A23">
        <f t="shared" si="0"/>
        <v>21</v>
      </c>
      <c r="B23">
        <v>0</v>
      </c>
    </row>
    <row r="24" spans="1:2">
      <c r="A24">
        <f t="shared" si="0"/>
        <v>22</v>
      </c>
      <c r="B24">
        <v>0</v>
      </c>
    </row>
    <row r="25" spans="1:2">
      <c r="A25">
        <f t="shared" si="0"/>
        <v>23</v>
      </c>
      <c r="B25">
        <v>0</v>
      </c>
    </row>
    <row r="26" spans="1:2">
      <c r="A26">
        <f t="shared" si="0"/>
        <v>24</v>
      </c>
      <c r="B26">
        <v>0</v>
      </c>
    </row>
    <row r="27" spans="1:2">
      <c r="A27">
        <f t="shared" si="0"/>
        <v>25</v>
      </c>
      <c r="B27">
        <v>0</v>
      </c>
    </row>
  </sheetData>
  <phoneticPr fontId="1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F6" sqref="F6"/>
    </sheetView>
  </sheetViews>
  <sheetFormatPr defaultRowHeight="12.75"/>
  <cols>
    <col min="3" max="3" width="24.42578125" style="7" customWidth="1"/>
  </cols>
  <sheetData>
    <row r="1" spans="1:3">
      <c r="A1" t="s">
        <v>19</v>
      </c>
      <c r="B1" t="s">
        <v>20</v>
      </c>
      <c r="C1" s="6" t="s">
        <v>58</v>
      </c>
    </row>
    <row r="2" spans="1:3">
      <c r="A2">
        <v>0</v>
      </c>
      <c r="B2">
        <f>A2</f>
        <v>0</v>
      </c>
      <c r="C2" s="7">
        <v>20000</v>
      </c>
    </row>
    <row r="3" spans="1:3">
      <c r="A3">
        <f>A2+1</f>
        <v>1</v>
      </c>
      <c r="B3">
        <f t="shared" ref="B3:B21" si="0">A3</f>
        <v>1</v>
      </c>
      <c r="C3" s="7">
        <f>C2/1.1</f>
        <v>18181.81818181818</v>
      </c>
    </row>
    <row r="4" spans="1:3">
      <c r="A4">
        <f t="shared" ref="A4:A21" si="1">A3+1</f>
        <v>2</v>
      </c>
      <c r="B4">
        <f t="shared" si="0"/>
        <v>2</v>
      </c>
      <c r="C4" s="7">
        <f t="shared" ref="C4:C21" si="2">C3/1.1</f>
        <v>16528.925619834707</v>
      </c>
    </row>
    <row r="5" spans="1:3">
      <c r="A5">
        <f t="shared" si="1"/>
        <v>3</v>
      </c>
      <c r="B5">
        <f t="shared" si="0"/>
        <v>3</v>
      </c>
      <c r="C5" s="7">
        <f t="shared" si="2"/>
        <v>15026.296018031549</v>
      </c>
    </row>
    <row r="6" spans="1:3">
      <c r="A6">
        <f t="shared" si="1"/>
        <v>4</v>
      </c>
      <c r="B6">
        <f t="shared" si="0"/>
        <v>4</v>
      </c>
      <c r="C6" s="7">
        <f t="shared" si="2"/>
        <v>13660.269107301407</v>
      </c>
    </row>
    <row r="7" spans="1:3">
      <c r="A7">
        <f t="shared" si="1"/>
        <v>5</v>
      </c>
      <c r="B7">
        <f t="shared" si="0"/>
        <v>5</v>
      </c>
      <c r="C7" s="7">
        <f t="shared" si="2"/>
        <v>12418.426461183097</v>
      </c>
    </row>
    <row r="8" spans="1:3">
      <c r="A8">
        <f t="shared" si="1"/>
        <v>6</v>
      </c>
      <c r="B8">
        <f t="shared" si="0"/>
        <v>6</v>
      </c>
      <c r="C8" s="7">
        <f t="shared" si="2"/>
        <v>11289.478601075542</v>
      </c>
    </row>
    <row r="9" spans="1:3">
      <c r="A9">
        <f t="shared" si="1"/>
        <v>7</v>
      </c>
      <c r="B9">
        <f t="shared" si="0"/>
        <v>7</v>
      </c>
      <c r="C9" s="7">
        <f t="shared" si="2"/>
        <v>10263.162364614127</v>
      </c>
    </row>
    <row r="10" spans="1:3">
      <c r="A10">
        <f t="shared" si="1"/>
        <v>8</v>
      </c>
      <c r="B10">
        <f t="shared" si="0"/>
        <v>8</v>
      </c>
      <c r="C10" s="7">
        <f t="shared" si="2"/>
        <v>9330.1476041946607</v>
      </c>
    </row>
    <row r="11" spans="1:3">
      <c r="A11">
        <f t="shared" si="1"/>
        <v>9</v>
      </c>
      <c r="B11">
        <f t="shared" si="0"/>
        <v>9</v>
      </c>
      <c r="C11" s="7">
        <f t="shared" si="2"/>
        <v>8481.9523674496904</v>
      </c>
    </row>
    <row r="12" spans="1:3">
      <c r="A12">
        <f t="shared" si="1"/>
        <v>10</v>
      </c>
      <c r="B12">
        <f t="shared" si="0"/>
        <v>10</v>
      </c>
      <c r="C12" s="7">
        <f t="shared" si="2"/>
        <v>7710.8657885906268</v>
      </c>
    </row>
    <row r="13" spans="1:3">
      <c r="A13">
        <f t="shared" si="1"/>
        <v>11</v>
      </c>
      <c r="B13">
        <f t="shared" si="0"/>
        <v>11</v>
      </c>
      <c r="C13" s="7">
        <f t="shared" si="2"/>
        <v>7009.877989627842</v>
      </c>
    </row>
    <row r="14" spans="1:3">
      <c r="A14">
        <f t="shared" si="1"/>
        <v>12</v>
      </c>
      <c r="B14">
        <f t="shared" si="0"/>
        <v>12</v>
      </c>
      <c r="C14" s="7">
        <f t="shared" si="2"/>
        <v>6372.616354207129</v>
      </c>
    </row>
    <row r="15" spans="1:3">
      <c r="A15">
        <f t="shared" si="1"/>
        <v>13</v>
      </c>
      <c r="B15">
        <f t="shared" si="0"/>
        <v>13</v>
      </c>
      <c r="C15" s="7">
        <f t="shared" si="2"/>
        <v>5793.2875947337534</v>
      </c>
    </row>
    <row r="16" spans="1:3">
      <c r="A16">
        <f t="shared" si="1"/>
        <v>14</v>
      </c>
      <c r="B16">
        <f t="shared" si="0"/>
        <v>14</v>
      </c>
      <c r="C16" s="7">
        <f t="shared" si="2"/>
        <v>5266.625086121594</v>
      </c>
    </row>
    <row r="17" spans="1:3">
      <c r="A17">
        <f t="shared" si="1"/>
        <v>15</v>
      </c>
      <c r="B17">
        <f t="shared" si="0"/>
        <v>15</v>
      </c>
      <c r="C17" s="7">
        <f t="shared" si="2"/>
        <v>4787.840987383267</v>
      </c>
    </row>
    <row r="18" spans="1:3">
      <c r="A18">
        <f t="shared" si="1"/>
        <v>16</v>
      </c>
      <c r="B18">
        <f t="shared" si="0"/>
        <v>16</v>
      </c>
      <c r="C18" s="7">
        <f t="shared" si="2"/>
        <v>4352.5827158029697</v>
      </c>
    </row>
    <row r="19" spans="1:3">
      <c r="A19">
        <f t="shared" si="1"/>
        <v>17</v>
      </c>
      <c r="B19">
        <f t="shared" si="0"/>
        <v>17</v>
      </c>
      <c r="C19" s="7">
        <f t="shared" si="2"/>
        <v>3956.8933780026996</v>
      </c>
    </row>
    <row r="20" spans="1:3">
      <c r="A20">
        <f t="shared" si="1"/>
        <v>18</v>
      </c>
      <c r="B20">
        <f t="shared" si="0"/>
        <v>18</v>
      </c>
      <c r="C20" s="7">
        <f t="shared" si="2"/>
        <v>3597.175798184272</v>
      </c>
    </row>
    <row r="21" spans="1:3">
      <c r="A21">
        <f t="shared" si="1"/>
        <v>19</v>
      </c>
      <c r="B21">
        <f t="shared" si="0"/>
        <v>19</v>
      </c>
      <c r="C21" s="7">
        <f t="shared" si="2"/>
        <v>3270.1598165311561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DCFModel.sym</vt:lpstr>
      <vt:lpstr>Sheet1</vt:lpstr>
      <vt:lpstr>__xxLocalOptionsxx</vt:lpstr>
      <vt:lpstr>sym_Errors</vt:lpstr>
      <vt:lpstr>Analysis5.csv</vt:lpstr>
      <vt:lpstr>Analysis.csv</vt:lpstr>
      <vt:lpstr>CapitalSpend.csv</vt:lpstr>
      <vt:lpstr>ProductionForecast.csv</vt:lpstr>
      <vt:lpstr>Analysis5.csv!Analysis5csv</vt:lpstr>
      <vt:lpstr>Analysis.csv!Analysiscsv</vt:lpstr>
      <vt:lpstr>CapitalSpend.csv!CapitalSpendcsv</vt:lpstr>
      <vt:lpstr>DCFModel.sym!DCFModelsym</vt:lpstr>
      <vt:lpstr>ProductionForecast.csv!ProductionForecastcsv</vt:lpstr>
    </vt:vector>
  </TitlesOfParts>
  <Company>Aston Read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Read</dc:creator>
  <cp:lastModifiedBy>Tim Read</cp:lastModifiedBy>
  <dcterms:created xsi:type="dcterms:W3CDTF">2011-06-27T13:22:21Z</dcterms:created>
  <dcterms:modified xsi:type="dcterms:W3CDTF">2011-08-03T16:33:54Z</dcterms:modified>
</cp:coreProperties>
</file>