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fr\Desktop\Net Worth\Coding\Python\intermediate\stanproject\"/>
    </mc:Choice>
  </mc:AlternateContent>
  <xr:revisionPtr revIDLastSave="0" documentId="13_ncr:1_{C7E374B6-7267-43F2-8EE2-AA95A9F047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acteristics" sheetId="1" r:id="rId1"/>
    <sheet name="Notes" sheetId="2" r:id="rId2"/>
  </sheets>
  <definedNames>
    <definedName name="_xlnm._FilterDatabase" localSheetId="0" hidden="1">Characteristics!$A$1:$M$102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<sst xmlns="http://schemas.openxmlformats.org/spreadsheetml/2006/main" count="239" uniqueCount="126">
  <si>
    <t>Name</t>
  </si>
  <si>
    <t>Sector</t>
  </si>
  <si>
    <t>Price</t>
  </si>
  <si>
    <t>Dividend Yield</t>
  </si>
  <si>
    <t>5-Year Average Dividend Yield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</si>
  <si>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</si>
  <si>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</si>
  <si>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</si>
  <si>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</si>
  <si>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</si>
  <si>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</si>
  <si>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</si>
  <si>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</si>
  <si>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AAPL</t>
  </si>
  <si>
    <t>ADBE</t>
  </si>
  <si>
    <t>ADI</t>
  </si>
  <si>
    <t>ADP</t>
  </si>
  <si>
    <t>ADSK</t>
  </si>
  <si>
    <t>ALGN</t>
  </si>
  <si>
    <t>ALXN</t>
  </si>
  <si>
    <t>AMAT</t>
  </si>
  <si>
    <t>AMD</t>
  </si>
  <si>
    <t>AMGN</t>
  </si>
  <si>
    <t>AMZN</t>
  </si>
  <si>
    <t>ASML</t>
  </si>
  <si>
    <t>ATVI</t>
  </si>
  <si>
    <t>AVGO</t>
  </si>
  <si>
    <t>BIDU</t>
  </si>
  <si>
    <t>BIIB</t>
  </si>
  <si>
    <t>BKNG</t>
  </si>
  <si>
    <t>BMRN</t>
  </si>
  <si>
    <t>CDNS</t>
  </si>
  <si>
    <t>CHTR</t>
  </si>
  <si>
    <t>CMCSA</t>
  </si>
  <si>
    <t>COST</t>
  </si>
  <si>
    <t>CPRT</t>
  </si>
  <si>
    <t>CRWD</t>
  </si>
  <si>
    <t>CSCO</t>
  </si>
  <si>
    <t>CSX</t>
  </si>
  <si>
    <t>CTAS</t>
  </si>
  <si>
    <t>CTSH</t>
  </si>
  <si>
    <t>DDOG</t>
  </si>
  <si>
    <t>DLTR</t>
  </si>
  <si>
    <t>DOCU</t>
  </si>
  <si>
    <t>DXCM</t>
  </si>
  <si>
    <t>EA</t>
  </si>
  <si>
    <t>EBAY</t>
  </si>
  <si>
    <t>EXC</t>
  </si>
  <si>
    <t>FAST</t>
  </si>
  <si>
    <t>FB</t>
  </si>
  <si>
    <t>FISV</t>
  </si>
  <si>
    <t>FTNT</t>
  </si>
  <si>
    <t>GILD</t>
  </si>
  <si>
    <t>GOOG</t>
  </si>
  <si>
    <t>GOOGL</t>
  </si>
  <si>
    <t>HON</t>
  </si>
  <si>
    <t>IDXX</t>
  </si>
  <si>
    <t>ILMN</t>
  </si>
  <si>
    <t>INTC</t>
  </si>
  <si>
    <t>INTU</t>
  </si>
  <si>
    <t>ISRG</t>
  </si>
  <si>
    <t>JD</t>
  </si>
  <si>
    <t>KDP</t>
  </si>
  <si>
    <t>KHC</t>
  </si>
  <si>
    <t>KLAC</t>
  </si>
  <si>
    <t>LCID</t>
  </si>
  <si>
    <t>LRCX</t>
  </si>
  <si>
    <t>LULU</t>
  </si>
  <si>
    <t>MAR</t>
  </si>
  <si>
    <t>MCHP</t>
  </si>
  <si>
    <t>MDLZ</t>
  </si>
  <si>
    <t>MELI</t>
  </si>
  <si>
    <t>MNST</t>
  </si>
  <si>
    <t>MRNA</t>
  </si>
  <si>
    <t>MRVL</t>
  </si>
  <si>
    <t>MSFT</t>
  </si>
  <si>
    <t>MTCH</t>
  </si>
  <si>
    <t>MU</t>
  </si>
  <si>
    <t>NFLX</t>
  </si>
  <si>
    <t>NTES</t>
  </si>
  <si>
    <t>NVDA</t>
  </si>
  <si>
    <t>NXPI</t>
  </si>
  <si>
    <t>OKTA</t>
  </si>
  <si>
    <t>ORLY</t>
  </si>
  <si>
    <t>PANW</t>
  </si>
  <si>
    <t>PAYX</t>
  </si>
  <si>
    <t>PCAR</t>
  </si>
  <si>
    <t>PDD</t>
  </si>
  <si>
    <t>PEP</t>
  </si>
  <si>
    <t>PTON</t>
  </si>
  <si>
    <t>PYPL</t>
  </si>
  <si>
    <t>QCOM</t>
  </si>
  <si>
    <t>REGN</t>
  </si>
  <si>
    <t>ROST</t>
  </si>
  <si>
    <t>SBUX</t>
  </si>
  <si>
    <t>SGEN</t>
  </si>
  <si>
    <t>SIRI</t>
  </si>
  <si>
    <t>SNPS</t>
  </si>
  <si>
    <t>SPLK</t>
  </si>
  <si>
    <t>SWKS</t>
  </si>
  <si>
    <t>TEAM</t>
  </si>
  <si>
    <t>TMUS</t>
  </si>
  <si>
    <t>TSLA</t>
  </si>
  <si>
    <t>TTWO</t>
  </si>
  <si>
    <t>TXN</t>
  </si>
  <si>
    <t>VRSK</t>
  </si>
  <si>
    <t>VRSN</t>
  </si>
  <si>
    <t>VRTX</t>
  </si>
  <si>
    <t>WBA</t>
  </si>
  <si>
    <t>WDAY</t>
  </si>
  <si>
    <t>XEL</t>
  </si>
  <si>
    <t>XLNX</t>
  </si>
  <si>
    <t>ZM</t>
  </si>
  <si>
    <t>ZS</t>
  </si>
  <si>
    <t>Technology</t>
  </si>
  <si>
    <t>Industrials</t>
  </si>
  <si>
    <t>Healthcare</t>
  </si>
  <si>
    <t>Consumer Cyclical</t>
  </si>
  <si>
    <t>Communication Services</t>
  </si>
  <si>
    <t>Consumer Defensive</t>
  </si>
  <si>
    <t>Utilities</t>
  </si>
  <si>
    <t>N/A</t>
  </si>
  <si>
    <t>Financial Services</t>
  </si>
  <si>
    <t>Notes</t>
  </si>
  <si>
    <t>Data Provided by Intrinio</t>
  </si>
  <si>
    <t>Data updated on 2024-09-02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</si>
</sst>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$#,##0.00"/>
    <numFmt numFmtId="165" formatCode="0.0%"/>
    <numFmt numFmtId="166" formatCode="\$#,##0"/>
    <numFmt numFmtId="167" formatCode="0.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ADA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167" fontId="0" fillId="2" borderId="1" xfId="0" applyNumberFormat="1" applyFill="1" applyBorder="1"/>
    <xf numFmtId="2" fontId="0" fillId="2" borderId="1" xfId="0" applyNumberFormat="1" applyFill="1" applyBorder="1"/>
    <xf numFmtId="0" fontId="2" fillId="0" borderId="1" xfId="0" applyFont="1" applyBorder="1" applyAlignment="1">
      <alignment horizontal="center" vertical="top"/>
    </xf>
    <xf numFmtId="0" fontId="0" fillId="3" borderId="0" xfId="0" applyFill="1"/>
    <xf numFmtId="0" fontId="3" fillId="2" borderId="1" xfId="1" applyFill="1" applyBorder="1"/>
  </cellXfs>
  <cellStyles count="2">
    <cellStyle name="Hyperlink" xfId="1" builtinId="8"/>
    <cellStyle name="Normal" xfId="0" builtinId="0"/>
  </cellStyles>
  <dxfs count="4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01"/>
  <sheetViews>
    <sheetView tabSelected="1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B56" sqref="B56"/>
    </sheetView>
  </sheetViews>
  <sheetFormatPr defaultRowHeight="14.4" x14ac:dyDescent="0.3"/>
  <cols>
    <col min="1" max="1" width="25.6640625" style="1" customWidth="1"/>
    <col min="2" max="2" width="45.6640625" style="2" customWidth="1"/>
    <col min="3" max="3" width="25.6640625" style="1" customWidth="1"/>
    <col min="4" max="4" width="10.6640625" style="3" customWidth="1"/>
    <col min="5" max="5" width="18.6640625" style="4" customWidth="1"/>
    <col min="6" max="6" width="25.6640625" style="4" customWidth="1"/>
    <col min="7" max="7" width="34.6640625" style="3" customWidth="1"/>
    <col min="8" max="8" width="22.6640625" style="5" customWidth="1"/>
    <col min="9" max="9" width="22.6640625" style="6" customWidth="1"/>
    <col min="10" max="10" width="22.6640625" style="4" customWidth="1"/>
    <col min="11" max="11" width="20.6640625" style="7" customWidth="1"/>
    <col min="12" max="13" width="15.6640625" style="3" customWidth="1"/>
  </cols>
  <sheetData>
    <row r="1" spans="1:13" x14ac:dyDescent="0.3">
      <c r="A1" s="8" t="s">
        <v>12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</row>
    <row r="2" spans="1:13" x14ac:dyDescent="0.3">
      <c r="A2" s="8" t="s">
        <v>13</v>
      </c>
      <c r="B2" s="2" t="str">
        <f>HYPERLINK("https://www.suredividend.com/sure-analysis-AAPL/","Apple Inc.")</f>
        <v>Apple Inc.</v>
      </c>
      <c r="C2" s="1" t="s">
        <v>114</v>
      </c>
      <c r="D2" s="3">
        <v>228.88</v>
      </c>
      <c r="E2" s="4">
        <v>4.3691017126878716E-3</v>
      </c>
      <c r="F2" s="4">
        <v>4.1999999999999997E-3</v>
      </c>
      <c r="G2" s="3">
        <v>0.98</v>
      </c>
      <c r="H2" s="5">
        <v>3514732.0750000002</v>
      </c>
      <c r="I2" s="6">
        <v>34.472999999999999</v>
      </c>
      <c r="J2" s="4">
        <v>0.14896599999999999</v>
      </c>
      <c r="K2" s="7">
        <v>1.2482</v>
      </c>
      <c r="L2" s="3">
        <v>236.96</v>
      </c>
      <c r="M2" s="3">
        <v>163.66</v>
      </c>
    </row>
    <row r="3" spans="1:13" x14ac:dyDescent="0.3">
      <c r="A3" s="8" t="s">
        <v>14</v>
      </c>
      <c r="B3" s="2" t="str">
        <f>HYPERLINK("https://www.suredividend.com/sure-analysis-research-database/","ADOBE INC.")</f>
        <v>ADOBE INC.</v>
      </c>
      <c r="C3" s="1" t="s">
        <v>114</v>
      </c>
      <c r="D3" s="3">
        <v>574.4</v>
      </c>
      <c r="E3" s="4">
        <v>0</v>
      </c>
      <c r="F3" s="4">
        <v>0</v>
      </c>
      <c r="G3" s="3">
        <v>0.03</v>
      </c>
      <c r="H3" s="5">
        <v>254693.394</v>
      </c>
      <c r="I3" s="6">
        <v>50.1464</v>
      </c>
      <c r="J3" s="4">
        <v>0</v>
      </c>
      <c r="K3" s="7">
        <v>1.7331000000000001</v>
      </c>
      <c r="L3" s="3">
        <v>638.25</v>
      </c>
      <c r="M3" s="3">
        <v>433.97</v>
      </c>
    </row>
    <row r="4" spans="1:13" x14ac:dyDescent="0.3">
      <c r="A4" s="8" t="s">
        <v>15</v>
      </c>
      <c r="B4" s="2" t="str">
        <f>HYPERLINK("https://www.suredividend.com/sure-analysis-ADI/","ANALOG DEVICES INC")</f>
        <v>ANALOG DEVICES INC</v>
      </c>
      <c r="C4" s="1" t="s">
        <v>114</v>
      </c>
      <c r="D4" s="3">
        <v>234.83</v>
      </c>
      <c r="E4" s="4">
        <v>1.5670910871694421E-2</v>
      </c>
      <c r="F4" s="4">
        <v>1.4540000000000001E-2</v>
      </c>
      <c r="G4" s="3">
        <v>3.56</v>
      </c>
      <c r="H4" s="5">
        <v>116596.52297200001</v>
      </c>
      <c r="I4" s="6">
        <v>70.424199999999999</v>
      </c>
      <c r="J4" s="4">
        <v>1.067078</v>
      </c>
      <c r="K4" s="7">
        <v>1.1348</v>
      </c>
      <c r="L4" s="3">
        <v>244.14</v>
      </c>
      <c r="M4" s="3">
        <v>152.93</v>
      </c>
    </row>
    <row r="5" spans="1:13" x14ac:dyDescent="0.3">
      <c r="A5" s="8" t="s">
        <v>16</v>
      </c>
      <c r="B5" s="2" t="str">
        <f>HYPERLINK("https://www.suredividend.com/sure-analysis-ADP/","AUTOMATIC DATA PROCESSING INC")</f>
        <v>AUTOMATIC DATA PROCESSING INC</v>
      </c>
      <c r="C5" s="1" t="s">
        <v>115</v>
      </c>
      <c r="D5" s="3">
        <v>275.85000000000002</v>
      </c>
      <c r="E5" s="4">
        <v>2.030088816385717E-2</v>
      </c>
      <c r="F5" s="4">
        <v>1.6410000000000001E-2</v>
      </c>
      <c r="G5" s="3">
        <v>5.45</v>
      </c>
      <c r="H5" s="5">
        <v>112514.77446</v>
      </c>
      <c r="I5" s="6">
        <v>29.9879</v>
      </c>
      <c r="J5" s="4">
        <v>0.58184999999999998</v>
      </c>
      <c r="K5" s="7">
        <v>0.88939999999999997</v>
      </c>
      <c r="L5" s="3">
        <v>276.77</v>
      </c>
      <c r="M5" s="3">
        <v>201.95</v>
      </c>
    </row>
    <row r="6" spans="1:13" x14ac:dyDescent="0.3">
      <c r="A6" s="8" t="s">
        <v>17</v>
      </c>
      <c r="B6" s="2" t="str">
        <f>HYPERLINK("https://www.suredividend.com/sure-analysis-research-database/","Autodesk, Inc.")</f>
        <v>Autodesk, Inc.</v>
      </c>
      <c r="C6" s="1" t="s">
        <v>114</v>
      </c>
      <c r="D6" s="3">
        <v>258.31</v>
      </c>
      <c r="E6" s="4">
        <v>0</v>
      </c>
      <c r="F6" s="4">
        <v>0</v>
      </c>
      <c r="G6" s="3">
        <v>7.0000000000000007E-2</v>
      </c>
      <c r="H6" s="5">
        <v>55814.400000000001</v>
      </c>
      <c r="I6" s="6">
        <v>55.982300000000002</v>
      </c>
      <c r="J6" s="4">
        <v>0</v>
      </c>
      <c r="K6" s="7">
        <v>1.7565999999999999</v>
      </c>
      <c r="L6" s="3">
        <v>279.52999999999997</v>
      </c>
      <c r="M6" s="3">
        <v>192.01</v>
      </c>
    </row>
    <row r="7" spans="1:13" x14ac:dyDescent="0.3">
      <c r="A7" s="8" t="s">
        <v>18</v>
      </c>
      <c r="B7" s="2" t="str">
        <f>HYPERLINK("https://www.suredividend.com/sure-analysis-research-database/","ALIGN TECHNOLOGY INC")</f>
        <v>ALIGN TECHNOLOGY INC</v>
      </c>
      <c r="C7" s="1" t="s">
        <v>116</v>
      </c>
      <c r="D7" s="3">
        <v>237.24</v>
      </c>
      <c r="E7" s="4">
        <v>0</v>
      </c>
      <c r="F7" s="4">
        <v>0</v>
      </c>
      <c r="G7" s="3">
        <v>0</v>
      </c>
      <c r="H7" s="5">
        <v>17719.637759000001</v>
      </c>
      <c r="I7" s="6">
        <v>39.638300000000001</v>
      </c>
      <c r="J7" s="4">
        <v>0</v>
      </c>
      <c r="K7" s="7">
        <v>1.8922000000000001</v>
      </c>
      <c r="L7" s="3">
        <v>375.68</v>
      </c>
      <c r="M7" s="3">
        <v>176.34</v>
      </c>
    </row>
    <row r="8" spans="1:13" x14ac:dyDescent="0.3">
      <c r="A8" s="8" t="s">
        <v>19</v>
      </c>
      <c r="B8" s="2" t="str">
        <f>HYPERLINK("https://www.suredividend.com/sure-analysis-research-database/","")</f>
        <v/>
      </c>
      <c r="C8" s="1" t="s">
        <v>116</v>
      </c>
      <c r="D8" s="3">
        <v>183.08</v>
      </c>
      <c r="E8" s="4">
        <v>0</v>
      </c>
      <c r="F8" s="4">
        <v>0</v>
      </c>
      <c r="G8" s="3">
        <v>0</v>
      </c>
      <c r="H8" s="5">
        <v>40624.5</v>
      </c>
      <c r="I8" s="6">
        <v>59.584200000000003</v>
      </c>
      <c r="J8" s="4" t="s">
        <v>121</v>
      </c>
      <c r="K8" s="7">
        <v>0.82389999999999997</v>
      </c>
    </row>
    <row r="9" spans="1:13" x14ac:dyDescent="0.3">
      <c r="A9" s="8" t="s">
        <v>20</v>
      </c>
      <c r="B9" s="2" t="str">
        <f>HYPERLINK("https://www.suredividend.com/sure-analysis-AMAT/","APPLIED MATERIALS INC /DE")</f>
        <v>APPLIED MATERIALS INC /DE</v>
      </c>
      <c r="C9" s="1" t="s">
        <v>114</v>
      </c>
      <c r="D9" s="3">
        <v>197.33</v>
      </c>
      <c r="E9" s="4">
        <v>8.1082450717072929E-3</v>
      </c>
      <c r="F9" s="4">
        <v>5.8100000000000001E-3</v>
      </c>
      <c r="G9" s="3">
        <v>1.44</v>
      </c>
      <c r="H9" s="5">
        <v>162621.95039899999</v>
      </c>
      <c r="I9" s="6">
        <v>21.828399999999998</v>
      </c>
      <c r="J9" s="4">
        <v>0.151812</v>
      </c>
      <c r="K9" s="7">
        <v>1.7951999999999999</v>
      </c>
      <c r="L9" s="3">
        <v>255.4</v>
      </c>
      <c r="M9" s="3">
        <v>128.22999999999999</v>
      </c>
    </row>
    <row r="10" spans="1:13" x14ac:dyDescent="0.3">
      <c r="A10" s="8" t="s">
        <v>21</v>
      </c>
      <c r="B10" s="2" t="str">
        <f>HYPERLINK("https://www.suredividend.com/sure-analysis-research-database/","ADVANCED MICRO DEVICES INC")</f>
        <v>ADVANCED MICRO DEVICES INC</v>
      </c>
      <c r="C10" s="1" t="s">
        <v>114</v>
      </c>
      <c r="D10" s="3">
        <v>148.52000000000001</v>
      </c>
      <c r="E10" s="4">
        <v>0</v>
      </c>
      <c r="F10" s="4">
        <v>0</v>
      </c>
      <c r="G10" s="3">
        <v>0.01</v>
      </c>
      <c r="H10" s="5">
        <v>240441.662893</v>
      </c>
      <c r="I10" s="6">
        <v>177.5788</v>
      </c>
      <c r="J10" s="4">
        <v>0</v>
      </c>
      <c r="K10" s="7">
        <v>1.873</v>
      </c>
      <c r="L10" s="3">
        <v>227.3</v>
      </c>
      <c r="M10" s="3">
        <v>93.12</v>
      </c>
    </row>
    <row r="11" spans="1:13" x14ac:dyDescent="0.3">
      <c r="A11" s="8" t="s">
        <v>22</v>
      </c>
      <c r="B11" s="2" t="str">
        <f>HYPERLINK("https://www.suredividend.com/sure-analysis-AMGN/","AMGEN INC")</f>
        <v>AMGEN INC</v>
      </c>
      <c r="C11" s="1" t="s">
        <v>116</v>
      </c>
      <c r="D11" s="3">
        <v>333.93</v>
      </c>
      <c r="E11" s="4">
        <v>2.6951756356122542E-2</v>
      </c>
      <c r="F11" s="4">
        <v>2.4879999999999999E-2</v>
      </c>
      <c r="G11" s="3">
        <v>8.8800000000000008</v>
      </c>
      <c r="H11" s="5">
        <v>179376.61351299999</v>
      </c>
      <c r="I11" s="6">
        <v>57.308799999999998</v>
      </c>
      <c r="J11" s="4">
        <v>1.5006390000000001</v>
      </c>
      <c r="K11" s="7">
        <v>0.44729999999999998</v>
      </c>
      <c r="L11" s="3">
        <v>344.45</v>
      </c>
      <c r="M11" s="3">
        <v>241.13</v>
      </c>
    </row>
    <row r="12" spans="1:13" x14ac:dyDescent="0.3">
      <c r="A12" s="8" t="s">
        <v>23</v>
      </c>
      <c r="B12" s="2" t="str">
        <f>HYPERLINK("https://www.suredividend.com/sure-analysis-research-database/","AMAZON COM INC")</f>
        <v>AMAZON COM INC</v>
      </c>
      <c r="C12" s="1" t="s">
        <v>117</v>
      </c>
      <c r="D12" s="3">
        <v>178.47</v>
      </c>
      <c r="E12" s="4">
        <v>0</v>
      </c>
      <c r="F12" s="4">
        <v>0</v>
      </c>
      <c r="G12" s="3">
        <v>0</v>
      </c>
      <c r="H12" s="5">
        <v>1873458.688259</v>
      </c>
      <c r="I12" s="6">
        <v>42.177</v>
      </c>
      <c r="J12" s="4">
        <v>0</v>
      </c>
      <c r="K12" s="7">
        <v>1.4379999999999999</v>
      </c>
      <c r="L12" s="3">
        <v>201.2</v>
      </c>
      <c r="M12" s="3">
        <v>118.35</v>
      </c>
    </row>
    <row r="13" spans="1:13" x14ac:dyDescent="0.3">
      <c r="A13" s="8" t="s">
        <v>24</v>
      </c>
      <c r="B13" s="2" t="str">
        <f>HYPERLINK("https://www.suredividend.com/sure-analysis-ASML/","ASML HOLDING NV")</f>
        <v>ASML HOLDING NV</v>
      </c>
      <c r="C13" s="1" t="s">
        <v>114</v>
      </c>
      <c r="D13" s="3">
        <v>904.14</v>
      </c>
      <c r="E13" s="4">
        <v>7.6315614838409988E-3</v>
      </c>
      <c r="F13" s="4">
        <v>6.2500000000000003E-3</v>
      </c>
      <c r="G13" s="3">
        <v>6.6</v>
      </c>
      <c r="H13" s="5">
        <v>355602.09096</v>
      </c>
      <c r="I13" s="6">
        <v>41.008099999999999</v>
      </c>
      <c r="J13" s="4">
        <v>0.299566</v>
      </c>
      <c r="K13" s="7">
        <v>1.9138999999999999</v>
      </c>
      <c r="L13" s="3">
        <v>1108.02</v>
      </c>
      <c r="M13" s="3">
        <v>559.36</v>
      </c>
    </row>
    <row r="14" spans="1:13" x14ac:dyDescent="0.3">
      <c r="A14" s="8" t="s">
        <v>25</v>
      </c>
      <c r="B14" s="2" t="str">
        <f>HYPERLINK("https://www.suredividend.com/sure-analysis-research-database/","")</f>
        <v/>
      </c>
      <c r="C14" s="1" t="s">
        <v>118</v>
      </c>
      <c r="D14" s="3">
        <v>94.44</v>
      </c>
      <c r="E14" s="4">
        <v>0.01</v>
      </c>
      <c r="F14" s="4">
        <v>4.96E-3</v>
      </c>
      <c r="G14" s="3">
        <v>0.99</v>
      </c>
      <c r="H14" s="5">
        <v>74969.48</v>
      </c>
      <c r="I14" s="6">
        <v>34.627899999999997</v>
      </c>
      <c r="J14" s="4">
        <v>0</v>
      </c>
      <c r="K14" s="7">
        <v>0.31169999999999998</v>
      </c>
    </row>
    <row r="15" spans="1:13" x14ac:dyDescent="0.3">
      <c r="A15" s="8" t="s">
        <v>26</v>
      </c>
      <c r="B15" s="2" t="str">
        <f>HYPERLINK("https://www.suredividend.com/sure-analysis-AVGO/","Broadcom Inc.")</f>
        <v>Broadcom Inc.</v>
      </c>
      <c r="C15" s="1" t="s">
        <v>114</v>
      </c>
      <c r="D15" s="3">
        <v>162.76</v>
      </c>
      <c r="E15" s="4">
        <v>1.2902433030228561E-2</v>
      </c>
      <c r="F15" s="4">
        <v>1.183E-2</v>
      </c>
      <c r="G15" s="3">
        <v>2.04</v>
      </c>
      <c r="H15" s="5">
        <v>757908.17054700002</v>
      </c>
      <c r="I15" s="6">
        <v>73.776700000000005</v>
      </c>
      <c r="J15" s="4">
        <v>0.845225</v>
      </c>
      <c r="K15" s="7">
        <v>1.4603999999999999</v>
      </c>
      <c r="L15" s="3">
        <v>184.58</v>
      </c>
      <c r="M15" s="3">
        <v>78.56</v>
      </c>
    </row>
    <row r="16" spans="1:13" x14ac:dyDescent="0.3">
      <c r="A16" s="8" t="s">
        <v>27</v>
      </c>
      <c r="B16" s="2" t="str">
        <f>HYPERLINK("https://www.suredividend.com/sure-analysis-research-database/","Baidu, Inc.")</f>
        <v>Baidu, Inc.</v>
      </c>
      <c r="C16" s="1" t="s">
        <v>118</v>
      </c>
      <c r="D16" s="3">
        <v>84.61</v>
      </c>
      <c r="E16" s="4">
        <v>0</v>
      </c>
      <c r="F16" s="4">
        <v>0</v>
      </c>
      <c r="G16" s="3">
        <v>0</v>
      </c>
      <c r="H16" s="5">
        <v>29239.730106999999</v>
      </c>
      <c r="I16" s="6">
        <v>10.218999999999999</v>
      </c>
      <c r="J16" s="4">
        <v>0</v>
      </c>
      <c r="K16" s="7">
        <v>0.9556</v>
      </c>
      <c r="L16" s="3">
        <v>151</v>
      </c>
      <c r="M16" s="3">
        <v>79.680000000000007</v>
      </c>
    </row>
    <row r="17" spans="1:13" x14ac:dyDescent="0.3">
      <c r="A17" s="8" t="s">
        <v>28</v>
      </c>
      <c r="B17" s="2" t="str">
        <f>HYPERLINK("https://www.suredividend.com/sure-analysis-research-database/","BIOGEN INC.")</f>
        <v>BIOGEN INC.</v>
      </c>
      <c r="C17" s="1" t="s">
        <v>116</v>
      </c>
      <c r="D17" s="3">
        <v>204.61</v>
      </c>
      <c r="E17" s="4">
        <v>0</v>
      </c>
      <c r="F17" s="4">
        <v>0</v>
      </c>
      <c r="G17" s="3">
        <v>0</v>
      </c>
      <c r="H17" s="5">
        <v>29825.677815999999</v>
      </c>
      <c r="I17" s="6">
        <v>25.742899999999999</v>
      </c>
      <c r="J17" s="4" t="s">
        <v>121</v>
      </c>
      <c r="K17" s="7">
        <v>0.57120000000000004</v>
      </c>
      <c r="L17" s="3">
        <v>270.5</v>
      </c>
      <c r="M17" s="3">
        <v>189.44</v>
      </c>
    </row>
    <row r="18" spans="1:13" x14ac:dyDescent="0.3">
      <c r="A18" s="8" t="s">
        <v>29</v>
      </c>
      <c r="B18" s="2" t="str">
        <f>HYPERLINK("https://www.suredividend.com/sure-analysis-research-database/","Booking Holdings Inc.")</f>
        <v>Booking Holdings Inc.</v>
      </c>
      <c r="C18" s="1" t="s">
        <v>117</v>
      </c>
      <c r="D18" s="3">
        <v>3907.36</v>
      </c>
      <c r="E18" s="4">
        <v>0</v>
      </c>
      <c r="F18" s="4">
        <v>1.06E-3</v>
      </c>
      <c r="G18" s="3">
        <v>17.5</v>
      </c>
      <c r="H18" s="5">
        <v>131054.543301</v>
      </c>
      <c r="I18" s="6">
        <v>26.054600000000001</v>
      </c>
      <c r="J18" s="4">
        <v>0</v>
      </c>
      <c r="K18" s="7">
        <v>1.2388999999999999</v>
      </c>
      <c r="L18" s="3">
        <v>4144.32</v>
      </c>
      <c r="M18" s="3">
        <v>2719.8</v>
      </c>
    </row>
    <row r="19" spans="1:13" x14ac:dyDescent="0.3">
      <c r="A19" s="8" t="s">
        <v>30</v>
      </c>
      <c r="B19" s="2" t="str">
        <f>HYPERLINK("https://www.suredividend.com/sure-analysis-research-database/","BIOMARIN PHARMACEUTICAL INC")</f>
        <v>BIOMARIN PHARMACEUTICAL INC</v>
      </c>
      <c r="C19" s="1" t="s">
        <v>116</v>
      </c>
      <c r="D19" s="3">
        <v>91.18</v>
      </c>
      <c r="E19" s="4">
        <v>0</v>
      </c>
      <c r="F19" s="4">
        <v>0</v>
      </c>
      <c r="G19" s="3">
        <v>0</v>
      </c>
      <c r="H19" s="5">
        <v>17364.817195</v>
      </c>
      <c r="I19" s="6">
        <v>67.675600000000003</v>
      </c>
      <c r="J19" s="4">
        <v>0</v>
      </c>
      <c r="K19" s="7">
        <v>0.67120000000000002</v>
      </c>
      <c r="L19" s="3">
        <v>99.56</v>
      </c>
      <c r="M19" s="3">
        <v>73.680000000000007</v>
      </c>
    </row>
    <row r="20" spans="1:13" x14ac:dyDescent="0.3">
      <c r="A20" s="8" t="s">
        <v>31</v>
      </c>
      <c r="B20" s="2" t="str">
        <f>HYPERLINK("https://www.suredividend.com/sure-analysis-research-database/","CADENCE DESIGN SYSTEMS INC")</f>
        <v>CADENCE DESIGN SYSTEMS INC</v>
      </c>
      <c r="C20" s="1" t="s">
        <v>114</v>
      </c>
      <c r="D20" s="3">
        <v>269.08999999999997</v>
      </c>
      <c r="E20" s="4">
        <v>0</v>
      </c>
      <c r="F20" s="4">
        <v>0</v>
      </c>
      <c r="G20" s="3">
        <v>0</v>
      </c>
      <c r="H20" s="5">
        <v>73638.412599999996</v>
      </c>
      <c r="I20" s="6">
        <v>69.774100000000004</v>
      </c>
      <c r="J20" s="4">
        <v>0</v>
      </c>
      <c r="K20" s="7">
        <v>1.4114</v>
      </c>
      <c r="L20" s="3">
        <v>328.99</v>
      </c>
      <c r="M20" s="3">
        <v>227.05</v>
      </c>
    </row>
    <row r="21" spans="1:13" x14ac:dyDescent="0.3">
      <c r="A21" s="8" t="s">
        <v>32</v>
      </c>
      <c r="B21" s="2" t="str">
        <f>HYPERLINK("https://www.suredividend.com/sure-analysis-research-database/","CHARTER COMMUNICATIONS, INC. /MO/")</f>
        <v>CHARTER COMMUNICATIONS, INC. /MO/</v>
      </c>
      <c r="C21" s="1" t="s">
        <v>118</v>
      </c>
      <c r="D21" s="3">
        <v>347.67</v>
      </c>
      <c r="E21" s="4">
        <v>0</v>
      </c>
      <c r="F21" s="4">
        <v>0</v>
      </c>
      <c r="G21" s="3">
        <v>0</v>
      </c>
      <c r="H21" s="5">
        <v>49608.272129999998</v>
      </c>
      <c r="I21" s="6">
        <v>10.6684</v>
      </c>
      <c r="J21" s="4">
        <v>2.5894E-2</v>
      </c>
      <c r="K21" s="7">
        <v>1.0004</v>
      </c>
      <c r="L21" s="3">
        <v>458.3</v>
      </c>
      <c r="M21" s="3">
        <v>236.08</v>
      </c>
    </row>
    <row r="22" spans="1:13" x14ac:dyDescent="0.3">
      <c r="A22" s="8" t="s">
        <v>33</v>
      </c>
      <c r="B22" s="2" t="str">
        <f>HYPERLINK("https://www.suredividend.com/sure-analysis-CMCSA/","COMCAST CORP")</f>
        <v>COMCAST CORP</v>
      </c>
      <c r="C22" s="1" t="s">
        <v>118</v>
      </c>
      <c r="D22" s="3">
        <v>39.549999999999997</v>
      </c>
      <c r="E22" s="4">
        <v>3.1352718078381803E-2</v>
      </c>
      <c r="F22" s="4">
        <v>5.0790000000000002E-2</v>
      </c>
      <c r="G22" s="3">
        <v>1.78</v>
      </c>
      <c r="H22" s="5">
        <v>153234.889222</v>
      </c>
      <c r="I22" s="6">
        <v>10.1534</v>
      </c>
      <c r="J22" s="4">
        <v>0.32484600000000002</v>
      </c>
      <c r="K22" s="7">
        <v>0.70589999999999997</v>
      </c>
      <c r="L22" s="3">
        <v>46.38</v>
      </c>
      <c r="M22" s="3">
        <v>36.130000000000003</v>
      </c>
    </row>
    <row r="23" spans="1:13" x14ac:dyDescent="0.3">
      <c r="A23" s="8" t="s">
        <v>34</v>
      </c>
      <c r="B23" s="2" t="str">
        <f>HYPERLINK("https://www.suredividend.com/sure-analysis-COST/","COSTCO WHOLESALE CORP /NEW")</f>
        <v>COSTCO WHOLESALE CORP /NEW</v>
      </c>
      <c r="C23" s="1" t="s">
        <v>119</v>
      </c>
      <c r="D23" s="3">
        <v>892.47</v>
      </c>
      <c r="E23" s="4">
        <v>5.199054309948793E-3</v>
      </c>
      <c r="F23" s="4">
        <v>1.059E-2</v>
      </c>
      <c r="G23" s="3">
        <v>20.38</v>
      </c>
      <c r="H23" s="5">
        <v>395623.30871700001</v>
      </c>
      <c r="I23" s="6">
        <v>55.154499999999999</v>
      </c>
      <c r="J23" s="4">
        <v>1.2517769999999999</v>
      </c>
      <c r="K23" s="7">
        <v>0.99270000000000003</v>
      </c>
      <c r="L23" s="3">
        <v>918.93</v>
      </c>
      <c r="M23" s="3">
        <v>524.66</v>
      </c>
    </row>
    <row r="24" spans="1:13" x14ac:dyDescent="0.3">
      <c r="A24" s="8" t="s">
        <v>35</v>
      </c>
      <c r="B24" s="2" t="str">
        <f>HYPERLINK("https://www.suredividend.com/sure-analysis-research-database/","COPART INC")</f>
        <v>COPART INC</v>
      </c>
      <c r="C24" s="1" t="s">
        <v>115</v>
      </c>
      <c r="D24" s="3">
        <v>52.96</v>
      </c>
      <c r="E24" s="4">
        <v>0</v>
      </c>
      <c r="F24" s="4">
        <v>0</v>
      </c>
      <c r="G24" s="3">
        <v>0</v>
      </c>
      <c r="H24" s="5">
        <v>50963.281054999999</v>
      </c>
      <c r="I24" s="6">
        <v>36.710799999999999</v>
      </c>
      <c r="J24" s="4">
        <v>0</v>
      </c>
      <c r="K24" s="7">
        <v>1.0909</v>
      </c>
      <c r="L24" s="3">
        <v>58.58</v>
      </c>
      <c r="M24" s="3">
        <v>42.41</v>
      </c>
    </row>
    <row r="25" spans="1:13" x14ac:dyDescent="0.3">
      <c r="A25" s="8" t="s">
        <v>36</v>
      </c>
      <c r="B25" s="2" t="str">
        <f>HYPERLINK("https://www.suredividend.com/sure-analysis-research-database/","CrowdStrike Holdings, Inc.")</f>
        <v>CrowdStrike Holdings, Inc.</v>
      </c>
      <c r="C25" s="1" t="s">
        <v>114</v>
      </c>
      <c r="D25" s="3">
        <v>277.32</v>
      </c>
      <c r="E25" s="4">
        <v>0</v>
      </c>
      <c r="F25" s="4">
        <v>0</v>
      </c>
      <c r="G25" s="3">
        <v>0</v>
      </c>
      <c r="H25" s="5">
        <v>67968.653737999994</v>
      </c>
      <c r="I25" s="6">
        <v>399.3528</v>
      </c>
      <c r="J25" s="4">
        <v>0</v>
      </c>
      <c r="K25" s="7">
        <v>1.6391</v>
      </c>
      <c r="L25" s="3">
        <v>398.33</v>
      </c>
      <c r="M25" s="3">
        <v>153.58000000000001</v>
      </c>
    </row>
    <row r="26" spans="1:13" x14ac:dyDescent="0.3">
      <c r="A26" s="8" t="s">
        <v>37</v>
      </c>
      <c r="B26" s="2" t="str">
        <f>HYPERLINK("https://www.suredividend.com/sure-analysis-CSCO/","CISCO SYSTEMS, INC.")</f>
        <v>CISCO SYSTEMS, INC.</v>
      </c>
      <c r="C26" s="1" t="s">
        <v>114</v>
      </c>
      <c r="D26" s="3">
        <v>50.52</v>
      </c>
      <c r="E26" s="4">
        <v>3.167062549485352E-2</v>
      </c>
      <c r="F26" s="4">
        <v>3.4750000000000003E-2</v>
      </c>
      <c r="G26" s="3">
        <v>1.98</v>
      </c>
      <c r="H26" s="5">
        <v>203616.298779</v>
      </c>
      <c r="I26" s="6">
        <v>16.805599999999998</v>
      </c>
      <c r="J26" s="4">
        <v>0.52550300000000005</v>
      </c>
      <c r="K26" s="7">
        <v>0.71140000000000003</v>
      </c>
      <c r="L26" s="3">
        <v>56.37</v>
      </c>
      <c r="M26" s="3">
        <v>44.5</v>
      </c>
    </row>
    <row r="27" spans="1:13" x14ac:dyDescent="0.3">
      <c r="A27" s="8" t="s">
        <v>38</v>
      </c>
      <c r="B27" s="2" t="str">
        <f>HYPERLINK("https://www.suredividend.com/sure-analysis-CSX/","CSX CORP")</f>
        <v>CSX CORP</v>
      </c>
      <c r="C27" s="1" t="s">
        <v>115</v>
      </c>
      <c r="D27" s="3">
        <v>34.25</v>
      </c>
      <c r="E27" s="4">
        <v>1.401459854014598E-2</v>
      </c>
      <c r="F27" s="4">
        <v>1.166E-2</v>
      </c>
      <c r="G27" s="3">
        <v>0.47</v>
      </c>
      <c r="H27" s="5">
        <v>66440.608181999996</v>
      </c>
      <c r="I27" s="6">
        <v>18.4557</v>
      </c>
      <c r="J27" s="4">
        <v>0.250556</v>
      </c>
      <c r="K27" s="7">
        <v>0.85370000000000001</v>
      </c>
      <c r="L27" s="3">
        <v>39.71</v>
      </c>
      <c r="M27" s="3">
        <v>28.63</v>
      </c>
    </row>
    <row r="28" spans="1:13" x14ac:dyDescent="0.3">
      <c r="A28" s="8" t="s">
        <v>39</v>
      </c>
      <c r="B28" s="2" t="str">
        <f>HYPERLINK("https://www.suredividend.com/sure-analysis-CTAS/","CINTAS CORP")</f>
        <v>CINTAS CORP</v>
      </c>
      <c r="C28" s="1" t="s">
        <v>115</v>
      </c>
      <c r="D28" s="3">
        <v>804.37</v>
      </c>
      <c r="E28" s="4">
        <v>7.7576239790146332E-3</v>
      </c>
      <c r="F28" s="4">
        <v>5.47E-3</v>
      </c>
      <c r="G28" s="3">
        <v>5.61</v>
      </c>
      <c r="H28" s="5">
        <v>81131.081726999997</v>
      </c>
      <c r="I28" s="6">
        <v>51.6235</v>
      </c>
      <c r="J28" s="4">
        <v>0.33781600000000001</v>
      </c>
      <c r="K28" s="7">
        <v>1.0681</v>
      </c>
      <c r="L28" s="3">
        <v>807.98</v>
      </c>
      <c r="M28" s="3">
        <v>470.6</v>
      </c>
    </row>
    <row r="29" spans="1:13" x14ac:dyDescent="0.3">
      <c r="A29" s="8" t="s">
        <v>40</v>
      </c>
      <c r="B29" s="2" t="str">
        <f>HYPERLINK("https://www.suredividend.com/sure-analysis-CTSH/","COGNIZANT TECHNOLOGY SOLUTIONS CORP")</f>
        <v>COGNIZANT TECHNOLOGY SOLUTIONS CORP</v>
      </c>
      <c r="C29" s="1" t="s">
        <v>114</v>
      </c>
      <c r="D29" s="3">
        <v>77.739999999999995</v>
      </c>
      <c r="E29" s="4">
        <v>1.543606894777463E-2</v>
      </c>
      <c r="F29" s="4">
        <v>1.389E-2</v>
      </c>
      <c r="G29" s="3">
        <v>1.19</v>
      </c>
      <c r="H29" s="5">
        <v>38547.320793999999</v>
      </c>
      <c r="I29" s="6">
        <v>17.561399999999999</v>
      </c>
      <c r="J29" s="4">
        <v>0.27061499999999999</v>
      </c>
      <c r="K29" s="7">
        <v>0.97099999999999997</v>
      </c>
      <c r="L29" s="3">
        <v>79.95</v>
      </c>
      <c r="M29" s="3">
        <v>61.14</v>
      </c>
    </row>
    <row r="30" spans="1:13" x14ac:dyDescent="0.3">
      <c r="A30" s="8" t="s">
        <v>41</v>
      </c>
      <c r="B30" s="2" t="str">
        <f>HYPERLINK("https://www.suredividend.com/sure-analysis-research-database/","Datadog, Inc.")</f>
        <v>Datadog, Inc.</v>
      </c>
      <c r="C30" s="1" t="s">
        <v>114</v>
      </c>
      <c r="D30" s="3">
        <v>116.22</v>
      </c>
      <c r="E30" s="4">
        <v>0</v>
      </c>
      <c r="F30" s="4">
        <v>0</v>
      </c>
      <c r="G30" s="3">
        <v>0</v>
      </c>
      <c r="H30" s="5">
        <v>39197.323492000003</v>
      </c>
      <c r="I30" s="6">
        <v>240.35939999999999</v>
      </c>
      <c r="J30" s="4">
        <v>0</v>
      </c>
      <c r="K30" s="7">
        <v>1.9060999999999999</v>
      </c>
      <c r="L30" s="3">
        <v>138.61000000000001</v>
      </c>
      <c r="M30" s="3">
        <v>77.81</v>
      </c>
    </row>
    <row r="31" spans="1:13" x14ac:dyDescent="0.3">
      <c r="A31" s="8" t="s">
        <v>42</v>
      </c>
      <c r="B31" s="2" t="str">
        <f>HYPERLINK("https://www.suredividend.com/sure-analysis-research-database/","DOLLAR TREE, INC.")</f>
        <v>DOLLAR TREE, INC.</v>
      </c>
      <c r="C31" s="1" t="s">
        <v>119</v>
      </c>
      <c r="D31" s="3">
        <v>84.49</v>
      </c>
      <c r="E31" s="4">
        <v>0</v>
      </c>
      <c r="F31" s="4">
        <v>0</v>
      </c>
      <c r="G31" s="3">
        <v>0</v>
      </c>
      <c r="H31" s="5">
        <v>18160.618559999999</v>
      </c>
      <c r="I31" s="6" t="s">
        <v>121</v>
      </c>
      <c r="J31" s="4">
        <v>0</v>
      </c>
      <c r="K31" s="7">
        <v>0.96560000000000001</v>
      </c>
      <c r="L31" s="3">
        <v>151.22</v>
      </c>
      <c r="M31" s="3">
        <v>83.72</v>
      </c>
    </row>
    <row r="32" spans="1:13" x14ac:dyDescent="0.3">
      <c r="A32" s="8" t="s">
        <v>43</v>
      </c>
      <c r="B32" s="2" t="str">
        <f>HYPERLINK("https://www.suredividend.com/sure-analysis-research-database/","DOCUSIGN, INC.")</f>
        <v>DOCUSIGN, INC.</v>
      </c>
      <c r="C32" s="1" t="s">
        <v>114</v>
      </c>
      <c r="D32" s="3">
        <v>59.25</v>
      </c>
      <c r="E32" s="4">
        <v>0</v>
      </c>
      <c r="F32" s="4">
        <v>0</v>
      </c>
      <c r="G32" s="3">
        <v>0</v>
      </c>
      <c r="H32" s="5">
        <v>12121.25532</v>
      </c>
      <c r="I32" s="6">
        <v>113.07040000000001</v>
      </c>
      <c r="J32" s="4">
        <v>0</v>
      </c>
      <c r="K32" s="7">
        <v>2.3567999999999998</v>
      </c>
      <c r="L32" s="3">
        <v>64.760000000000005</v>
      </c>
      <c r="M32" s="3">
        <v>38.11</v>
      </c>
    </row>
    <row r="33" spans="1:13" x14ac:dyDescent="0.3">
      <c r="A33" s="8" t="s">
        <v>44</v>
      </c>
      <c r="B33" s="2" t="str">
        <f>HYPERLINK("https://www.suredividend.com/sure-analysis-research-database/","DEXCOM INC")</f>
        <v>DEXCOM INC</v>
      </c>
      <c r="C33" s="1" t="s">
        <v>116</v>
      </c>
      <c r="D33" s="3">
        <v>69.319999999999993</v>
      </c>
      <c r="E33" s="4">
        <v>0</v>
      </c>
      <c r="F33" s="4">
        <v>0</v>
      </c>
      <c r="G33" s="3">
        <v>0</v>
      </c>
      <c r="H33" s="5">
        <v>27786.397976</v>
      </c>
      <c r="I33" s="6">
        <v>41.664999999999999</v>
      </c>
      <c r="J33" s="4">
        <v>0</v>
      </c>
      <c r="K33" s="7">
        <v>1.3261000000000001</v>
      </c>
      <c r="L33" s="3">
        <v>142</v>
      </c>
      <c r="M33" s="3">
        <v>62.34</v>
      </c>
    </row>
    <row r="34" spans="1:13" x14ac:dyDescent="0.3">
      <c r="A34" s="8" t="s">
        <v>45</v>
      </c>
      <c r="B34" s="2" t="str">
        <f>HYPERLINK("https://www.suredividend.com/sure-analysis-research-database/","ELECTRONIC ARTS INC.")</f>
        <v>ELECTRONIC ARTS INC.</v>
      </c>
      <c r="C34" s="1" t="s">
        <v>118</v>
      </c>
      <c r="D34" s="3">
        <v>151.76</v>
      </c>
      <c r="E34" s="4">
        <v>0.01</v>
      </c>
      <c r="F34" s="4">
        <v>3.7200000000000002E-3</v>
      </c>
      <c r="G34" s="3">
        <v>0.76</v>
      </c>
      <c r="H34" s="5">
        <v>40110.833524000001</v>
      </c>
      <c r="I34" s="6">
        <v>34.848700000000001</v>
      </c>
      <c r="J34" s="4">
        <v>0.176368</v>
      </c>
      <c r="K34" s="7">
        <v>0.54910000000000003</v>
      </c>
      <c r="L34" s="3">
        <v>153.31</v>
      </c>
      <c r="M34" s="3">
        <v>116.83</v>
      </c>
    </row>
    <row r="35" spans="1:13" x14ac:dyDescent="0.3">
      <c r="A35" s="8" t="s">
        <v>46</v>
      </c>
      <c r="B35" s="2" t="str">
        <f>HYPERLINK("https://www.suredividend.com/sure-analysis-EBAY/","EBAY INC")</f>
        <v>EBAY INC</v>
      </c>
      <c r="C35" s="1" t="s">
        <v>117</v>
      </c>
      <c r="D35" s="3">
        <v>59.1</v>
      </c>
      <c r="E35" s="4">
        <v>1.8274111675126901E-2</v>
      </c>
      <c r="F35" s="4">
        <v>1.473E-2</v>
      </c>
      <c r="G35" s="3">
        <v>1.06</v>
      </c>
      <c r="H35" s="5">
        <v>28899.9</v>
      </c>
      <c r="I35" s="6">
        <v>10.7395</v>
      </c>
      <c r="J35" s="4">
        <v>0.19881099999999999</v>
      </c>
      <c r="K35" s="7">
        <v>1.2927</v>
      </c>
      <c r="L35" s="3">
        <v>59.57</v>
      </c>
      <c r="M35" s="3">
        <v>36.39</v>
      </c>
    </row>
    <row r="36" spans="1:13" x14ac:dyDescent="0.3">
      <c r="A36" s="8" t="s">
        <v>47</v>
      </c>
      <c r="B36" s="2" t="str">
        <f>HYPERLINK("https://www.suredividend.com/sure-analysis-EXC/","EXELON CORP")</f>
        <v>EXELON CORP</v>
      </c>
      <c r="C36" s="1" t="s">
        <v>120</v>
      </c>
      <c r="D36" s="3">
        <v>38.08</v>
      </c>
      <c r="E36" s="4">
        <v>3.9915966386554633E-2</v>
      </c>
      <c r="F36" s="4">
        <v>3.3000000000000002E-2</v>
      </c>
      <c r="G36" s="3">
        <v>1.5</v>
      </c>
      <c r="H36" s="5">
        <v>49766.346548000001</v>
      </c>
      <c r="I36" s="6">
        <v>20.547599999999999</v>
      </c>
      <c r="J36" s="4">
        <v>0.60982700000000001</v>
      </c>
      <c r="K36" s="7">
        <v>0.60489999999999999</v>
      </c>
      <c r="L36" s="3">
        <v>40.5</v>
      </c>
      <c r="M36" s="3">
        <v>32.33</v>
      </c>
    </row>
    <row r="37" spans="1:13" x14ac:dyDescent="0.3">
      <c r="A37" s="8" t="s">
        <v>48</v>
      </c>
      <c r="B37" s="2" t="str">
        <f>HYPERLINK("https://www.suredividend.com/sure-analysis-FAST/","FASTENAL CO")</f>
        <v>FASTENAL CO</v>
      </c>
      <c r="C37" s="1" t="s">
        <v>115</v>
      </c>
      <c r="D37" s="3">
        <v>68.260000000000005</v>
      </c>
      <c r="E37" s="4">
        <v>2.2853794315851161E-2</v>
      </c>
      <c r="F37" s="4">
        <v>2.0879999999999999E-2</v>
      </c>
      <c r="G37" s="3">
        <v>1.9</v>
      </c>
      <c r="H37" s="5">
        <v>39100.275980999999</v>
      </c>
      <c r="I37" s="6">
        <v>33.932400000000001</v>
      </c>
      <c r="J37" s="4">
        <v>0.92302399999999996</v>
      </c>
      <c r="K37" s="7">
        <v>0.96130000000000004</v>
      </c>
      <c r="L37" s="3">
        <v>78.14</v>
      </c>
      <c r="M37" s="3">
        <v>52.27</v>
      </c>
    </row>
    <row r="38" spans="1:13" x14ac:dyDescent="0.3">
      <c r="A38" s="8" t="s">
        <v>49</v>
      </c>
      <c r="B38" s="2" t="str">
        <f>HYPERLINK("https://www.suredividend.com/sure-analysis-research-database/","")</f>
        <v/>
      </c>
      <c r="C38" s="1" t="s">
        <v>118</v>
      </c>
      <c r="D38" s="3">
        <v>521.41999999999996</v>
      </c>
      <c r="E38" s="4">
        <v>0</v>
      </c>
      <c r="F38" s="4">
        <v>3.8000000000000002E-4</v>
      </c>
      <c r="G38" s="3">
        <v>1</v>
      </c>
      <c r="H38" s="5">
        <v>1318818.7715060001</v>
      </c>
      <c r="I38" s="6">
        <v>25.640499999999999</v>
      </c>
      <c r="J38" s="4">
        <v>0</v>
      </c>
      <c r="K38" s="7">
        <v>1.2943</v>
      </c>
      <c r="L38" s="3">
        <v>544.23</v>
      </c>
      <c r="M38" s="3">
        <v>278.83</v>
      </c>
    </row>
    <row r="39" spans="1:13" x14ac:dyDescent="0.3">
      <c r="A39" s="8" t="s">
        <v>50</v>
      </c>
      <c r="B39" s="2" t="str">
        <f>HYPERLINK("https://www.suredividend.com/sure-analysis-research-database/","FISERV INC")</f>
        <v>FISERV INC</v>
      </c>
      <c r="C39" s="1" t="s">
        <v>114</v>
      </c>
      <c r="D39" s="3">
        <v>174.64</v>
      </c>
      <c r="E39" s="4">
        <v>0</v>
      </c>
      <c r="F39" s="4">
        <v>0</v>
      </c>
      <c r="G39" s="3">
        <v>0</v>
      </c>
      <c r="H39" s="5">
        <v>100521.618174</v>
      </c>
      <c r="I39" s="6">
        <v>29.128299999999999</v>
      </c>
      <c r="J39" s="4">
        <v>3.3248E-2</v>
      </c>
      <c r="K39" s="7">
        <v>0.87729999999999997</v>
      </c>
      <c r="L39" s="3">
        <v>174.81</v>
      </c>
      <c r="M39" s="3">
        <v>109.12</v>
      </c>
    </row>
    <row r="40" spans="1:13" x14ac:dyDescent="0.3">
      <c r="A40" s="8" t="s">
        <v>51</v>
      </c>
      <c r="B40" s="2" t="str">
        <f>HYPERLINK("https://www.suredividend.com/sure-analysis-research-database/","Fortinet, Inc.")</f>
        <v>Fortinet, Inc.</v>
      </c>
      <c r="C40" s="1" t="s">
        <v>114</v>
      </c>
      <c r="D40" s="3">
        <v>76.680000000000007</v>
      </c>
      <c r="E40" s="4">
        <v>0</v>
      </c>
      <c r="F40" s="4">
        <v>0</v>
      </c>
      <c r="G40" s="3">
        <v>0</v>
      </c>
      <c r="H40" s="5">
        <v>58676.091528999998</v>
      </c>
      <c r="I40" s="6">
        <v>44.692</v>
      </c>
      <c r="J40" s="4">
        <v>0</v>
      </c>
      <c r="K40" s="7">
        <v>1.4370000000000001</v>
      </c>
      <c r="L40" s="3">
        <v>77.180000000000007</v>
      </c>
      <c r="M40" s="3">
        <v>44.12</v>
      </c>
    </row>
    <row r="41" spans="1:13" x14ac:dyDescent="0.3">
      <c r="A41" s="8" t="s">
        <v>52</v>
      </c>
      <c r="B41" s="2" t="str">
        <f>HYPERLINK("https://www.suredividend.com/sure-analysis-GILD/","GILEAD SCIENCES, INC.")</f>
        <v>GILEAD SCIENCES, INC.</v>
      </c>
      <c r="C41" s="1" t="s">
        <v>116</v>
      </c>
      <c r="D41" s="3">
        <v>78.989999999999995</v>
      </c>
      <c r="E41" s="4">
        <v>3.8992277503481457E-2</v>
      </c>
      <c r="F41" s="4">
        <v>3.8589999999999999E-2</v>
      </c>
      <c r="G41" s="3">
        <v>3.04</v>
      </c>
      <c r="H41" s="5">
        <v>98354.374398999993</v>
      </c>
      <c r="I41" s="6">
        <v>93.315299999999993</v>
      </c>
      <c r="J41" s="4">
        <v>3.734753</v>
      </c>
      <c r="K41" s="7">
        <v>0.46989999999999998</v>
      </c>
      <c r="L41" s="3">
        <v>85.92</v>
      </c>
      <c r="M41" s="3">
        <v>61.32</v>
      </c>
    </row>
    <row r="42" spans="1:13" x14ac:dyDescent="0.3">
      <c r="A42" s="8" t="s">
        <v>53</v>
      </c>
      <c r="B42" s="2" t="str">
        <f>HYPERLINK("https://www.suredividend.com/sure-analysis-research-database/","Alphabet Inc.")</f>
        <v>Alphabet Inc.</v>
      </c>
      <c r="C42" s="1" t="s">
        <v>118</v>
      </c>
      <c r="D42" s="3">
        <v>165</v>
      </c>
      <c r="E42" s="4">
        <v>0</v>
      </c>
      <c r="F42" s="4">
        <v>2.5000000000000001E-4</v>
      </c>
      <c r="G42" s="3">
        <v>0.2</v>
      </c>
      <c r="H42" s="5">
        <v>2011207.8</v>
      </c>
      <c r="I42" s="6">
        <v>22.944099999999999</v>
      </c>
      <c r="J42" s="4">
        <v>0</v>
      </c>
      <c r="K42" s="7">
        <v>1.2323999999999999</v>
      </c>
      <c r="L42" s="3">
        <v>193.31</v>
      </c>
      <c r="M42" s="3">
        <v>121.32</v>
      </c>
    </row>
    <row r="43" spans="1:13" x14ac:dyDescent="0.3">
      <c r="A43" s="8" t="s">
        <v>54</v>
      </c>
      <c r="B43" s="2" t="str">
        <f>HYPERLINK("https://www.suredividend.com/sure-analysis-GOOGL/","Alphabet Inc.")</f>
        <v>Alphabet Inc.</v>
      </c>
      <c r="C43" s="1" t="s">
        <v>118</v>
      </c>
      <c r="D43" s="3">
        <v>163.30000000000001</v>
      </c>
      <c r="E43" s="4">
        <v>4.8989589712186161E-3</v>
      </c>
      <c r="F43" s="4">
        <v>2.5000000000000001E-4</v>
      </c>
      <c r="G43" s="3">
        <v>0.2</v>
      </c>
      <c r="H43" s="5">
        <v>2011207.8</v>
      </c>
      <c r="I43" s="6">
        <v>22.944099999999999</v>
      </c>
      <c r="J43" s="4">
        <v>0</v>
      </c>
      <c r="K43" s="7">
        <v>1.2403999999999999</v>
      </c>
      <c r="L43" s="3">
        <v>191.75</v>
      </c>
      <c r="M43" s="3">
        <v>120.07</v>
      </c>
    </row>
    <row r="44" spans="1:13" x14ac:dyDescent="0.3">
      <c r="A44" s="8" t="s">
        <v>55</v>
      </c>
      <c r="B44" s="2" t="str">
        <f>HYPERLINK("https://www.suredividend.com/sure-analysis-HON/","HONEYWELL INTERNATIONAL INC")</f>
        <v>HONEYWELL INTERNATIONAL INC</v>
      </c>
      <c r="C44" s="1" t="s">
        <v>115</v>
      </c>
      <c r="D44" s="3">
        <v>207.9</v>
      </c>
      <c r="E44" s="4">
        <v>2.0779220779220779E-2</v>
      </c>
      <c r="F44" s="4">
        <v>2.0660000000000001E-2</v>
      </c>
      <c r="G44" s="3">
        <v>4.32</v>
      </c>
      <c r="H44" s="5">
        <v>135073.139192</v>
      </c>
      <c r="I44" s="6">
        <v>23.352900000000002</v>
      </c>
      <c r="J44" s="4">
        <v>0.497585</v>
      </c>
      <c r="K44" s="7">
        <v>0.78359999999999996</v>
      </c>
      <c r="L44" s="3">
        <v>219.59</v>
      </c>
      <c r="M44" s="3">
        <v>171.06</v>
      </c>
    </row>
    <row r="45" spans="1:13" x14ac:dyDescent="0.3">
      <c r="A45" s="8" t="s">
        <v>56</v>
      </c>
      <c r="B45" s="2" t="str">
        <f>HYPERLINK("https://www.suredividend.com/sure-analysis-research-database/","IDEXX LABORATORIES INC /DE")</f>
        <v>IDEXX LABORATORIES INC /DE</v>
      </c>
      <c r="C45" s="1" t="s">
        <v>116</v>
      </c>
      <c r="D45" s="3">
        <v>481.22</v>
      </c>
      <c r="E45" s="4">
        <v>0</v>
      </c>
      <c r="F45" s="4">
        <v>0</v>
      </c>
      <c r="G45" s="3">
        <v>0</v>
      </c>
      <c r="H45" s="5">
        <v>39616.297884</v>
      </c>
      <c r="I45" s="6">
        <v>46.848300000000002</v>
      </c>
      <c r="J45" s="4">
        <v>0</v>
      </c>
      <c r="K45" s="7">
        <v>1.4870000000000001</v>
      </c>
      <c r="L45" s="3">
        <v>583.39</v>
      </c>
      <c r="M45" s="3">
        <v>372.5</v>
      </c>
    </row>
    <row r="46" spans="1:13" x14ac:dyDescent="0.3">
      <c r="A46" s="8" t="s">
        <v>57</v>
      </c>
      <c r="B46" s="2" t="str">
        <f>HYPERLINK("https://www.suredividend.com/sure-analysis-research-database/","ILLUMINA, INC.")</f>
        <v>ILLUMINA, INC.</v>
      </c>
      <c r="C46" s="1" t="s">
        <v>116</v>
      </c>
      <c r="D46" s="3">
        <v>131.4</v>
      </c>
      <c r="E46" s="4">
        <v>0</v>
      </c>
      <c r="F46" s="4">
        <v>0</v>
      </c>
      <c r="G46" s="3">
        <v>0</v>
      </c>
      <c r="H46" s="5">
        <v>20932.02</v>
      </c>
      <c r="I46" s="6" t="s">
        <v>121</v>
      </c>
      <c r="J46" s="4">
        <v>0</v>
      </c>
      <c r="K46" s="7">
        <v>1.4792000000000001</v>
      </c>
      <c r="L46" s="3">
        <v>166.67</v>
      </c>
      <c r="M46" s="3">
        <v>86.49</v>
      </c>
    </row>
    <row r="47" spans="1:13" x14ac:dyDescent="0.3">
      <c r="A47" s="8" t="s">
        <v>58</v>
      </c>
      <c r="B47" s="2" t="str">
        <f>HYPERLINK("https://www.suredividend.com/sure-analysis-research-database/","INTEL CORP")</f>
        <v>INTEL CORP</v>
      </c>
      <c r="C47" s="1" t="s">
        <v>114</v>
      </c>
      <c r="D47" s="3">
        <v>22.06</v>
      </c>
      <c r="E47" s="4">
        <v>0.02</v>
      </c>
      <c r="F47" s="4">
        <v>5.8979999999999998E-2</v>
      </c>
      <c r="G47" s="3">
        <v>0.5</v>
      </c>
      <c r="H47" s="5">
        <v>94243.04</v>
      </c>
      <c r="I47" s="6">
        <v>96.659499999999994</v>
      </c>
      <c r="J47" s="4">
        <v>2.4061430000000001</v>
      </c>
      <c r="K47" s="7">
        <v>1.2124999999999999</v>
      </c>
      <c r="L47" s="3">
        <v>50.6</v>
      </c>
      <c r="M47" s="3">
        <v>18.84</v>
      </c>
    </row>
    <row r="48" spans="1:13" x14ac:dyDescent="0.3">
      <c r="A48" s="8" t="s">
        <v>59</v>
      </c>
      <c r="B48" s="2" t="str">
        <f>HYPERLINK("https://www.suredividend.com/sure-analysis-INTU/","INTUIT INC.")</f>
        <v>INTUIT INC.</v>
      </c>
      <c r="C48" s="1" t="s">
        <v>114</v>
      </c>
      <c r="D48" s="3">
        <v>630.34</v>
      </c>
      <c r="E48" s="4">
        <v>6.5996129073198594E-3</v>
      </c>
      <c r="F48" s="4">
        <v>4.5999999999999999E-3</v>
      </c>
      <c r="G48" s="3">
        <v>3.6</v>
      </c>
      <c r="H48" s="5">
        <v>176187.29222</v>
      </c>
      <c r="I48" s="6">
        <v>57.352600000000002</v>
      </c>
      <c r="J48" s="4">
        <v>0.32389299999999999</v>
      </c>
      <c r="K48" s="7">
        <v>1.5755999999999999</v>
      </c>
      <c r="L48" s="3">
        <v>675.68</v>
      </c>
      <c r="M48" s="3">
        <v>471.53</v>
      </c>
    </row>
    <row r="49" spans="1:13" x14ac:dyDescent="0.3">
      <c r="A49" s="8" t="s">
        <v>60</v>
      </c>
      <c r="B49" s="2" t="str">
        <f>HYPERLINK("https://www.suredividend.com/sure-analysis-research-database/","INTUITIVE SURGICAL INC")</f>
        <v>INTUITIVE SURGICAL INC</v>
      </c>
      <c r="C49" s="1" t="s">
        <v>116</v>
      </c>
      <c r="D49" s="3">
        <v>492.66</v>
      </c>
      <c r="E49" s="4">
        <v>0</v>
      </c>
      <c r="F49" s="4">
        <v>0</v>
      </c>
      <c r="G49" s="3">
        <v>0</v>
      </c>
      <c r="H49" s="5">
        <v>175058.12772300001</v>
      </c>
      <c r="I49" s="6">
        <v>83.611800000000002</v>
      </c>
      <c r="J49" s="4">
        <v>0</v>
      </c>
      <c r="K49" s="7">
        <v>1.4764999999999999</v>
      </c>
      <c r="L49" s="3">
        <v>493.97</v>
      </c>
      <c r="M49" s="3">
        <v>254.85</v>
      </c>
    </row>
    <row r="50" spans="1:13" x14ac:dyDescent="0.3">
      <c r="A50" s="8" t="s">
        <v>61</v>
      </c>
      <c r="B50" s="2" t="str">
        <f>HYPERLINK("https://www.suredividend.com/sure-analysis-research-database/","JD.com, Inc.")</f>
        <v>JD.com, Inc.</v>
      </c>
      <c r="C50" s="1" t="s">
        <v>117</v>
      </c>
      <c r="D50" s="3">
        <v>26.99</v>
      </c>
      <c r="E50" s="4">
        <v>0.03</v>
      </c>
      <c r="F50" s="4">
        <v>2.0840000000000001E-2</v>
      </c>
      <c r="G50" s="3">
        <v>0.76</v>
      </c>
      <c r="H50" s="5">
        <v>42447.188255000001</v>
      </c>
      <c r="I50" s="6">
        <v>12.4703</v>
      </c>
      <c r="J50" s="4">
        <v>0.28984799999999999</v>
      </c>
      <c r="K50" s="7">
        <v>0.77800000000000002</v>
      </c>
      <c r="L50" s="3">
        <v>35.69</v>
      </c>
      <c r="M50" s="3">
        <v>20.239999999999998</v>
      </c>
    </row>
    <row r="51" spans="1:13" x14ac:dyDescent="0.3">
      <c r="A51" s="8" t="s">
        <v>62</v>
      </c>
      <c r="B51" s="2" t="str">
        <f>HYPERLINK("https://www.suredividend.com/sure-analysis-KDP/","Keurig Dr Pepper Inc.")</f>
        <v>Keurig Dr Pepper Inc.</v>
      </c>
      <c r="C51" s="1" t="s">
        <v>119</v>
      </c>
      <c r="D51" s="3">
        <v>36.6</v>
      </c>
      <c r="E51" s="4">
        <v>2.3497267759562838E-2</v>
      </c>
      <c r="F51" s="4">
        <v>2.1100000000000001E-2</v>
      </c>
      <c r="G51" s="3">
        <v>0.86</v>
      </c>
      <c r="H51" s="5">
        <v>49646.322262000002</v>
      </c>
      <c r="I51" s="6">
        <v>22.773499999999999</v>
      </c>
      <c r="J51" s="4">
        <v>0.53669699999999998</v>
      </c>
      <c r="K51" s="7">
        <v>0.40260000000000001</v>
      </c>
      <c r="L51" s="3">
        <v>36.799999999999997</v>
      </c>
      <c r="M51" s="3">
        <v>27.11</v>
      </c>
    </row>
    <row r="52" spans="1:13" x14ac:dyDescent="0.3">
      <c r="A52" s="8" t="s">
        <v>63</v>
      </c>
      <c r="B52" s="2" t="str">
        <f>HYPERLINK("https://www.suredividend.com/sure-analysis-KHC/","Kraft Heinz Co")</f>
        <v>Kraft Heinz Co</v>
      </c>
      <c r="C52" s="1" t="s">
        <v>119</v>
      </c>
      <c r="D52" s="3">
        <v>35.42</v>
      </c>
      <c r="E52" s="4">
        <v>4.517221908526256E-2</v>
      </c>
      <c r="F52" s="4">
        <v>4.6149999999999997E-2</v>
      </c>
      <c r="G52" s="3">
        <v>1.6</v>
      </c>
      <c r="H52" s="5">
        <v>42837.665321</v>
      </c>
      <c r="I52" s="6">
        <v>22.2881</v>
      </c>
      <c r="J52" s="4">
        <v>1.0193209999999999</v>
      </c>
      <c r="K52" s="7">
        <v>0.22120000000000001</v>
      </c>
      <c r="L52" s="3">
        <v>38.07</v>
      </c>
      <c r="M52" s="3">
        <v>29.3</v>
      </c>
    </row>
    <row r="53" spans="1:13" x14ac:dyDescent="0.3">
      <c r="A53" s="8" t="s">
        <v>64</v>
      </c>
      <c r="B53" s="2" t="str">
        <f>HYPERLINK("https://www.suredividend.com/sure-analysis-KLAC/","KLA CORP")</f>
        <v>KLA CORP</v>
      </c>
      <c r="C53" s="1" t="s">
        <v>114</v>
      </c>
      <c r="D53" s="3">
        <v>819.06</v>
      </c>
      <c r="E53" s="4">
        <v>7.0812883061070007E-3</v>
      </c>
      <c r="F53" s="4">
        <v>5.8799999999999998E-3</v>
      </c>
      <c r="G53" s="3">
        <v>5.8</v>
      </c>
      <c r="H53" s="5">
        <v>110151.895777</v>
      </c>
      <c r="I53" s="6">
        <v>39.8827</v>
      </c>
      <c r="J53" s="4">
        <v>0.279895</v>
      </c>
      <c r="K53" s="7">
        <v>1.6949000000000001</v>
      </c>
      <c r="L53" s="3">
        <v>894.68</v>
      </c>
      <c r="M53" s="3">
        <v>436.28</v>
      </c>
    </row>
    <row r="54" spans="1:13" x14ac:dyDescent="0.3">
      <c r="A54" s="8" t="s">
        <v>65</v>
      </c>
      <c r="B54" s="10" t="str">
        <f>HYPERLINK("https://www.suredividend.com/sure-analysis-research-database/","Lucid Group, Inc.")</f>
        <v>Lucid Group, Inc.</v>
      </c>
      <c r="C54" s="1" t="s">
        <v>121</v>
      </c>
      <c r="D54" s="3">
        <v>4.0199999999999996</v>
      </c>
      <c r="E54" s="4">
        <v>0</v>
      </c>
      <c r="F54" s="4">
        <v>0</v>
      </c>
      <c r="G54" s="3">
        <v>0</v>
      </c>
      <c r="H54" s="5">
        <v>9321.8843340000003</v>
      </c>
      <c r="I54" s="6" t="s">
        <v>121</v>
      </c>
      <c r="J54" s="4">
        <v>0</v>
      </c>
      <c r="K54" s="7">
        <v>1.7387999999999999</v>
      </c>
      <c r="L54" s="3">
        <v>6.45</v>
      </c>
      <c r="M54" s="3">
        <v>2.29</v>
      </c>
    </row>
    <row r="55" spans="1:13" x14ac:dyDescent="0.3">
      <c r="A55" s="8" t="s">
        <v>66</v>
      </c>
      <c r="B55" s="2" t="str">
        <f>HYPERLINK("https://www.suredividend.com/sure-analysis-LRCX/","LAM RESEARCH CORP")</f>
        <v>LAM RESEARCH CORP</v>
      </c>
      <c r="C55" s="1" t="s">
        <v>114</v>
      </c>
      <c r="D55" s="3">
        <v>821.73</v>
      </c>
      <c r="E55" s="4">
        <v>1.063609701483456E-2</v>
      </c>
      <c r="F55" s="4">
        <v>7.6E-3</v>
      </c>
      <c r="G55" s="3">
        <v>8</v>
      </c>
      <c r="H55" s="5">
        <v>106629.49476</v>
      </c>
      <c r="I55" s="6">
        <v>27.8568</v>
      </c>
      <c r="J55" s="4">
        <v>0.26618999999999998</v>
      </c>
      <c r="K55" s="7">
        <v>1.889</v>
      </c>
      <c r="L55" s="3">
        <v>1130</v>
      </c>
      <c r="M55" s="3">
        <v>570.55999999999995</v>
      </c>
    </row>
    <row r="56" spans="1:13" x14ac:dyDescent="0.3">
      <c r="A56" s="8" t="s">
        <v>67</v>
      </c>
      <c r="B56" s="2" t="str">
        <f>HYPERLINK("https://www.suredividend.com/sure-analysis-research-database/","lululemon athletica inc.")</f>
        <v>lululemon athletica inc.</v>
      </c>
      <c r="C56" s="1" t="s">
        <v>117</v>
      </c>
      <c r="D56" s="3">
        <v>259.58</v>
      </c>
      <c r="E56" s="4">
        <v>0</v>
      </c>
      <c r="F56" s="4">
        <v>0</v>
      </c>
      <c r="G56" s="3">
        <v>0</v>
      </c>
      <c r="H56" s="5">
        <v>30529.382909</v>
      </c>
      <c r="I56" s="6">
        <v>19.5382</v>
      </c>
      <c r="J56" s="4">
        <v>0</v>
      </c>
      <c r="K56" s="7">
        <v>1.2116</v>
      </c>
      <c r="L56" s="3">
        <v>516.39</v>
      </c>
      <c r="M56" s="3">
        <v>226.01</v>
      </c>
    </row>
    <row r="57" spans="1:13" x14ac:dyDescent="0.3">
      <c r="A57" s="8" t="s">
        <v>68</v>
      </c>
      <c r="B57" s="2" t="str">
        <f>HYPERLINK("https://www.suredividend.com/sure-analysis-MAR/","MARRIOTT INTERNATIONAL INC /MD/")</f>
        <v>MARRIOTT INTERNATIONAL INC /MD/</v>
      </c>
      <c r="C57" s="1" t="s">
        <v>117</v>
      </c>
      <c r="D57" s="3">
        <v>234.71</v>
      </c>
      <c r="E57" s="4">
        <v>1.0267990285884709E-2</v>
      </c>
      <c r="F57" s="4">
        <v>5.1700000000000001E-3</v>
      </c>
      <c r="G57" s="3">
        <v>2.2999999999999998</v>
      </c>
      <c r="H57" s="5">
        <v>66070.577953</v>
      </c>
      <c r="I57" s="6">
        <v>22.253499999999999</v>
      </c>
      <c r="J57" s="4">
        <v>0.21662100000000001</v>
      </c>
      <c r="K57" s="7">
        <v>1.0163</v>
      </c>
      <c r="L57" s="3">
        <v>259.14</v>
      </c>
      <c r="M57" s="3">
        <v>178.92</v>
      </c>
    </row>
    <row r="58" spans="1:13" x14ac:dyDescent="0.3">
      <c r="A58" s="8" t="s">
        <v>69</v>
      </c>
      <c r="B58" s="2" t="str">
        <f>HYPERLINK("https://www.suredividend.com/sure-analysis-MCHP/","MICROCHIP TECHNOLOGY INC")</f>
        <v>MICROCHIP TECHNOLOGY INC</v>
      </c>
      <c r="C58" s="1" t="s">
        <v>114</v>
      </c>
      <c r="D58" s="3">
        <v>82.17</v>
      </c>
      <c r="E58" s="4">
        <v>2.2149202872094442E-2</v>
      </c>
      <c r="F58" s="4">
        <v>1.473E-2</v>
      </c>
      <c r="G58" s="3">
        <v>1.8</v>
      </c>
      <c r="H58" s="5">
        <v>44079.257125999997</v>
      </c>
      <c r="I58" s="6">
        <v>32.179299999999998</v>
      </c>
      <c r="J58" s="4">
        <v>0.69002799999999997</v>
      </c>
      <c r="K58" s="7">
        <v>1.4558</v>
      </c>
      <c r="L58" s="3">
        <v>100.01</v>
      </c>
      <c r="M58" s="3">
        <v>67.34</v>
      </c>
    </row>
    <row r="59" spans="1:13" x14ac:dyDescent="0.3">
      <c r="A59" s="8" t="s">
        <v>70</v>
      </c>
      <c r="B59" s="2" t="str">
        <f>HYPERLINK("https://www.suredividend.com/sure-analysis-MDLZ/","Mondelez International, Inc.")</f>
        <v>Mondelez International, Inc.</v>
      </c>
      <c r="C59" s="1" t="s">
        <v>119</v>
      </c>
      <c r="D59" s="3">
        <v>71.78</v>
      </c>
      <c r="E59" s="4">
        <v>2.6191139593201448E-2</v>
      </c>
      <c r="F59" s="4">
        <v>2.0279999999999999E-2</v>
      </c>
      <c r="G59" s="3">
        <v>1.7</v>
      </c>
      <c r="H59" s="5">
        <v>95923.633268000005</v>
      </c>
      <c r="I59" s="6">
        <v>24.302900000000001</v>
      </c>
      <c r="J59" s="4">
        <v>0.570129</v>
      </c>
      <c r="K59" s="7">
        <v>0.49540000000000001</v>
      </c>
      <c r="L59" s="3">
        <v>76.239999999999995</v>
      </c>
      <c r="M59" s="3">
        <v>59.64</v>
      </c>
    </row>
    <row r="60" spans="1:13" x14ac:dyDescent="0.3">
      <c r="A60" s="8" t="s">
        <v>71</v>
      </c>
      <c r="B60" s="2" t="str">
        <f>HYPERLINK("https://www.suredividend.com/sure-analysis-research-database/","MERCADOLIBRE INC")</f>
        <v>MERCADOLIBRE INC</v>
      </c>
      <c r="C60" s="1" t="s">
        <v>117</v>
      </c>
      <c r="D60" s="3">
        <v>2063.62</v>
      </c>
      <c r="E60" s="4">
        <v>0</v>
      </c>
      <c r="F60" s="4">
        <v>0</v>
      </c>
      <c r="G60" s="3">
        <v>0.6</v>
      </c>
      <c r="H60" s="5">
        <v>104520.88002700001</v>
      </c>
      <c r="I60" s="6">
        <v>74.711100000000002</v>
      </c>
      <c r="J60" s="4">
        <v>0</v>
      </c>
      <c r="K60" s="7">
        <v>2.024</v>
      </c>
      <c r="L60" s="3">
        <v>2064.7600000000002</v>
      </c>
      <c r="M60" s="3">
        <v>1141.04</v>
      </c>
    </row>
    <row r="61" spans="1:13" x14ac:dyDescent="0.3">
      <c r="A61" s="8" t="s">
        <v>72</v>
      </c>
      <c r="B61" s="2" t="str">
        <f>HYPERLINK("https://www.suredividend.com/sure-analysis-research-database/","Monster Beverage Corp")</f>
        <v>Monster Beverage Corp</v>
      </c>
      <c r="C61" s="1" t="s">
        <v>119</v>
      </c>
      <c r="D61" s="3">
        <v>47.11</v>
      </c>
      <c r="E61" s="4">
        <v>0</v>
      </c>
      <c r="F61" s="4">
        <v>0</v>
      </c>
      <c r="G61" s="3">
        <v>0</v>
      </c>
      <c r="H61" s="5">
        <v>46165.907164999997</v>
      </c>
      <c r="I61" s="6">
        <v>27.3642</v>
      </c>
      <c r="J61" s="4">
        <v>0</v>
      </c>
      <c r="K61" s="7">
        <v>0.57450000000000001</v>
      </c>
      <c r="L61" s="3">
        <v>61.23</v>
      </c>
      <c r="M61" s="3">
        <v>43.32</v>
      </c>
    </row>
    <row r="62" spans="1:13" x14ac:dyDescent="0.3">
      <c r="A62" s="8" t="s">
        <v>73</v>
      </c>
      <c r="B62" s="2" t="str">
        <f>HYPERLINK("https://www.suredividend.com/sure-analysis-research-database/","Moderna, Inc.")</f>
        <v>Moderna, Inc.</v>
      </c>
      <c r="C62" s="1" t="s">
        <v>116</v>
      </c>
      <c r="D62" s="3">
        <v>77.349999999999994</v>
      </c>
      <c r="E62" s="4">
        <v>0</v>
      </c>
      <c r="F62" s="4">
        <v>0</v>
      </c>
      <c r="G62" s="3">
        <v>0</v>
      </c>
      <c r="H62" s="5">
        <v>29752.252722000001</v>
      </c>
      <c r="I62" s="6" t="s">
        <v>121</v>
      </c>
      <c r="J62" s="4">
        <v>0</v>
      </c>
      <c r="K62" s="7">
        <v>1.1664000000000001</v>
      </c>
      <c r="L62" s="3">
        <v>170.47</v>
      </c>
      <c r="M62" s="3">
        <v>62.55</v>
      </c>
    </row>
    <row r="63" spans="1:13" x14ac:dyDescent="0.3">
      <c r="A63" s="8" t="s">
        <v>74</v>
      </c>
      <c r="B63" s="2" t="str">
        <f>HYPERLINK("https://www.suredividend.com/sure-analysis-research-database/","Marvell Technology, Inc.")</f>
        <v>Marvell Technology, Inc.</v>
      </c>
      <c r="C63" s="1" t="s">
        <v>114</v>
      </c>
      <c r="D63" s="3">
        <v>76.25</v>
      </c>
      <c r="E63" s="4">
        <v>0</v>
      </c>
      <c r="F63" s="4">
        <v>3.96E-3</v>
      </c>
      <c r="G63" s="3">
        <v>0.24</v>
      </c>
      <c r="H63" s="5">
        <v>66039.088000000003</v>
      </c>
      <c r="I63" s="6" t="s">
        <v>121</v>
      </c>
      <c r="J63" s="4" t="s">
        <v>121</v>
      </c>
      <c r="K63" s="7">
        <v>1.8756999999999999</v>
      </c>
      <c r="L63" s="3">
        <v>85.61</v>
      </c>
      <c r="M63" s="3">
        <v>45.94</v>
      </c>
    </row>
    <row r="64" spans="1:13" x14ac:dyDescent="0.3">
      <c r="A64" s="8" t="s">
        <v>75</v>
      </c>
      <c r="B64" s="2" t="str">
        <f>HYPERLINK("https://www.suredividend.com/sure-analysis-MSFT/","MICROSOFT CORP")</f>
        <v>MICROSOFT CORP</v>
      </c>
      <c r="C64" s="1" t="s">
        <v>114</v>
      </c>
      <c r="D64" s="3">
        <v>416.97</v>
      </c>
      <c r="E64" s="4">
        <v>7.1947622131088556E-3</v>
      </c>
      <c r="F64" s="4">
        <v>6.0000000000000001E-3</v>
      </c>
      <c r="G64" s="3">
        <v>3</v>
      </c>
      <c r="H64" s="5">
        <v>3100617.6302499999</v>
      </c>
      <c r="I64" s="6">
        <v>35.179900000000004</v>
      </c>
      <c r="J64" s="4">
        <v>0.24701600000000001</v>
      </c>
      <c r="K64" s="7">
        <v>1.1757</v>
      </c>
      <c r="L64" s="3">
        <v>467.51</v>
      </c>
      <c r="M64" s="3">
        <v>307.14</v>
      </c>
    </row>
    <row r="65" spans="1:13" x14ac:dyDescent="0.3">
      <c r="A65" s="8" t="s">
        <v>76</v>
      </c>
      <c r="B65" s="2" t="str">
        <f>HYPERLINK("https://www.suredividend.com/sure-analysis-research-database/","Match Group, Inc.")</f>
        <v>Match Group, Inc.</v>
      </c>
      <c r="C65" s="1" t="s">
        <v>118</v>
      </c>
      <c r="D65" s="3">
        <v>37.21</v>
      </c>
      <c r="E65" s="4">
        <v>0</v>
      </c>
      <c r="F65" s="4">
        <v>0</v>
      </c>
      <c r="G65" s="3">
        <v>1.51</v>
      </c>
      <c r="H65" s="5">
        <v>9596.2733970000008</v>
      </c>
      <c r="I65" s="6">
        <v>14.7658</v>
      </c>
      <c r="J65" s="4">
        <v>1.134E-3</v>
      </c>
      <c r="K65" s="7">
        <v>1.5774999999999999</v>
      </c>
      <c r="L65" s="3">
        <v>47.81</v>
      </c>
      <c r="M65" s="3">
        <v>27.66</v>
      </c>
    </row>
    <row r="66" spans="1:13" x14ac:dyDescent="0.3">
      <c r="A66" s="8" t="s">
        <v>77</v>
      </c>
      <c r="B66" s="2" t="str">
        <f>HYPERLINK("https://www.suredividend.com/sure-analysis-MU/","MICRON TECHNOLOGY INC")</f>
        <v>MICRON TECHNOLOGY INC</v>
      </c>
      <c r="C66" s="1" t="s">
        <v>114</v>
      </c>
      <c r="D66" s="3">
        <v>96.2</v>
      </c>
      <c r="E66" s="4">
        <v>4.781704781704782E-3</v>
      </c>
      <c r="F66" s="4">
        <v>3.0799999999999998E-3</v>
      </c>
      <c r="G66" s="3">
        <v>0.46</v>
      </c>
      <c r="H66" s="5">
        <v>106714.889214</v>
      </c>
      <c r="I66" s="6" t="s">
        <v>121</v>
      </c>
      <c r="J66" s="4" t="s">
        <v>121</v>
      </c>
      <c r="K66" s="7">
        <v>1.4124000000000001</v>
      </c>
      <c r="L66" s="3">
        <v>157.4</v>
      </c>
      <c r="M66" s="3">
        <v>63.52</v>
      </c>
    </row>
    <row r="67" spans="1:13" x14ac:dyDescent="0.3">
      <c r="A67" s="8" t="s">
        <v>78</v>
      </c>
      <c r="B67" s="2" t="str">
        <f>HYPERLINK("https://www.suredividend.com/sure-analysis-research-database/","NETFLIX INC")</f>
        <v>NETFLIX INC</v>
      </c>
      <c r="C67" s="1" t="s">
        <v>118</v>
      </c>
      <c r="D67" s="3">
        <v>701.09</v>
      </c>
      <c r="E67" s="4">
        <v>0</v>
      </c>
      <c r="F67" s="4">
        <v>0</v>
      </c>
      <c r="G67" s="3">
        <v>0</v>
      </c>
      <c r="H67" s="5">
        <v>300994.60272999998</v>
      </c>
      <c r="I67" s="6">
        <v>42.424799999999998</v>
      </c>
      <c r="J67" s="4">
        <v>0</v>
      </c>
      <c r="K67" s="7">
        <v>1.6572</v>
      </c>
      <c r="L67" s="3">
        <v>711.33</v>
      </c>
      <c r="M67" s="3">
        <v>344.73</v>
      </c>
    </row>
    <row r="68" spans="1:13" x14ac:dyDescent="0.3">
      <c r="A68" s="8" t="s">
        <v>79</v>
      </c>
      <c r="B68" s="2" t="str">
        <f>HYPERLINK("https://www.suredividend.com/sure-analysis-research-database/","NetEase, Inc.")</f>
        <v>NetEase, Inc.</v>
      </c>
      <c r="C68" s="1" t="s">
        <v>118</v>
      </c>
      <c r="D68" s="3">
        <v>80.42</v>
      </c>
      <c r="E68" s="4">
        <v>0.03</v>
      </c>
      <c r="F68" s="4">
        <v>1.7420000000000001E-2</v>
      </c>
      <c r="G68" s="3">
        <v>2.59</v>
      </c>
      <c r="H68" s="5">
        <v>51655.079171999998</v>
      </c>
      <c r="I68" s="6">
        <v>12.4673</v>
      </c>
      <c r="J68" s="4">
        <v>0.27297900000000003</v>
      </c>
      <c r="K68" s="7">
        <v>0.70269999999999999</v>
      </c>
      <c r="L68" s="3">
        <v>116.59</v>
      </c>
      <c r="M68" s="3">
        <v>80.069999999999993</v>
      </c>
    </row>
    <row r="69" spans="1:13" x14ac:dyDescent="0.3">
      <c r="A69" s="8" t="s">
        <v>80</v>
      </c>
      <c r="B69" s="2" t="str">
        <f>HYPERLINK("https://www.suredividend.com/sure-analysis-research-database/","NVIDIA CORP")</f>
        <v>NVIDIA CORP</v>
      </c>
      <c r="C69" s="1" t="s">
        <v>114</v>
      </c>
      <c r="D69" s="3">
        <v>119.46</v>
      </c>
      <c r="E69" s="4">
        <v>0</v>
      </c>
      <c r="F69" s="4">
        <v>1.6000000000000001E-4</v>
      </c>
      <c r="G69" s="3">
        <v>0.02</v>
      </c>
      <c r="H69" s="5">
        <v>2928146.1</v>
      </c>
      <c r="I69" s="6">
        <v>55.238700000000001</v>
      </c>
      <c r="J69" s="4">
        <v>1.0187E-2</v>
      </c>
      <c r="K69" s="7">
        <v>2.1084000000000001</v>
      </c>
      <c r="L69" s="3">
        <v>140.76</v>
      </c>
      <c r="M69" s="3">
        <v>39.22</v>
      </c>
    </row>
    <row r="70" spans="1:13" x14ac:dyDescent="0.3">
      <c r="A70" s="8" t="s">
        <v>81</v>
      </c>
      <c r="B70" s="2" t="str">
        <f>HYPERLINK("https://www.suredividend.com/sure-analysis-NXPI/","NXP Semiconductors N.V.")</f>
        <v>NXP Semiconductors N.V.</v>
      </c>
      <c r="C70" s="1" t="s">
        <v>114</v>
      </c>
      <c r="D70" s="3">
        <v>256.36</v>
      </c>
      <c r="E70" s="4">
        <v>1.5837104072398189E-2</v>
      </c>
      <c r="F70" s="4">
        <v>1.218E-2</v>
      </c>
      <c r="G70" s="3">
        <v>4.0599999999999996</v>
      </c>
      <c r="H70" s="5">
        <v>65303.333935000002</v>
      </c>
      <c r="I70" s="6">
        <v>23.481999999999999</v>
      </c>
      <c r="J70" s="4">
        <v>0.37245800000000001</v>
      </c>
      <c r="K70" s="7">
        <v>1.3755999999999999</v>
      </c>
      <c r="L70" s="3">
        <v>296.08</v>
      </c>
      <c r="M70" s="3">
        <v>165.13</v>
      </c>
    </row>
    <row r="71" spans="1:13" x14ac:dyDescent="0.3">
      <c r="A71" s="8" t="s">
        <v>82</v>
      </c>
      <c r="B71" s="2" t="str">
        <f>HYPERLINK("https://www.suredividend.com/sure-analysis-research-database/","Okta, Inc.")</f>
        <v>Okta, Inc.</v>
      </c>
      <c r="C71" s="1" t="s">
        <v>114</v>
      </c>
      <c r="D71" s="3">
        <v>78.7</v>
      </c>
      <c r="E71" s="4">
        <v>0</v>
      </c>
      <c r="F71" s="4">
        <v>0</v>
      </c>
      <c r="G71" s="3">
        <v>0</v>
      </c>
      <c r="H71" s="5">
        <v>13373.239669000001</v>
      </c>
      <c r="I71" s="6" t="s">
        <v>121</v>
      </c>
      <c r="J71" s="4">
        <v>0</v>
      </c>
      <c r="K71" s="7">
        <v>1.8868</v>
      </c>
      <c r="L71" s="3">
        <v>114.5</v>
      </c>
      <c r="M71" s="3">
        <v>65.040000000000006</v>
      </c>
    </row>
    <row r="72" spans="1:13" x14ac:dyDescent="0.3">
      <c r="A72" s="8" t="s">
        <v>83</v>
      </c>
      <c r="B72" s="2" t="str">
        <f>HYPERLINK("https://www.suredividend.com/sure-analysis-research-database/","O REILLY AUTOMOTIVE INC")</f>
        <v>O REILLY AUTOMOTIVE INC</v>
      </c>
      <c r="C72" s="1" t="s">
        <v>117</v>
      </c>
      <c r="D72" s="3">
        <v>1129.32</v>
      </c>
      <c r="E72" s="4">
        <v>0</v>
      </c>
      <c r="F72" s="4">
        <v>0</v>
      </c>
      <c r="G72" s="3">
        <v>0</v>
      </c>
      <c r="H72" s="5">
        <v>65544.660149999996</v>
      </c>
      <c r="I72" s="6">
        <v>27.627800000000001</v>
      </c>
      <c r="J72" s="4">
        <v>0</v>
      </c>
      <c r="K72" s="7">
        <v>0.66080000000000005</v>
      </c>
      <c r="L72" s="3">
        <v>1169.1099999999999</v>
      </c>
      <c r="M72" s="3">
        <v>860.1</v>
      </c>
    </row>
    <row r="73" spans="1:13" x14ac:dyDescent="0.3">
      <c r="A73" s="8" t="s">
        <v>84</v>
      </c>
      <c r="B73" s="2" t="str">
        <f>HYPERLINK("https://www.suredividend.com/sure-analysis-research-database/","Palo Alto Networks Inc")</f>
        <v>Palo Alto Networks Inc</v>
      </c>
      <c r="C73" s="1" t="s">
        <v>114</v>
      </c>
      <c r="D73" s="3">
        <v>362.6</v>
      </c>
      <c r="E73" s="4">
        <v>0</v>
      </c>
      <c r="F73" s="4">
        <v>0</v>
      </c>
      <c r="G73" s="3">
        <v>0</v>
      </c>
      <c r="H73" s="5">
        <v>117448.736</v>
      </c>
      <c r="I73" s="6">
        <v>47.985300000000002</v>
      </c>
      <c r="J73" s="4">
        <v>0</v>
      </c>
      <c r="K73" s="7">
        <v>1.0964</v>
      </c>
      <c r="L73" s="3">
        <v>380.84</v>
      </c>
      <c r="M73" s="3">
        <v>224.64</v>
      </c>
    </row>
    <row r="74" spans="1:13" x14ac:dyDescent="0.3">
      <c r="A74" s="8" t="s">
        <v>85</v>
      </c>
      <c r="B74" s="2" t="str">
        <f>HYPERLINK("https://www.suredividend.com/sure-analysis-PAYX/","PAYCHEX INC")</f>
        <v>PAYCHEX INC</v>
      </c>
      <c r="C74" s="1" t="s">
        <v>115</v>
      </c>
      <c r="D74" s="3">
        <v>131.16999999999999</v>
      </c>
      <c r="E74" s="4">
        <v>2.9884882213920869E-2</v>
      </c>
      <c r="F74" s="4">
        <v>2.4170000000000001E-2</v>
      </c>
      <c r="G74" s="3">
        <v>3.74</v>
      </c>
      <c r="H74" s="5">
        <v>47248.650722999999</v>
      </c>
      <c r="I74" s="6">
        <v>27.708600000000001</v>
      </c>
      <c r="J74" s="4">
        <v>0.77810000000000001</v>
      </c>
      <c r="K74" s="7">
        <v>0.99919999999999998</v>
      </c>
      <c r="L74" s="3">
        <v>132.13</v>
      </c>
      <c r="M74" s="3">
        <v>103.02</v>
      </c>
    </row>
    <row r="75" spans="1:13" x14ac:dyDescent="0.3">
      <c r="A75" s="8" t="s">
        <v>86</v>
      </c>
      <c r="B75" s="2" t="str">
        <f>HYPERLINK("https://www.suredividend.com/sure-analysis-PCAR/","PACCAR INC")</f>
        <v>PACCAR INC</v>
      </c>
      <c r="C75" s="1" t="s">
        <v>115</v>
      </c>
      <c r="D75" s="3">
        <v>96.16</v>
      </c>
      <c r="E75" s="4">
        <v>3.8477537437603987E-2</v>
      </c>
      <c r="F75" s="4">
        <v>2.7879999999999999E-2</v>
      </c>
      <c r="G75" s="3">
        <v>4.34</v>
      </c>
      <c r="H75" s="5">
        <v>50419.655225000002</v>
      </c>
      <c r="I75" s="6">
        <v>10.1907</v>
      </c>
      <c r="J75" s="4">
        <v>0.45457999999999998</v>
      </c>
      <c r="K75" s="7">
        <v>0.79659999999999997</v>
      </c>
      <c r="L75" s="3">
        <v>124.75</v>
      </c>
      <c r="M75" s="3">
        <v>77.39</v>
      </c>
    </row>
    <row r="76" spans="1:13" x14ac:dyDescent="0.3">
      <c r="A76" s="8" t="s">
        <v>87</v>
      </c>
      <c r="B76" s="2" t="str">
        <f>HYPERLINK("https://www.suredividend.com/sure-analysis-research-database/","PDD Holdings Inc.")</f>
        <v>PDD Holdings Inc.</v>
      </c>
      <c r="C76" s="1" t="s">
        <v>117</v>
      </c>
      <c r="D76" s="3">
        <v>96.15</v>
      </c>
      <c r="E76" s="4">
        <v>0</v>
      </c>
      <c r="F76" s="4">
        <v>0</v>
      </c>
      <c r="G76" s="3">
        <v>0</v>
      </c>
      <c r="H76" s="5">
        <v>132235.13355900001</v>
      </c>
      <c r="I76" s="6">
        <v>15.640700000000001</v>
      </c>
      <c r="J76" s="4">
        <v>0</v>
      </c>
      <c r="K76" s="7">
        <v>0.88360000000000005</v>
      </c>
      <c r="L76" s="3">
        <v>164.69</v>
      </c>
      <c r="M76" s="3">
        <v>88.01</v>
      </c>
    </row>
    <row r="77" spans="1:13" x14ac:dyDescent="0.3">
      <c r="A77" s="8" t="s">
        <v>88</v>
      </c>
      <c r="B77" s="2" t="str">
        <f>HYPERLINK("https://www.suredividend.com/sure-analysis-PEP/","PEPSICO INC")</f>
        <v>PEPSICO INC</v>
      </c>
      <c r="C77" s="1" t="s">
        <v>119</v>
      </c>
      <c r="D77" s="3">
        <v>172.84</v>
      </c>
      <c r="E77" s="4">
        <v>3.1358481832909048E-2</v>
      </c>
      <c r="F77" s="4">
        <v>2.5839999999999998E-2</v>
      </c>
      <c r="G77" s="3">
        <v>5.15</v>
      </c>
      <c r="H77" s="5">
        <v>237463.19651199999</v>
      </c>
      <c r="I77" s="6">
        <v>24.946200000000001</v>
      </c>
      <c r="J77" s="4">
        <v>0.72900799999999999</v>
      </c>
      <c r="K77" s="7">
        <v>0.4516</v>
      </c>
      <c r="L77" s="3">
        <v>181.98</v>
      </c>
      <c r="M77" s="3">
        <v>152.28</v>
      </c>
    </row>
    <row r="78" spans="1:13" x14ac:dyDescent="0.3">
      <c r="A78" s="8" t="s">
        <v>89</v>
      </c>
      <c r="B78" s="2" t="str">
        <f>HYPERLINK("https://www.suredividend.com/sure-analysis-research-database/","PELOTON INTERACTIVE, INC.")</f>
        <v>PELOTON INTERACTIVE, INC.</v>
      </c>
      <c r="C78" s="1" t="s">
        <v>117</v>
      </c>
      <c r="D78" s="3">
        <v>4.66</v>
      </c>
      <c r="E78" s="4">
        <v>0</v>
      </c>
      <c r="F78" s="4">
        <v>0</v>
      </c>
      <c r="G78" s="3">
        <v>0</v>
      </c>
      <c r="H78" s="5">
        <v>1754.1144509999999</v>
      </c>
      <c r="I78" s="6" t="s">
        <v>121</v>
      </c>
      <c r="J78" s="4">
        <v>0</v>
      </c>
      <c r="K78" s="7">
        <v>2.2008000000000001</v>
      </c>
      <c r="L78" s="3">
        <v>7.24</v>
      </c>
      <c r="M78" s="3">
        <v>2.7</v>
      </c>
    </row>
    <row r="79" spans="1:13" x14ac:dyDescent="0.3">
      <c r="A79" s="8" t="s">
        <v>90</v>
      </c>
      <c r="B79" s="2" t="str">
        <f>HYPERLINK("https://www.suredividend.com/sure-analysis-research-database/","PayPal Holdings, Inc.")</f>
        <v>PayPal Holdings, Inc.</v>
      </c>
      <c r="C79" s="1" t="s">
        <v>122</v>
      </c>
      <c r="D79" s="3">
        <v>72.48</v>
      </c>
      <c r="E79" s="4">
        <v>0</v>
      </c>
      <c r="F79" s="4">
        <v>0</v>
      </c>
      <c r="G79" s="3">
        <v>0</v>
      </c>
      <c r="H79" s="5">
        <v>74047.607655</v>
      </c>
      <c r="I79" s="6">
        <v>16.684899999999999</v>
      </c>
      <c r="J79" s="4">
        <v>0</v>
      </c>
      <c r="K79" s="7">
        <v>1.5399</v>
      </c>
      <c r="L79" s="3">
        <v>73.930000000000007</v>
      </c>
      <c r="M79" s="3">
        <v>50.25</v>
      </c>
    </row>
    <row r="80" spans="1:13" x14ac:dyDescent="0.3">
      <c r="A80" s="8" t="s">
        <v>91</v>
      </c>
      <c r="B80" s="2" t="str">
        <f>HYPERLINK("https://www.suredividend.com/sure-analysis-QCOM/","QUALCOMM INC/DE")</f>
        <v>QUALCOMM INC/DE</v>
      </c>
      <c r="C80" s="1" t="s">
        <v>114</v>
      </c>
      <c r="D80" s="3">
        <v>175.22</v>
      </c>
      <c r="E80" s="4">
        <v>1.94041776052962E-2</v>
      </c>
      <c r="F80" s="4">
        <v>1.8270000000000002E-2</v>
      </c>
      <c r="G80" s="3">
        <v>3.25</v>
      </c>
      <c r="H80" s="5">
        <v>195284.2</v>
      </c>
      <c r="I80" s="6">
        <v>22.415500000000002</v>
      </c>
      <c r="J80" s="4">
        <v>0.41689599999999999</v>
      </c>
      <c r="K80" s="7">
        <v>1.4681</v>
      </c>
      <c r="L80" s="3">
        <v>230.63</v>
      </c>
      <c r="M80" s="3">
        <v>102.73</v>
      </c>
    </row>
    <row r="81" spans="1:13" x14ac:dyDescent="0.3">
      <c r="A81" s="8" t="s">
        <v>92</v>
      </c>
      <c r="B81" s="2" t="str">
        <f>HYPERLINK("https://www.suredividend.com/sure-analysis-research-database/","REGENERON PHARMACEUTICALS, INC.")</f>
        <v>REGENERON PHARMACEUTICALS, INC.</v>
      </c>
      <c r="C81" s="1" t="s">
        <v>116</v>
      </c>
      <c r="D81" s="3">
        <v>1184.19</v>
      </c>
      <c r="E81" s="4">
        <v>0</v>
      </c>
      <c r="F81" s="4">
        <v>0</v>
      </c>
      <c r="G81" s="3">
        <v>0</v>
      </c>
      <c r="H81" s="5">
        <v>130593.744161</v>
      </c>
      <c r="I81" s="6">
        <v>30.2181</v>
      </c>
      <c r="J81" s="4">
        <v>0</v>
      </c>
      <c r="K81" s="7">
        <v>0.70499999999999996</v>
      </c>
      <c r="L81" s="3">
        <v>1211.2</v>
      </c>
      <c r="M81" s="3">
        <v>769.19</v>
      </c>
    </row>
    <row r="82" spans="1:13" x14ac:dyDescent="0.3">
      <c r="A82" s="8" t="s">
        <v>93</v>
      </c>
      <c r="B82" s="2" t="str">
        <f>HYPERLINK("https://www.suredividend.com/sure-analysis-ROST/","ROSS STORES, INC.")</f>
        <v>ROSS STORES, INC.</v>
      </c>
      <c r="C82" s="1" t="s">
        <v>117</v>
      </c>
      <c r="D82" s="3">
        <v>150.58000000000001</v>
      </c>
      <c r="E82" s="4">
        <v>9.76225262319033E-3</v>
      </c>
      <c r="F82" s="4">
        <v>7.7000000000000002E-3</v>
      </c>
      <c r="G82" s="3">
        <v>1.41</v>
      </c>
      <c r="H82" s="5">
        <v>50239.716592999997</v>
      </c>
      <c r="I82" s="6">
        <v>25.229399999999998</v>
      </c>
      <c r="J82" s="4">
        <v>0.23266899999999999</v>
      </c>
      <c r="K82" s="7">
        <v>1.1563000000000001</v>
      </c>
      <c r="L82" s="3">
        <v>163.6</v>
      </c>
      <c r="M82" s="3">
        <v>107.53</v>
      </c>
    </row>
    <row r="83" spans="1:13" x14ac:dyDescent="0.3">
      <c r="A83" s="8" t="s">
        <v>94</v>
      </c>
      <c r="B83" s="2" t="str">
        <f>HYPERLINK("https://www.suredividend.com/sure-analysis-SBUX/","STARBUCKS CORP")</f>
        <v>STARBUCKS CORP</v>
      </c>
      <c r="C83" s="1" t="s">
        <v>117</v>
      </c>
      <c r="D83" s="3">
        <v>94.5</v>
      </c>
      <c r="E83" s="4">
        <v>2.4126984126984129E-2</v>
      </c>
      <c r="F83" s="4">
        <v>2.5930000000000002E-2</v>
      </c>
      <c r="G83" s="3">
        <v>2.2799999999999998</v>
      </c>
      <c r="H83" s="5">
        <v>107166.724</v>
      </c>
      <c r="I83" s="6">
        <v>26.325099999999999</v>
      </c>
      <c r="J83" s="4">
        <v>0.62526099999999996</v>
      </c>
      <c r="K83" s="7">
        <v>0.87919999999999998</v>
      </c>
      <c r="L83" s="3">
        <v>105.57</v>
      </c>
      <c r="M83" s="3">
        <v>70.83</v>
      </c>
    </row>
    <row r="84" spans="1:13" x14ac:dyDescent="0.3">
      <c r="A84" s="8" t="s">
        <v>95</v>
      </c>
      <c r="B84" s="2" t="str">
        <f>HYPERLINK("https://www.suredividend.com/sure-analysis-research-database/","")</f>
        <v/>
      </c>
      <c r="C84" s="1" t="s">
        <v>116</v>
      </c>
      <c r="D84" s="3">
        <v>228.86</v>
      </c>
      <c r="E84" s="4">
        <v>0</v>
      </c>
      <c r="F84" s="4">
        <v>0</v>
      </c>
      <c r="G84" s="3">
        <v>0</v>
      </c>
      <c r="H84" s="5">
        <v>43033.999900000003</v>
      </c>
      <c r="I84" s="6" t="s">
        <v>121</v>
      </c>
      <c r="J84" s="4">
        <v>0</v>
      </c>
      <c r="K84" s="7">
        <v>0.3921</v>
      </c>
    </row>
    <row r="85" spans="1:13" x14ac:dyDescent="0.3">
      <c r="A85" s="8" t="s">
        <v>96</v>
      </c>
      <c r="B85" s="2" t="str">
        <f>HYPERLINK("https://www.suredividend.com/sure-analysis-research-database/","SIRIUS XM HOLDINGS INC.")</f>
        <v>SIRIUS XM HOLDINGS INC.</v>
      </c>
      <c r="C85" s="1" t="s">
        <v>118</v>
      </c>
      <c r="D85" s="3">
        <v>3.3</v>
      </c>
      <c r="E85" s="4">
        <v>0.03</v>
      </c>
      <c r="F85" s="4">
        <v>2.6530000000000001E-2</v>
      </c>
      <c r="G85" s="3">
        <v>0.11</v>
      </c>
      <c r="H85" s="5">
        <v>12667.694777000001</v>
      </c>
      <c r="I85" s="6">
        <v>9.8505000000000003</v>
      </c>
      <c r="J85" s="4">
        <v>0.30864200000000003</v>
      </c>
      <c r="K85" s="7">
        <v>1.0539000000000001</v>
      </c>
      <c r="L85" s="3">
        <v>5.65</v>
      </c>
      <c r="M85" s="3">
        <v>2.4300000000000002</v>
      </c>
    </row>
    <row r="86" spans="1:13" x14ac:dyDescent="0.3">
      <c r="A86" s="8" t="s">
        <v>97</v>
      </c>
      <c r="B86" s="2" t="str">
        <f>HYPERLINK("https://www.suredividend.com/sure-analysis-research-database/","SYNOPSYS INC")</f>
        <v>SYNOPSYS INC</v>
      </c>
      <c r="C86" s="1" t="s">
        <v>114</v>
      </c>
      <c r="D86" s="3">
        <v>519.74</v>
      </c>
      <c r="E86" s="4">
        <v>0</v>
      </c>
      <c r="F86" s="4">
        <v>0</v>
      </c>
      <c r="G86" s="3">
        <v>0</v>
      </c>
      <c r="H86" s="5">
        <v>79814.629107999994</v>
      </c>
      <c r="I86" s="6">
        <v>53.264299999999999</v>
      </c>
      <c r="J86" s="4">
        <v>0</v>
      </c>
      <c r="K86" s="7">
        <v>1.3632</v>
      </c>
      <c r="L86" s="3">
        <v>629.38</v>
      </c>
      <c r="M86" s="3">
        <v>440.62</v>
      </c>
    </row>
    <row r="87" spans="1:13" x14ac:dyDescent="0.3">
      <c r="A87" s="8" t="s">
        <v>98</v>
      </c>
      <c r="B87" s="2" t="str">
        <f>HYPERLINK("https://www.suredividend.com/sure-analysis-research-database/","SPLUNK INC")</f>
        <v>SPLUNK INC</v>
      </c>
      <c r="C87" s="1" t="s">
        <v>114</v>
      </c>
      <c r="D87" s="3">
        <v>156.91999999999999</v>
      </c>
      <c r="E87" s="4">
        <v>0</v>
      </c>
      <c r="F87" s="4">
        <v>0</v>
      </c>
      <c r="G87" s="3">
        <v>0</v>
      </c>
      <c r="H87" s="5">
        <v>29180.575799999999</v>
      </c>
      <c r="I87" s="6">
        <v>275.34820000000002</v>
      </c>
      <c r="J87" s="4">
        <v>0</v>
      </c>
      <c r="K87" s="7">
        <v>1.4467000000000001</v>
      </c>
    </row>
    <row r="88" spans="1:13" x14ac:dyDescent="0.3">
      <c r="A88" s="8" t="s">
        <v>99</v>
      </c>
      <c r="B88" s="2" t="str">
        <f>HYPERLINK("https://www.suredividend.com/sure-analysis-SWKS/","SKYWORKS SOLUTIONS, INC.")</f>
        <v>SKYWORKS SOLUTIONS, INC.</v>
      </c>
      <c r="C88" s="1" t="s">
        <v>114</v>
      </c>
      <c r="D88" s="3">
        <v>109.63</v>
      </c>
      <c r="E88" s="4">
        <v>2.4810726990787201E-2</v>
      </c>
      <c r="F88" s="4">
        <v>2.3230000000000001E-2</v>
      </c>
      <c r="G88" s="3">
        <v>2.74</v>
      </c>
      <c r="H88" s="5">
        <v>17503.317098</v>
      </c>
      <c r="I88" s="6">
        <v>22.4315</v>
      </c>
      <c r="J88" s="4">
        <v>0.55824700000000005</v>
      </c>
      <c r="K88" s="7">
        <v>1.2936000000000001</v>
      </c>
      <c r="L88" s="3">
        <v>120.08</v>
      </c>
      <c r="M88" s="3">
        <v>82.75</v>
      </c>
    </row>
    <row r="89" spans="1:13" x14ac:dyDescent="0.3">
      <c r="A89" s="8" t="s">
        <v>100</v>
      </c>
      <c r="B89" s="2" t="str">
        <f>HYPERLINK("https://www.suredividend.com/sure-analysis-research-database/","Atlassian Corp")</f>
        <v>Atlassian Corp</v>
      </c>
      <c r="C89" s="1" t="s">
        <v>114</v>
      </c>
      <c r="D89" s="3">
        <v>165.6</v>
      </c>
      <c r="E89" s="4">
        <v>0</v>
      </c>
      <c r="F89" s="4">
        <v>0</v>
      </c>
      <c r="G89" s="3">
        <v>0</v>
      </c>
      <c r="H89" s="5">
        <v>43060.638456000001</v>
      </c>
      <c r="I89" s="6" t="s">
        <v>121</v>
      </c>
      <c r="J89" s="4">
        <v>0</v>
      </c>
      <c r="K89" s="7">
        <v>1.9268000000000001</v>
      </c>
      <c r="L89" s="3">
        <v>258.69</v>
      </c>
      <c r="M89" s="3">
        <v>135.29</v>
      </c>
    </row>
    <row r="90" spans="1:13" x14ac:dyDescent="0.3">
      <c r="A90" s="8" t="s">
        <v>101</v>
      </c>
      <c r="B90" s="2" t="str">
        <f>HYPERLINK("https://www.suredividend.com/sure-analysis-research-database/","T-Mobile US, Inc.")</f>
        <v>T-Mobile US, Inc.</v>
      </c>
      <c r="C90" s="1" t="s">
        <v>118</v>
      </c>
      <c r="D90" s="3">
        <v>198.71</v>
      </c>
      <c r="E90" s="4">
        <v>0.01</v>
      </c>
      <c r="F90" s="4">
        <v>2.0500000000000002E-3</v>
      </c>
      <c r="G90" s="3">
        <v>2.6</v>
      </c>
      <c r="H90" s="5">
        <v>231863.323038</v>
      </c>
      <c r="I90" s="6">
        <v>24.5228</v>
      </c>
      <c r="J90" s="4">
        <v>0.24061299999999999</v>
      </c>
      <c r="K90" s="7">
        <v>0.61119999999999997</v>
      </c>
      <c r="L90" s="3">
        <v>204.61</v>
      </c>
      <c r="M90" s="3">
        <v>130.38</v>
      </c>
    </row>
    <row r="91" spans="1:13" x14ac:dyDescent="0.3">
      <c r="A91" s="8" t="s">
        <v>102</v>
      </c>
      <c r="B91" s="2" t="str">
        <f>HYPERLINK("https://www.suredividend.com/sure-analysis-research-database/","Tesla, Inc.")</f>
        <v>Tesla, Inc.</v>
      </c>
      <c r="C91" s="1" t="s">
        <v>117</v>
      </c>
      <c r="D91" s="3">
        <v>214.14</v>
      </c>
      <c r="E91" s="4">
        <v>0</v>
      </c>
      <c r="F91" s="4">
        <v>0</v>
      </c>
      <c r="G91" s="3">
        <v>0</v>
      </c>
      <c r="H91" s="5">
        <v>684004.459256</v>
      </c>
      <c r="I91" s="6">
        <v>55.2151</v>
      </c>
      <c r="J91" s="4">
        <v>1.0193000000000001E-2</v>
      </c>
      <c r="K91" s="7">
        <v>2.0293000000000001</v>
      </c>
      <c r="L91" s="3">
        <v>278.98</v>
      </c>
      <c r="M91" s="3">
        <v>138.80000000000001</v>
      </c>
    </row>
    <row r="92" spans="1:13" x14ac:dyDescent="0.3">
      <c r="A92" s="8" t="s">
        <v>103</v>
      </c>
      <c r="B92" s="2" t="str">
        <f>HYPERLINK("https://www.suredividend.com/sure-analysis-research-database/","TAKE TWO INTERACTIVE SOFTWARE INC")</f>
        <v>TAKE TWO INTERACTIVE SOFTWARE INC</v>
      </c>
      <c r="C92" s="1" t="s">
        <v>118</v>
      </c>
      <c r="D92" s="3">
        <v>161.66999999999999</v>
      </c>
      <c r="E92" s="4">
        <v>0</v>
      </c>
      <c r="F92" s="4">
        <v>0</v>
      </c>
      <c r="G92" s="3">
        <v>0</v>
      </c>
      <c r="H92" s="5">
        <v>28344.977384000002</v>
      </c>
      <c r="I92" s="6" t="s">
        <v>121</v>
      </c>
      <c r="J92" s="4">
        <v>0</v>
      </c>
      <c r="K92" s="7">
        <v>0.77170000000000005</v>
      </c>
      <c r="L92" s="3">
        <v>171.59</v>
      </c>
      <c r="M92" s="3">
        <v>130.34</v>
      </c>
    </row>
    <row r="93" spans="1:13" x14ac:dyDescent="0.3">
      <c r="A93" s="8" t="s">
        <v>104</v>
      </c>
      <c r="B93" s="2" t="str">
        <f>HYPERLINK("https://www.suredividend.com/sure-analysis-TXN/","TEXAS INSTRUMENTS INC")</f>
        <v>TEXAS INSTRUMENTS INC</v>
      </c>
      <c r="C93" s="1" t="s">
        <v>114</v>
      </c>
      <c r="D93" s="3">
        <v>214.3</v>
      </c>
      <c r="E93" s="4">
        <v>2.4265048996733551E-2</v>
      </c>
      <c r="F93" s="4">
        <v>2.4379999999999999E-2</v>
      </c>
      <c r="G93" s="3">
        <v>5.2</v>
      </c>
      <c r="H93" s="5">
        <v>195702.27170899999</v>
      </c>
      <c r="I93" s="6">
        <v>37.029800000000002</v>
      </c>
      <c r="J93" s="4">
        <v>0.88008299999999995</v>
      </c>
      <c r="K93" s="7">
        <v>1.0345</v>
      </c>
      <c r="L93" s="3">
        <v>214.66</v>
      </c>
      <c r="M93" s="3">
        <v>135.9</v>
      </c>
    </row>
    <row r="94" spans="1:13" x14ac:dyDescent="0.3">
      <c r="A94" s="8" t="s">
        <v>105</v>
      </c>
      <c r="B94" s="2" t="str">
        <f>HYPERLINK("https://www.suredividend.com/sure-analysis-VRSK/","Verisk Analytics, Inc.")</f>
        <v>Verisk Analytics, Inc.</v>
      </c>
      <c r="C94" s="1" t="s">
        <v>115</v>
      </c>
      <c r="D94" s="3">
        <v>272.64999999999998</v>
      </c>
      <c r="E94" s="4">
        <v>5.7216211259856964E-3</v>
      </c>
      <c r="F94" s="4">
        <v>4.7000000000000002E-3</v>
      </c>
      <c r="G94" s="3">
        <v>1.46</v>
      </c>
      <c r="H94" s="5">
        <v>38856.065480999998</v>
      </c>
      <c r="I94" s="6">
        <v>43.7027</v>
      </c>
      <c r="J94" s="4">
        <v>0.235705</v>
      </c>
      <c r="K94" s="7">
        <v>0.93269999999999997</v>
      </c>
      <c r="L94" s="3">
        <v>287.13</v>
      </c>
      <c r="M94" s="3">
        <v>214.35</v>
      </c>
    </row>
    <row r="95" spans="1:13" x14ac:dyDescent="0.3">
      <c r="A95" s="8" t="s">
        <v>106</v>
      </c>
      <c r="B95" s="2" t="str">
        <f>HYPERLINK("https://www.suredividend.com/sure-analysis-research-database/","VERISIGN INC/CA")</f>
        <v>VERISIGN INC/CA</v>
      </c>
      <c r="C95" s="1" t="s">
        <v>114</v>
      </c>
      <c r="D95" s="3">
        <v>183.91</v>
      </c>
      <c r="E95" s="4">
        <v>0</v>
      </c>
      <c r="F95" s="4">
        <v>0</v>
      </c>
      <c r="G95" s="3">
        <v>5.75</v>
      </c>
      <c r="H95" s="5">
        <v>17948.64</v>
      </c>
      <c r="I95" s="6">
        <v>21.1983</v>
      </c>
      <c r="J95" s="4">
        <v>0</v>
      </c>
      <c r="K95" s="7">
        <v>1.0427</v>
      </c>
      <c r="L95" s="3">
        <v>220.91</v>
      </c>
      <c r="M95" s="3">
        <v>167.05</v>
      </c>
    </row>
    <row r="96" spans="1:13" x14ac:dyDescent="0.3">
      <c r="A96" s="8" t="s">
        <v>107</v>
      </c>
      <c r="B96" s="2" t="str">
        <f>HYPERLINK("https://www.suredividend.com/sure-analysis-research-database/","VERTEX PHARMACEUTICALS INC / MA")</f>
        <v>VERTEX PHARMACEUTICALS INC / MA</v>
      </c>
      <c r="C96" s="1" t="s">
        <v>116</v>
      </c>
      <c r="D96" s="3">
        <v>495.6</v>
      </c>
      <c r="E96" s="4">
        <v>0</v>
      </c>
      <c r="F96" s="4">
        <v>0</v>
      </c>
      <c r="G96" s="3">
        <v>0</v>
      </c>
      <c r="H96" s="5">
        <v>127990.301446</v>
      </c>
      <c r="I96" s="6" t="s">
        <v>121</v>
      </c>
      <c r="J96" s="4">
        <v>0</v>
      </c>
      <c r="K96" s="7">
        <v>0.56779999999999997</v>
      </c>
      <c r="L96" s="3">
        <v>510.64</v>
      </c>
      <c r="M96" s="3">
        <v>340.83</v>
      </c>
    </row>
    <row r="97" spans="1:13" x14ac:dyDescent="0.3">
      <c r="A97" s="8" t="s">
        <v>108</v>
      </c>
      <c r="B97" s="2" t="str">
        <f>HYPERLINK("https://www.suredividend.com/sure-analysis-WBA/","Walgreens Boots Alliance, Inc.")</f>
        <v>Walgreens Boots Alliance, Inc.</v>
      </c>
      <c r="C97" s="1" t="s">
        <v>116</v>
      </c>
      <c r="D97" s="3">
        <v>9.25</v>
      </c>
      <c r="E97" s="4">
        <v>0.1081081081081081</v>
      </c>
      <c r="F97" s="4">
        <v>0.16678999999999999</v>
      </c>
      <c r="G97" s="3">
        <v>1.23</v>
      </c>
      <c r="H97" s="5">
        <v>7978.1578749999999</v>
      </c>
      <c r="I97" s="6" t="s">
        <v>121</v>
      </c>
      <c r="J97" s="4" t="s">
        <v>121</v>
      </c>
      <c r="K97" s="7">
        <v>0.8105</v>
      </c>
      <c r="L97" s="3">
        <v>25.76</v>
      </c>
      <c r="M97" s="3">
        <v>9.0299999999999994</v>
      </c>
    </row>
    <row r="98" spans="1:13" x14ac:dyDescent="0.3">
      <c r="A98" s="8" t="s">
        <v>109</v>
      </c>
      <c r="B98" s="2" t="str">
        <f>HYPERLINK("https://www.suredividend.com/sure-analysis-research-database/","Workday, Inc.")</f>
        <v>Workday, Inc.</v>
      </c>
      <c r="C98" s="1" t="s">
        <v>114</v>
      </c>
      <c r="D98" s="3">
        <v>263.13</v>
      </c>
      <c r="E98" s="4">
        <v>0</v>
      </c>
      <c r="F98" s="4">
        <v>0</v>
      </c>
      <c r="G98" s="3">
        <v>0</v>
      </c>
      <c r="H98" s="5">
        <v>69745.350000000006</v>
      </c>
      <c r="I98" s="6">
        <v>45.259799999999998</v>
      </c>
      <c r="J98" s="4">
        <v>0</v>
      </c>
      <c r="K98" s="7">
        <v>1.3540000000000001</v>
      </c>
      <c r="L98" s="3">
        <v>311.27999999999997</v>
      </c>
      <c r="M98" s="3">
        <v>199.81</v>
      </c>
    </row>
    <row r="99" spans="1:13" x14ac:dyDescent="0.3">
      <c r="A99" s="8" t="s">
        <v>110</v>
      </c>
      <c r="B99" s="2" t="str">
        <f>HYPERLINK("https://www.suredividend.com/sure-analysis-XEL/","XCEL ENERGY INC")</f>
        <v>XCEL ENERGY INC</v>
      </c>
      <c r="C99" s="1" t="s">
        <v>120</v>
      </c>
      <c r="D99" s="3">
        <v>61.21</v>
      </c>
      <c r="E99" s="4">
        <v>3.577846757065839E-2</v>
      </c>
      <c r="F99" s="4">
        <v>3.2509999999999997E-2</v>
      </c>
      <c r="G99" s="3">
        <v>2.13</v>
      </c>
      <c r="H99" s="5">
        <v>34135.766697999999</v>
      </c>
      <c r="I99" s="6">
        <v>18.402000000000001</v>
      </c>
      <c r="J99" s="4">
        <v>0.60970400000000002</v>
      </c>
      <c r="K99" s="7">
        <v>0.41560000000000002</v>
      </c>
      <c r="L99" s="3">
        <v>62.92</v>
      </c>
      <c r="M99" s="3">
        <v>45.83</v>
      </c>
    </row>
    <row r="100" spans="1:13" x14ac:dyDescent="0.3">
      <c r="A100" s="8" t="s">
        <v>111</v>
      </c>
      <c r="B100" s="2" t="str">
        <f>HYPERLINK("https://www.suredividend.com/sure-analysis-research-database/","Xilinx Inc")</f>
        <v>Xilinx Inc</v>
      </c>
      <c r="C100" s="1" t="s">
        <v>114</v>
      </c>
      <c r="D100" s="3">
        <v>194.86</v>
      </c>
      <c r="E100" s="4">
        <v>0</v>
      </c>
      <c r="F100" s="4">
        <v>2.6900000000000001E-3</v>
      </c>
      <c r="G100" s="3">
        <v>0.74</v>
      </c>
      <c r="H100" s="5">
        <v>49114.187319999997</v>
      </c>
      <c r="I100" s="6" t="s">
        <v>121</v>
      </c>
      <c r="J100" s="4" t="s">
        <v>121</v>
      </c>
      <c r="K100" s="7">
        <v>0.83620000000000005</v>
      </c>
    </row>
    <row r="101" spans="1:13" x14ac:dyDescent="0.3">
      <c r="A101" s="8" t="s">
        <v>112</v>
      </c>
      <c r="B101" s="2" t="str">
        <f>HYPERLINK("https://www.suredividend.com/sure-analysis-research-database/","Zoom Video Communications, Inc.")</f>
        <v>Zoom Video Communications, Inc.</v>
      </c>
      <c r="C101" s="1" t="s">
        <v>118</v>
      </c>
      <c r="D101" s="3">
        <v>69.069999999999993</v>
      </c>
      <c r="E101" s="4">
        <v>0</v>
      </c>
      <c r="F101" s="4">
        <v>0</v>
      </c>
      <c r="G101" s="3">
        <v>0</v>
      </c>
      <c r="H101" s="5">
        <v>21262.078971999999</v>
      </c>
      <c r="I101" s="6">
        <v>24.289300000000001</v>
      </c>
      <c r="J101" s="4">
        <v>0</v>
      </c>
      <c r="K101" s="7">
        <v>1.4984</v>
      </c>
      <c r="L101" s="3">
        <v>75.91</v>
      </c>
      <c r="M101" s="3">
        <v>55.06</v>
      </c>
    </row>
    <row r="102" spans="1:13" x14ac:dyDescent="0.3">
      <c r="A102" s="8" t="s">
        <v>113</v>
      </c>
      <c r="B102" s="2" t="str">
        <f>HYPERLINK("https://www.suredividend.com/sure-analysis-research-database/","Zscaler, Inc.")</f>
        <v>Zscaler, Inc.</v>
      </c>
      <c r="C102" s="1" t="s">
        <v>114</v>
      </c>
      <c r="D102" s="3">
        <v>199.93</v>
      </c>
      <c r="E102" s="4">
        <v>0</v>
      </c>
      <c r="F102" s="4">
        <v>0</v>
      </c>
      <c r="G102" s="3">
        <v>0</v>
      </c>
      <c r="H102" s="5">
        <v>30226.794418000001</v>
      </c>
      <c r="I102" s="6" t="s">
        <v>121</v>
      </c>
      <c r="J102" s="4">
        <v>0</v>
      </c>
      <c r="K102" s="7">
        <v>2.0714000000000001</v>
      </c>
      <c r="L102" s="3">
        <v>259.61</v>
      </c>
      <c r="M102" s="3">
        <v>146.59</v>
      </c>
    </row>
    <row r="103" spans="1:13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1:13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1:13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1:13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1:13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1:13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1:13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1:13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1:13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1:13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1:13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spans="1:13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1:13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1:13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1:13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1:13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1:13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1:13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1:13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spans="1:13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</row>
    <row r="125" spans="1:13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spans="1:13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1:13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1:13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1:13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1:13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1:13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1:13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spans="1:13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spans="1:13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</row>
    <row r="136" spans="1:13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</row>
    <row r="137" spans="1:13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spans="1:13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spans="1:13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spans="1:13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spans="1:13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1:13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1:13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1:13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1:13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1:13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1:13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spans="1:13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</row>
    <row r="150" spans="1:13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</row>
    <row r="151" spans="1:13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</row>
    <row r="152" spans="1:13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</row>
    <row r="153" spans="1:13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</row>
    <row r="154" spans="1:13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</row>
    <row r="155" spans="1:13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</row>
    <row r="156" spans="1:13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</row>
    <row r="157" spans="1:13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</row>
    <row r="158" spans="1:13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</row>
    <row r="159" spans="1:13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</row>
    <row r="160" spans="1:13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</row>
    <row r="161" spans="1:13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</row>
    <row r="162" spans="1:13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</row>
    <row r="163" spans="1:13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</row>
    <row r="164" spans="1:13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spans="1:13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</row>
    <row r="166" spans="1:13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</row>
    <row r="167" spans="1:13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1:13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</row>
    <row r="169" spans="1:13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</row>
    <row r="170" spans="1:13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</row>
    <row r="171" spans="1:13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spans="1:13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</row>
    <row r="173" spans="1:13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</row>
    <row r="174" spans="1:13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</row>
    <row r="175" spans="1:13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</row>
    <row r="176" spans="1:13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</row>
    <row r="177" spans="1:13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</row>
    <row r="178" spans="1:13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</row>
    <row r="179" spans="1:13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</row>
    <row r="180" spans="1:13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</row>
    <row r="181" spans="1:13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</row>
    <row r="182" spans="1:13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</row>
    <row r="183" spans="1:13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</row>
    <row r="184" spans="1:13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</row>
    <row r="185" spans="1:13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</row>
    <row r="186" spans="1:13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</row>
    <row r="187" spans="1:13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</row>
    <row r="188" spans="1:13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</row>
    <row r="189" spans="1:13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</row>
    <row r="190" spans="1:13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</row>
    <row r="191" spans="1:13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spans="1:13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</row>
    <row r="193" spans="1:13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spans="1:13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</row>
    <row r="195" spans="1:13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spans="1:13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</row>
    <row r="197" spans="1:13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</row>
    <row r="198" spans="1:13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</row>
    <row r="199" spans="1:13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</row>
    <row r="200" spans="1:13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</row>
    <row r="201" spans="1:13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</row>
    <row r="202" spans="1:13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</row>
    <row r="203" spans="1:13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</row>
    <row r="204" spans="1:13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</row>
    <row r="205" spans="1:13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</row>
    <row r="206" spans="1:13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</row>
    <row r="207" spans="1:13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</row>
    <row r="208" spans="1:13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</row>
    <row r="209" spans="1:13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</row>
    <row r="210" spans="1:13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</row>
    <row r="211" spans="1:13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</row>
    <row r="212" spans="1:13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</row>
    <row r="213" spans="1:13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</row>
    <row r="214" spans="1:13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</row>
    <row r="215" spans="1:13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</row>
    <row r="216" spans="1:13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</row>
    <row r="217" spans="1:13" x14ac:dyDescent="0.3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</row>
    <row r="218" spans="1:13" x14ac:dyDescent="0.3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</row>
    <row r="219" spans="1:13" x14ac:dyDescent="0.3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</row>
    <row r="220" spans="1:13" x14ac:dyDescent="0.3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</row>
    <row r="221" spans="1:13" x14ac:dyDescent="0.3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</row>
    <row r="222" spans="1:13" x14ac:dyDescent="0.3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</row>
    <row r="223" spans="1:13" x14ac:dyDescent="0.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</row>
    <row r="224" spans="1:13" x14ac:dyDescent="0.3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</row>
    <row r="225" spans="1:13" x14ac:dyDescent="0.3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</row>
    <row r="226" spans="1:13" x14ac:dyDescent="0.3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</row>
    <row r="227" spans="1:13" x14ac:dyDescent="0.3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</row>
    <row r="228" spans="1:13" x14ac:dyDescent="0.3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</row>
    <row r="229" spans="1:13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</row>
    <row r="230" spans="1:13" x14ac:dyDescent="0.3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</row>
    <row r="231" spans="1:13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</row>
    <row r="232" spans="1:13" x14ac:dyDescent="0.3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</row>
    <row r="233" spans="1:13" x14ac:dyDescent="0.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</row>
    <row r="234" spans="1:13" x14ac:dyDescent="0.3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</row>
    <row r="235" spans="1:13" x14ac:dyDescent="0.3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</row>
    <row r="236" spans="1:13" x14ac:dyDescent="0.3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</row>
    <row r="237" spans="1:13" x14ac:dyDescent="0.3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</row>
    <row r="238" spans="1:13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</row>
    <row r="239" spans="1:13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</row>
    <row r="240" spans="1:13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</row>
    <row r="241" spans="1:13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</row>
    <row r="242" spans="1:13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</row>
    <row r="243" spans="1:13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</row>
    <row r="244" spans="1:13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</row>
    <row r="245" spans="1:13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</row>
    <row r="246" spans="1:13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</row>
    <row r="247" spans="1:13" x14ac:dyDescent="0.3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</row>
    <row r="248" spans="1:13" x14ac:dyDescent="0.3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</row>
    <row r="249" spans="1:13" x14ac:dyDescent="0.3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</row>
    <row r="250" spans="1:13" x14ac:dyDescent="0.3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</row>
    <row r="251" spans="1:13" x14ac:dyDescent="0.3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</row>
    <row r="252" spans="1:13" x14ac:dyDescent="0.3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</row>
    <row r="253" spans="1:13" x14ac:dyDescent="0.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</row>
    <row r="254" spans="1:13" x14ac:dyDescent="0.3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</row>
    <row r="255" spans="1:13" x14ac:dyDescent="0.3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</row>
    <row r="256" spans="1:13" x14ac:dyDescent="0.3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</row>
    <row r="257" spans="1:13" x14ac:dyDescent="0.3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</row>
    <row r="258" spans="1:13" x14ac:dyDescent="0.3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</row>
    <row r="259" spans="1:13" x14ac:dyDescent="0.3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</row>
    <row r="260" spans="1:13" x14ac:dyDescent="0.3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</row>
    <row r="261" spans="1:13" x14ac:dyDescent="0.3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</row>
    <row r="262" spans="1:13" x14ac:dyDescent="0.3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</row>
    <row r="263" spans="1:13" x14ac:dyDescent="0.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</row>
    <row r="264" spans="1:13" x14ac:dyDescent="0.3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</row>
    <row r="265" spans="1:13" x14ac:dyDescent="0.3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</row>
    <row r="266" spans="1:13" x14ac:dyDescent="0.3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</row>
    <row r="267" spans="1:13" x14ac:dyDescent="0.3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</row>
    <row r="268" spans="1:13" x14ac:dyDescent="0.3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</row>
    <row r="269" spans="1:13" x14ac:dyDescent="0.3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</row>
    <row r="270" spans="1:13" x14ac:dyDescent="0.3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</row>
    <row r="271" spans="1:13" x14ac:dyDescent="0.3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</row>
    <row r="272" spans="1:13" x14ac:dyDescent="0.3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</row>
    <row r="273" spans="1:13" x14ac:dyDescent="0.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</row>
    <row r="274" spans="1:13" x14ac:dyDescent="0.3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</row>
    <row r="275" spans="1:13" x14ac:dyDescent="0.3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</row>
    <row r="276" spans="1:13" x14ac:dyDescent="0.3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</row>
    <row r="277" spans="1:13" x14ac:dyDescent="0.3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</row>
    <row r="278" spans="1:13" x14ac:dyDescent="0.3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</row>
    <row r="279" spans="1:13" x14ac:dyDescent="0.3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</row>
    <row r="280" spans="1:13" x14ac:dyDescent="0.3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</row>
    <row r="281" spans="1:13" x14ac:dyDescent="0.3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</row>
    <row r="282" spans="1:13" x14ac:dyDescent="0.3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</row>
    <row r="283" spans="1:13" x14ac:dyDescent="0.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</row>
    <row r="284" spans="1:13" x14ac:dyDescent="0.3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</row>
    <row r="285" spans="1:13" x14ac:dyDescent="0.3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</row>
    <row r="286" spans="1:13" x14ac:dyDescent="0.3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</row>
    <row r="287" spans="1:13" x14ac:dyDescent="0.3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</row>
    <row r="288" spans="1:13" x14ac:dyDescent="0.3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</row>
    <row r="289" spans="1:13" x14ac:dyDescent="0.3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</row>
    <row r="290" spans="1:13" x14ac:dyDescent="0.3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</row>
    <row r="291" spans="1:13" x14ac:dyDescent="0.3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</row>
    <row r="292" spans="1:13" x14ac:dyDescent="0.3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</row>
    <row r="293" spans="1:13" x14ac:dyDescent="0.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</row>
    <row r="294" spans="1:13" x14ac:dyDescent="0.3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</row>
    <row r="295" spans="1:13" x14ac:dyDescent="0.3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</row>
    <row r="296" spans="1:13" x14ac:dyDescent="0.3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</row>
    <row r="297" spans="1:13" x14ac:dyDescent="0.3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</row>
    <row r="298" spans="1:13" x14ac:dyDescent="0.3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</row>
    <row r="299" spans="1:13" x14ac:dyDescent="0.3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</row>
    <row r="300" spans="1:13" x14ac:dyDescent="0.3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</row>
    <row r="301" spans="1:13" x14ac:dyDescent="0.3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</row>
    <row r="302" spans="1:13" x14ac:dyDescent="0.3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</row>
    <row r="303" spans="1:13" x14ac:dyDescent="0.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</row>
    <row r="304" spans="1:13" x14ac:dyDescent="0.3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</row>
    <row r="305" spans="1:13" x14ac:dyDescent="0.3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</row>
    <row r="306" spans="1:13" x14ac:dyDescent="0.3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</row>
    <row r="307" spans="1:13" x14ac:dyDescent="0.3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</row>
    <row r="308" spans="1:13" x14ac:dyDescent="0.3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</row>
    <row r="309" spans="1:13" x14ac:dyDescent="0.3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</row>
    <row r="310" spans="1:13" x14ac:dyDescent="0.3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</row>
    <row r="311" spans="1:13" x14ac:dyDescent="0.3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</row>
    <row r="312" spans="1:13" x14ac:dyDescent="0.3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</row>
    <row r="313" spans="1:13" x14ac:dyDescent="0.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</row>
    <row r="314" spans="1:13" x14ac:dyDescent="0.3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</row>
    <row r="315" spans="1:13" x14ac:dyDescent="0.3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</row>
    <row r="316" spans="1:13" x14ac:dyDescent="0.3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</row>
    <row r="317" spans="1:13" x14ac:dyDescent="0.3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</row>
    <row r="318" spans="1:13" x14ac:dyDescent="0.3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</row>
    <row r="319" spans="1:13" x14ac:dyDescent="0.3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</row>
    <row r="320" spans="1:13" x14ac:dyDescent="0.3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</row>
    <row r="321" spans="1:13" x14ac:dyDescent="0.3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</row>
    <row r="322" spans="1:13" x14ac:dyDescent="0.3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</row>
    <row r="323" spans="1:13" x14ac:dyDescent="0.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</row>
    <row r="324" spans="1:13" x14ac:dyDescent="0.3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</row>
    <row r="325" spans="1:13" x14ac:dyDescent="0.3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</row>
    <row r="326" spans="1:13" x14ac:dyDescent="0.3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</row>
    <row r="327" spans="1:13" x14ac:dyDescent="0.3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</row>
    <row r="328" spans="1:13" x14ac:dyDescent="0.3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</row>
    <row r="329" spans="1:13" x14ac:dyDescent="0.3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</row>
    <row r="330" spans="1:13" x14ac:dyDescent="0.3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</row>
    <row r="331" spans="1:13" x14ac:dyDescent="0.3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</row>
    <row r="332" spans="1:13" x14ac:dyDescent="0.3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</row>
    <row r="333" spans="1:13" x14ac:dyDescent="0.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</row>
    <row r="334" spans="1:13" x14ac:dyDescent="0.3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</row>
    <row r="335" spans="1:13" x14ac:dyDescent="0.3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</row>
    <row r="336" spans="1:13" x14ac:dyDescent="0.3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</row>
    <row r="337" spans="1:13" x14ac:dyDescent="0.3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</row>
    <row r="338" spans="1:13" x14ac:dyDescent="0.3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</row>
    <row r="339" spans="1:13" x14ac:dyDescent="0.3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</row>
    <row r="340" spans="1:13" x14ac:dyDescent="0.3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</row>
    <row r="341" spans="1:13" x14ac:dyDescent="0.3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</row>
    <row r="342" spans="1:13" x14ac:dyDescent="0.3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</row>
    <row r="343" spans="1:13" x14ac:dyDescent="0.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</row>
    <row r="344" spans="1:13" x14ac:dyDescent="0.3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</row>
    <row r="345" spans="1:13" x14ac:dyDescent="0.3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</row>
    <row r="346" spans="1:13" x14ac:dyDescent="0.3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</row>
    <row r="347" spans="1:13" x14ac:dyDescent="0.3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</row>
    <row r="348" spans="1:13" x14ac:dyDescent="0.3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</row>
    <row r="349" spans="1:13" x14ac:dyDescent="0.3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</row>
    <row r="350" spans="1:13" x14ac:dyDescent="0.3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</row>
    <row r="351" spans="1:13" x14ac:dyDescent="0.3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</row>
    <row r="352" spans="1:13" x14ac:dyDescent="0.3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</row>
    <row r="353" spans="1:13" x14ac:dyDescent="0.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</row>
    <row r="354" spans="1:13" x14ac:dyDescent="0.3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</row>
    <row r="355" spans="1:13" x14ac:dyDescent="0.3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</row>
    <row r="356" spans="1:13" x14ac:dyDescent="0.3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</row>
    <row r="357" spans="1:13" x14ac:dyDescent="0.3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</row>
    <row r="358" spans="1:13" x14ac:dyDescent="0.3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</row>
    <row r="359" spans="1:13" x14ac:dyDescent="0.3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</row>
    <row r="360" spans="1:13" x14ac:dyDescent="0.3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</row>
    <row r="361" spans="1:13" x14ac:dyDescent="0.3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</row>
    <row r="362" spans="1:13" x14ac:dyDescent="0.3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</row>
    <row r="363" spans="1:13" x14ac:dyDescent="0.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</row>
    <row r="364" spans="1:13" x14ac:dyDescent="0.3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</row>
    <row r="365" spans="1:13" x14ac:dyDescent="0.3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</row>
    <row r="366" spans="1:13" x14ac:dyDescent="0.3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</row>
    <row r="367" spans="1:13" x14ac:dyDescent="0.3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</row>
    <row r="368" spans="1:13" x14ac:dyDescent="0.3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</row>
    <row r="369" spans="1:13" x14ac:dyDescent="0.3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</row>
    <row r="370" spans="1:13" x14ac:dyDescent="0.3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</row>
    <row r="371" spans="1:13" x14ac:dyDescent="0.3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</row>
    <row r="372" spans="1:13" x14ac:dyDescent="0.3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</row>
    <row r="373" spans="1:13" x14ac:dyDescent="0.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</row>
    <row r="374" spans="1:13" x14ac:dyDescent="0.3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</row>
    <row r="375" spans="1:13" x14ac:dyDescent="0.3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</row>
    <row r="376" spans="1:13" x14ac:dyDescent="0.3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</row>
    <row r="377" spans="1:13" x14ac:dyDescent="0.3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</row>
    <row r="378" spans="1:13" x14ac:dyDescent="0.3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</row>
    <row r="379" spans="1:13" x14ac:dyDescent="0.3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</row>
    <row r="380" spans="1:13" x14ac:dyDescent="0.3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</row>
    <row r="381" spans="1:13" x14ac:dyDescent="0.3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</row>
    <row r="382" spans="1:13" x14ac:dyDescent="0.3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</row>
    <row r="383" spans="1:13" x14ac:dyDescent="0.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</row>
    <row r="384" spans="1:13" x14ac:dyDescent="0.3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</row>
    <row r="385" spans="1:13" x14ac:dyDescent="0.3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</row>
    <row r="386" spans="1:13" x14ac:dyDescent="0.3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</row>
    <row r="387" spans="1:13" x14ac:dyDescent="0.3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</row>
    <row r="388" spans="1:13" x14ac:dyDescent="0.3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</row>
    <row r="389" spans="1:13" x14ac:dyDescent="0.3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</row>
    <row r="390" spans="1:13" x14ac:dyDescent="0.3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</row>
    <row r="391" spans="1:13" x14ac:dyDescent="0.3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</row>
    <row r="392" spans="1:13" x14ac:dyDescent="0.3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</row>
    <row r="393" spans="1:13" x14ac:dyDescent="0.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</row>
    <row r="394" spans="1:13" x14ac:dyDescent="0.3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</row>
    <row r="395" spans="1:13" x14ac:dyDescent="0.3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</row>
    <row r="396" spans="1:13" x14ac:dyDescent="0.3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</row>
    <row r="397" spans="1:13" x14ac:dyDescent="0.3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</row>
    <row r="398" spans="1:13" x14ac:dyDescent="0.3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</row>
    <row r="399" spans="1:13" x14ac:dyDescent="0.3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</row>
    <row r="400" spans="1:13" x14ac:dyDescent="0.3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</row>
    <row r="401" spans="1:13" x14ac:dyDescent="0.3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</row>
    <row r="402" spans="1:13" x14ac:dyDescent="0.3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</row>
    <row r="403" spans="1:13" x14ac:dyDescent="0.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</row>
    <row r="404" spans="1:13" x14ac:dyDescent="0.3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</row>
    <row r="405" spans="1:13" x14ac:dyDescent="0.3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</row>
    <row r="406" spans="1:13" x14ac:dyDescent="0.3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</row>
    <row r="407" spans="1:13" x14ac:dyDescent="0.3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</row>
    <row r="408" spans="1:13" x14ac:dyDescent="0.3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</row>
    <row r="409" spans="1:13" x14ac:dyDescent="0.3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</row>
    <row r="410" spans="1:13" x14ac:dyDescent="0.3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</row>
    <row r="411" spans="1:13" x14ac:dyDescent="0.3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</row>
    <row r="412" spans="1:13" x14ac:dyDescent="0.3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</row>
    <row r="413" spans="1:13" x14ac:dyDescent="0.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</row>
    <row r="414" spans="1:13" x14ac:dyDescent="0.3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</row>
    <row r="415" spans="1:13" x14ac:dyDescent="0.3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</row>
    <row r="416" spans="1:13" x14ac:dyDescent="0.3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</row>
    <row r="417" spans="1:13" x14ac:dyDescent="0.3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</row>
    <row r="418" spans="1:13" x14ac:dyDescent="0.3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</row>
    <row r="419" spans="1:13" x14ac:dyDescent="0.3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</row>
    <row r="420" spans="1:13" x14ac:dyDescent="0.3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</row>
    <row r="421" spans="1:13" x14ac:dyDescent="0.3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</row>
    <row r="422" spans="1:13" x14ac:dyDescent="0.3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</row>
    <row r="423" spans="1:13" x14ac:dyDescent="0.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</row>
    <row r="424" spans="1:13" x14ac:dyDescent="0.3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</row>
    <row r="425" spans="1:13" x14ac:dyDescent="0.3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</row>
    <row r="426" spans="1:13" x14ac:dyDescent="0.3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</row>
    <row r="427" spans="1:13" x14ac:dyDescent="0.3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</row>
    <row r="428" spans="1:13" x14ac:dyDescent="0.3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</row>
    <row r="429" spans="1:13" x14ac:dyDescent="0.3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</row>
    <row r="430" spans="1:13" x14ac:dyDescent="0.3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</row>
    <row r="431" spans="1:13" x14ac:dyDescent="0.3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</row>
    <row r="432" spans="1:13" x14ac:dyDescent="0.3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</row>
    <row r="433" spans="1:13" x14ac:dyDescent="0.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</row>
    <row r="434" spans="1:13" x14ac:dyDescent="0.3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</row>
    <row r="435" spans="1:13" x14ac:dyDescent="0.3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</row>
    <row r="436" spans="1:13" x14ac:dyDescent="0.3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</row>
    <row r="437" spans="1:13" x14ac:dyDescent="0.3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</row>
    <row r="438" spans="1:13" x14ac:dyDescent="0.3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</row>
    <row r="439" spans="1:13" x14ac:dyDescent="0.3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</row>
    <row r="440" spans="1:13" x14ac:dyDescent="0.3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</row>
    <row r="441" spans="1:13" x14ac:dyDescent="0.3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</row>
    <row r="442" spans="1:13" x14ac:dyDescent="0.3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</row>
    <row r="443" spans="1:13" x14ac:dyDescent="0.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</row>
    <row r="444" spans="1:13" x14ac:dyDescent="0.3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</row>
    <row r="445" spans="1:13" x14ac:dyDescent="0.3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</row>
    <row r="446" spans="1:13" x14ac:dyDescent="0.3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</row>
    <row r="447" spans="1:13" x14ac:dyDescent="0.3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</row>
    <row r="448" spans="1:13" x14ac:dyDescent="0.3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</row>
    <row r="449" spans="1:13" x14ac:dyDescent="0.3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</row>
    <row r="450" spans="1:13" x14ac:dyDescent="0.3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</row>
    <row r="451" spans="1:13" x14ac:dyDescent="0.3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</row>
    <row r="452" spans="1:13" x14ac:dyDescent="0.3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</row>
    <row r="453" spans="1:13" x14ac:dyDescent="0.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</row>
    <row r="454" spans="1:13" x14ac:dyDescent="0.3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</row>
    <row r="455" spans="1:13" x14ac:dyDescent="0.3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</row>
    <row r="456" spans="1:13" x14ac:dyDescent="0.3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</row>
    <row r="457" spans="1:13" x14ac:dyDescent="0.3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</row>
    <row r="458" spans="1:13" x14ac:dyDescent="0.3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</row>
    <row r="459" spans="1:13" x14ac:dyDescent="0.3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</row>
    <row r="460" spans="1:13" x14ac:dyDescent="0.3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</row>
    <row r="461" spans="1:13" x14ac:dyDescent="0.3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</row>
    <row r="462" spans="1:13" x14ac:dyDescent="0.3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</row>
    <row r="463" spans="1:13" x14ac:dyDescent="0.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</row>
    <row r="464" spans="1:13" x14ac:dyDescent="0.3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</row>
    <row r="465" spans="1:13" x14ac:dyDescent="0.3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</row>
    <row r="466" spans="1:13" x14ac:dyDescent="0.3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</row>
    <row r="467" spans="1:13" x14ac:dyDescent="0.3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</row>
    <row r="468" spans="1:13" x14ac:dyDescent="0.3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</row>
    <row r="469" spans="1:13" x14ac:dyDescent="0.3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</row>
    <row r="470" spans="1:13" x14ac:dyDescent="0.3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</row>
    <row r="471" spans="1:13" x14ac:dyDescent="0.3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</row>
    <row r="472" spans="1:13" x14ac:dyDescent="0.3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</row>
    <row r="473" spans="1:13" x14ac:dyDescent="0.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</row>
    <row r="474" spans="1:13" x14ac:dyDescent="0.3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</row>
    <row r="475" spans="1:13" x14ac:dyDescent="0.3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</row>
    <row r="476" spans="1:13" x14ac:dyDescent="0.3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</row>
    <row r="477" spans="1:13" x14ac:dyDescent="0.3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</row>
    <row r="478" spans="1:13" x14ac:dyDescent="0.3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</row>
    <row r="479" spans="1:13" x14ac:dyDescent="0.3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</row>
    <row r="480" spans="1:13" x14ac:dyDescent="0.3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</row>
    <row r="481" spans="1:13" x14ac:dyDescent="0.3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</row>
    <row r="482" spans="1:13" x14ac:dyDescent="0.3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</row>
    <row r="483" spans="1:13" x14ac:dyDescent="0.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</row>
    <row r="484" spans="1:13" x14ac:dyDescent="0.3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</row>
    <row r="485" spans="1:13" x14ac:dyDescent="0.3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</row>
    <row r="486" spans="1:13" x14ac:dyDescent="0.3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</row>
    <row r="487" spans="1:13" x14ac:dyDescent="0.3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</row>
    <row r="488" spans="1:13" x14ac:dyDescent="0.3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</row>
    <row r="489" spans="1:13" x14ac:dyDescent="0.3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</row>
    <row r="490" spans="1:13" x14ac:dyDescent="0.3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</row>
    <row r="491" spans="1:13" x14ac:dyDescent="0.3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</row>
    <row r="492" spans="1:13" x14ac:dyDescent="0.3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</row>
    <row r="493" spans="1:13" x14ac:dyDescent="0.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</row>
    <row r="494" spans="1:13" x14ac:dyDescent="0.3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</row>
    <row r="495" spans="1:13" x14ac:dyDescent="0.3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</row>
    <row r="496" spans="1:13" x14ac:dyDescent="0.3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</row>
    <row r="497" spans="1:13" x14ac:dyDescent="0.3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</row>
    <row r="498" spans="1:13" x14ac:dyDescent="0.3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</row>
    <row r="499" spans="1:13" x14ac:dyDescent="0.3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</row>
    <row r="500" spans="1:13" x14ac:dyDescent="0.3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</row>
    <row r="501" spans="1:13" x14ac:dyDescent="0.3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</row>
    <row r="502" spans="1:13" x14ac:dyDescent="0.3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</row>
    <row r="503" spans="1:13" x14ac:dyDescent="0.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</row>
    <row r="504" spans="1:13" x14ac:dyDescent="0.3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</row>
    <row r="505" spans="1:13" x14ac:dyDescent="0.3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</row>
    <row r="506" spans="1:13" x14ac:dyDescent="0.3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</row>
    <row r="507" spans="1:13" x14ac:dyDescent="0.3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</row>
    <row r="508" spans="1:13" x14ac:dyDescent="0.3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</row>
    <row r="509" spans="1:13" x14ac:dyDescent="0.3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</row>
    <row r="510" spans="1:13" x14ac:dyDescent="0.3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</row>
    <row r="511" spans="1:13" x14ac:dyDescent="0.3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</row>
    <row r="512" spans="1:13" x14ac:dyDescent="0.3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</row>
    <row r="513" spans="1:13" x14ac:dyDescent="0.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</row>
    <row r="514" spans="1:13" x14ac:dyDescent="0.3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</row>
    <row r="515" spans="1:13" x14ac:dyDescent="0.3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</row>
    <row r="516" spans="1:13" x14ac:dyDescent="0.3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</row>
    <row r="517" spans="1:13" x14ac:dyDescent="0.3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</row>
    <row r="518" spans="1:13" x14ac:dyDescent="0.3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</row>
    <row r="519" spans="1:13" x14ac:dyDescent="0.3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</row>
    <row r="520" spans="1:13" x14ac:dyDescent="0.3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</row>
    <row r="521" spans="1:13" x14ac:dyDescent="0.3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</row>
    <row r="522" spans="1:13" x14ac:dyDescent="0.3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</row>
    <row r="523" spans="1:13" x14ac:dyDescent="0.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</row>
    <row r="524" spans="1:13" x14ac:dyDescent="0.3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</row>
    <row r="525" spans="1:13" x14ac:dyDescent="0.3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</row>
    <row r="526" spans="1:13" x14ac:dyDescent="0.3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</row>
    <row r="527" spans="1:13" x14ac:dyDescent="0.3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</row>
    <row r="528" spans="1:13" x14ac:dyDescent="0.3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</row>
    <row r="529" spans="1:13" x14ac:dyDescent="0.3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</row>
    <row r="530" spans="1:13" x14ac:dyDescent="0.3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</row>
    <row r="531" spans="1:13" x14ac:dyDescent="0.3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</row>
    <row r="532" spans="1:13" x14ac:dyDescent="0.3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</row>
    <row r="533" spans="1:13" x14ac:dyDescent="0.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</row>
    <row r="534" spans="1:13" x14ac:dyDescent="0.3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</row>
    <row r="535" spans="1:13" x14ac:dyDescent="0.3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</row>
    <row r="536" spans="1:13" x14ac:dyDescent="0.3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</row>
    <row r="537" spans="1:13" x14ac:dyDescent="0.3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</row>
    <row r="538" spans="1:13" x14ac:dyDescent="0.3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</row>
    <row r="539" spans="1:13" x14ac:dyDescent="0.3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</row>
    <row r="540" spans="1:13" x14ac:dyDescent="0.3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</row>
    <row r="541" spans="1:13" x14ac:dyDescent="0.3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</row>
    <row r="542" spans="1:13" x14ac:dyDescent="0.3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</row>
    <row r="543" spans="1:13" x14ac:dyDescent="0.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</row>
    <row r="544" spans="1:13" x14ac:dyDescent="0.3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</row>
    <row r="545" spans="1:13" x14ac:dyDescent="0.3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</row>
    <row r="546" spans="1:13" x14ac:dyDescent="0.3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</row>
    <row r="547" spans="1:13" x14ac:dyDescent="0.3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</row>
    <row r="548" spans="1:13" x14ac:dyDescent="0.3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</row>
    <row r="549" spans="1:13" x14ac:dyDescent="0.3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</row>
    <row r="550" spans="1:13" x14ac:dyDescent="0.3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</row>
    <row r="551" spans="1:13" x14ac:dyDescent="0.3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</row>
    <row r="552" spans="1:13" x14ac:dyDescent="0.3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</row>
    <row r="553" spans="1:13" x14ac:dyDescent="0.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</row>
    <row r="554" spans="1:13" x14ac:dyDescent="0.3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</row>
    <row r="555" spans="1:13" x14ac:dyDescent="0.3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</row>
    <row r="556" spans="1:13" x14ac:dyDescent="0.3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</row>
    <row r="557" spans="1:13" x14ac:dyDescent="0.3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</row>
    <row r="558" spans="1:13" x14ac:dyDescent="0.3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</row>
    <row r="559" spans="1:13" x14ac:dyDescent="0.3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</row>
    <row r="560" spans="1:13" x14ac:dyDescent="0.3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</row>
    <row r="561" spans="1:13" x14ac:dyDescent="0.3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</row>
    <row r="562" spans="1:13" x14ac:dyDescent="0.3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</row>
    <row r="563" spans="1:13" x14ac:dyDescent="0.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</row>
    <row r="564" spans="1:13" x14ac:dyDescent="0.3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</row>
    <row r="565" spans="1:13" x14ac:dyDescent="0.3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</row>
    <row r="566" spans="1:13" x14ac:dyDescent="0.3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</row>
    <row r="567" spans="1:13" x14ac:dyDescent="0.3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</row>
    <row r="568" spans="1:13" x14ac:dyDescent="0.3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</row>
    <row r="569" spans="1:13" x14ac:dyDescent="0.3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</row>
    <row r="570" spans="1:13" x14ac:dyDescent="0.3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</row>
    <row r="571" spans="1:13" x14ac:dyDescent="0.3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</row>
    <row r="572" spans="1:13" x14ac:dyDescent="0.3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</row>
    <row r="573" spans="1:13" x14ac:dyDescent="0.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</row>
    <row r="574" spans="1:13" x14ac:dyDescent="0.3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</row>
    <row r="575" spans="1:13" x14ac:dyDescent="0.3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</row>
    <row r="576" spans="1:13" x14ac:dyDescent="0.3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</row>
    <row r="577" spans="1:13" x14ac:dyDescent="0.3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</row>
    <row r="578" spans="1:13" x14ac:dyDescent="0.3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</row>
    <row r="579" spans="1:13" x14ac:dyDescent="0.3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</row>
    <row r="580" spans="1:13" x14ac:dyDescent="0.3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</row>
    <row r="581" spans="1:13" x14ac:dyDescent="0.3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</row>
    <row r="582" spans="1:13" x14ac:dyDescent="0.3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</row>
    <row r="583" spans="1:13" x14ac:dyDescent="0.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</row>
    <row r="584" spans="1:13" x14ac:dyDescent="0.3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</row>
    <row r="585" spans="1:13" x14ac:dyDescent="0.3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</row>
    <row r="586" spans="1:13" x14ac:dyDescent="0.3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</row>
    <row r="587" spans="1:13" x14ac:dyDescent="0.3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</row>
    <row r="588" spans="1:13" x14ac:dyDescent="0.3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</row>
    <row r="589" spans="1:13" x14ac:dyDescent="0.3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</row>
    <row r="590" spans="1:13" x14ac:dyDescent="0.3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</row>
    <row r="591" spans="1:13" x14ac:dyDescent="0.3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</row>
    <row r="592" spans="1:13" x14ac:dyDescent="0.3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</row>
    <row r="593" spans="1:13" x14ac:dyDescent="0.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</row>
    <row r="594" spans="1:13" x14ac:dyDescent="0.3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</row>
    <row r="595" spans="1:13" x14ac:dyDescent="0.3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</row>
    <row r="596" spans="1:13" x14ac:dyDescent="0.3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</row>
    <row r="597" spans="1:13" x14ac:dyDescent="0.3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</row>
    <row r="598" spans="1:13" x14ac:dyDescent="0.3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</row>
    <row r="599" spans="1:13" x14ac:dyDescent="0.3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</row>
    <row r="600" spans="1:13" x14ac:dyDescent="0.3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</row>
    <row r="601" spans="1:13" x14ac:dyDescent="0.3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</row>
    <row r="602" spans="1:13" x14ac:dyDescent="0.3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</row>
    <row r="603" spans="1:13" x14ac:dyDescent="0.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</row>
    <row r="604" spans="1:13" x14ac:dyDescent="0.3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</row>
    <row r="605" spans="1:13" x14ac:dyDescent="0.3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</row>
    <row r="606" spans="1:13" x14ac:dyDescent="0.3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</row>
    <row r="607" spans="1:13" x14ac:dyDescent="0.3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</row>
    <row r="608" spans="1:13" x14ac:dyDescent="0.3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</row>
    <row r="609" spans="1:13" x14ac:dyDescent="0.3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</row>
    <row r="610" spans="1:13" x14ac:dyDescent="0.3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</row>
    <row r="611" spans="1:13" x14ac:dyDescent="0.3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</row>
    <row r="612" spans="1:13" x14ac:dyDescent="0.3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</row>
    <row r="613" spans="1:13" x14ac:dyDescent="0.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</row>
    <row r="614" spans="1:13" x14ac:dyDescent="0.3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</row>
    <row r="615" spans="1:13" x14ac:dyDescent="0.3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</row>
    <row r="616" spans="1:13" x14ac:dyDescent="0.3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</row>
    <row r="617" spans="1:13" x14ac:dyDescent="0.3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</row>
    <row r="618" spans="1:13" x14ac:dyDescent="0.3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</row>
    <row r="619" spans="1:13" x14ac:dyDescent="0.3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</row>
    <row r="620" spans="1:13" x14ac:dyDescent="0.3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</row>
    <row r="621" spans="1:13" x14ac:dyDescent="0.3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</row>
    <row r="622" spans="1:13" x14ac:dyDescent="0.3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</row>
    <row r="623" spans="1:13" x14ac:dyDescent="0.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</row>
    <row r="624" spans="1:13" x14ac:dyDescent="0.3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</row>
    <row r="625" spans="1:13" x14ac:dyDescent="0.3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</row>
    <row r="626" spans="1:13" x14ac:dyDescent="0.3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</row>
    <row r="627" spans="1:13" x14ac:dyDescent="0.3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</row>
    <row r="628" spans="1:13" x14ac:dyDescent="0.3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</row>
    <row r="629" spans="1:13" x14ac:dyDescent="0.3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</row>
    <row r="630" spans="1:13" x14ac:dyDescent="0.3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</row>
    <row r="631" spans="1:13" x14ac:dyDescent="0.3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</row>
    <row r="632" spans="1:13" x14ac:dyDescent="0.3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</row>
    <row r="633" spans="1:13" x14ac:dyDescent="0.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</row>
    <row r="634" spans="1:13" x14ac:dyDescent="0.3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</row>
    <row r="635" spans="1:13" x14ac:dyDescent="0.3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</row>
    <row r="636" spans="1:13" x14ac:dyDescent="0.3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</row>
    <row r="637" spans="1:13" x14ac:dyDescent="0.3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</row>
    <row r="638" spans="1:13" x14ac:dyDescent="0.3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</row>
    <row r="639" spans="1:13" x14ac:dyDescent="0.3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</row>
    <row r="640" spans="1:13" x14ac:dyDescent="0.3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</row>
    <row r="641" spans="1:13" x14ac:dyDescent="0.3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</row>
    <row r="642" spans="1:13" x14ac:dyDescent="0.3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</row>
    <row r="643" spans="1:13" x14ac:dyDescent="0.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</row>
    <row r="644" spans="1:13" x14ac:dyDescent="0.3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</row>
    <row r="645" spans="1:13" x14ac:dyDescent="0.3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</row>
    <row r="646" spans="1:13" x14ac:dyDescent="0.3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</row>
    <row r="647" spans="1:13" x14ac:dyDescent="0.3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</row>
    <row r="648" spans="1:13" x14ac:dyDescent="0.3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</row>
    <row r="649" spans="1:13" x14ac:dyDescent="0.3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</row>
    <row r="650" spans="1:13" x14ac:dyDescent="0.3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</row>
    <row r="651" spans="1:13" x14ac:dyDescent="0.3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</row>
    <row r="652" spans="1:13" x14ac:dyDescent="0.3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</row>
    <row r="653" spans="1:13" x14ac:dyDescent="0.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</row>
    <row r="654" spans="1:13" x14ac:dyDescent="0.3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</row>
    <row r="655" spans="1:13" x14ac:dyDescent="0.3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</row>
    <row r="656" spans="1:13" x14ac:dyDescent="0.3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</row>
    <row r="657" spans="1:13" x14ac:dyDescent="0.3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</row>
    <row r="658" spans="1:13" x14ac:dyDescent="0.3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</row>
    <row r="659" spans="1:13" x14ac:dyDescent="0.3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</row>
    <row r="660" spans="1:13" x14ac:dyDescent="0.3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</row>
    <row r="661" spans="1:13" x14ac:dyDescent="0.3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</row>
    <row r="662" spans="1:13" x14ac:dyDescent="0.3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</row>
    <row r="663" spans="1:13" x14ac:dyDescent="0.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</row>
    <row r="664" spans="1:13" x14ac:dyDescent="0.3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</row>
    <row r="665" spans="1:13" x14ac:dyDescent="0.3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</row>
    <row r="666" spans="1:13" x14ac:dyDescent="0.3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</row>
    <row r="667" spans="1:13" x14ac:dyDescent="0.3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</row>
    <row r="668" spans="1:13" x14ac:dyDescent="0.3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</row>
    <row r="669" spans="1:13" x14ac:dyDescent="0.3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</row>
    <row r="670" spans="1:13" x14ac:dyDescent="0.3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</row>
    <row r="671" spans="1:13" x14ac:dyDescent="0.3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</row>
    <row r="672" spans="1:13" x14ac:dyDescent="0.3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</row>
    <row r="673" spans="1:13" x14ac:dyDescent="0.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</row>
    <row r="674" spans="1:13" x14ac:dyDescent="0.3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</row>
    <row r="675" spans="1:13" x14ac:dyDescent="0.3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</row>
    <row r="676" spans="1:13" x14ac:dyDescent="0.3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</row>
    <row r="677" spans="1:13" x14ac:dyDescent="0.3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</row>
    <row r="678" spans="1:13" x14ac:dyDescent="0.3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</row>
    <row r="679" spans="1:13" x14ac:dyDescent="0.3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</row>
    <row r="680" spans="1:13" x14ac:dyDescent="0.3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</row>
    <row r="681" spans="1:13" x14ac:dyDescent="0.3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</row>
    <row r="682" spans="1:13" x14ac:dyDescent="0.3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</row>
    <row r="683" spans="1:13" x14ac:dyDescent="0.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</row>
    <row r="684" spans="1:13" x14ac:dyDescent="0.3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</row>
    <row r="685" spans="1:13" x14ac:dyDescent="0.3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</row>
    <row r="686" spans="1:13" x14ac:dyDescent="0.3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</row>
    <row r="687" spans="1:13" x14ac:dyDescent="0.3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</row>
    <row r="688" spans="1:13" x14ac:dyDescent="0.3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</row>
    <row r="689" spans="1:13" x14ac:dyDescent="0.3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</row>
    <row r="690" spans="1:13" x14ac:dyDescent="0.3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</row>
    <row r="691" spans="1:13" x14ac:dyDescent="0.3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</row>
    <row r="692" spans="1:13" x14ac:dyDescent="0.3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</row>
    <row r="693" spans="1:13" x14ac:dyDescent="0.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</row>
    <row r="694" spans="1:13" x14ac:dyDescent="0.3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</row>
    <row r="695" spans="1:13" x14ac:dyDescent="0.3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</row>
    <row r="696" spans="1:13" x14ac:dyDescent="0.3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</row>
    <row r="697" spans="1:13" x14ac:dyDescent="0.3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</row>
    <row r="698" spans="1:13" x14ac:dyDescent="0.3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</row>
    <row r="699" spans="1:13" x14ac:dyDescent="0.3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</row>
    <row r="700" spans="1:13" x14ac:dyDescent="0.3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</row>
    <row r="701" spans="1:13" x14ac:dyDescent="0.3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</row>
    <row r="702" spans="1:13" x14ac:dyDescent="0.3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</row>
    <row r="703" spans="1:13" x14ac:dyDescent="0.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</row>
    <row r="704" spans="1:13" x14ac:dyDescent="0.3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</row>
    <row r="705" spans="1:13" x14ac:dyDescent="0.3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</row>
    <row r="706" spans="1:13" x14ac:dyDescent="0.3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</row>
    <row r="707" spans="1:13" x14ac:dyDescent="0.3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</row>
    <row r="708" spans="1:13" x14ac:dyDescent="0.3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</row>
    <row r="709" spans="1:13" x14ac:dyDescent="0.3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</row>
    <row r="710" spans="1:13" x14ac:dyDescent="0.3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</row>
    <row r="711" spans="1:13" x14ac:dyDescent="0.3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</row>
    <row r="712" spans="1:13" x14ac:dyDescent="0.3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</row>
    <row r="713" spans="1:13" x14ac:dyDescent="0.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</row>
    <row r="714" spans="1:13" x14ac:dyDescent="0.3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</row>
    <row r="715" spans="1:13" x14ac:dyDescent="0.3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</row>
    <row r="716" spans="1:13" x14ac:dyDescent="0.3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</row>
    <row r="717" spans="1:13" x14ac:dyDescent="0.3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</row>
    <row r="718" spans="1:13" x14ac:dyDescent="0.3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</row>
    <row r="719" spans="1:13" x14ac:dyDescent="0.3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</row>
    <row r="720" spans="1:13" x14ac:dyDescent="0.3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</row>
    <row r="721" spans="1:13" x14ac:dyDescent="0.3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</row>
    <row r="722" spans="1:13" x14ac:dyDescent="0.3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</row>
    <row r="723" spans="1:13" x14ac:dyDescent="0.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</row>
    <row r="724" spans="1:13" x14ac:dyDescent="0.3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</row>
    <row r="725" spans="1:13" x14ac:dyDescent="0.3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</row>
    <row r="726" spans="1:13" x14ac:dyDescent="0.3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</row>
    <row r="727" spans="1:13" x14ac:dyDescent="0.3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</row>
    <row r="728" spans="1:13" x14ac:dyDescent="0.3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</row>
    <row r="729" spans="1:13" x14ac:dyDescent="0.3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</row>
    <row r="730" spans="1:13" x14ac:dyDescent="0.3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</row>
    <row r="731" spans="1:13" x14ac:dyDescent="0.3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</row>
    <row r="732" spans="1:13" x14ac:dyDescent="0.3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</row>
    <row r="733" spans="1:13" x14ac:dyDescent="0.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</row>
    <row r="734" spans="1:13" x14ac:dyDescent="0.3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</row>
    <row r="735" spans="1:13" x14ac:dyDescent="0.3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</row>
    <row r="736" spans="1:13" x14ac:dyDescent="0.3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</row>
    <row r="737" spans="1:13" x14ac:dyDescent="0.3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</row>
    <row r="738" spans="1:13" x14ac:dyDescent="0.3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</row>
    <row r="739" spans="1:13" x14ac:dyDescent="0.3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</row>
    <row r="740" spans="1:13" x14ac:dyDescent="0.3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</row>
    <row r="741" spans="1:13" x14ac:dyDescent="0.3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</row>
    <row r="742" spans="1:13" x14ac:dyDescent="0.3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</row>
    <row r="743" spans="1:13" x14ac:dyDescent="0.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</row>
    <row r="744" spans="1:13" x14ac:dyDescent="0.3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</row>
    <row r="745" spans="1:13" x14ac:dyDescent="0.3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</row>
    <row r="746" spans="1:13" x14ac:dyDescent="0.3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</row>
    <row r="747" spans="1:13" x14ac:dyDescent="0.3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</row>
    <row r="748" spans="1:13" x14ac:dyDescent="0.3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</row>
    <row r="749" spans="1:13" x14ac:dyDescent="0.3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</row>
    <row r="750" spans="1:13" x14ac:dyDescent="0.3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</row>
    <row r="751" spans="1:13" x14ac:dyDescent="0.3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</row>
    <row r="752" spans="1:13" x14ac:dyDescent="0.3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</row>
    <row r="753" spans="1:13" x14ac:dyDescent="0.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</row>
    <row r="754" spans="1:13" x14ac:dyDescent="0.3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</row>
    <row r="755" spans="1:13" x14ac:dyDescent="0.3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</row>
    <row r="756" spans="1:13" x14ac:dyDescent="0.3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</row>
    <row r="757" spans="1:13" x14ac:dyDescent="0.3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</row>
    <row r="758" spans="1:13" x14ac:dyDescent="0.3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</row>
    <row r="759" spans="1:13" x14ac:dyDescent="0.3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</row>
    <row r="760" spans="1:13" x14ac:dyDescent="0.3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</row>
    <row r="761" spans="1:13" x14ac:dyDescent="0.3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</row>
    <row r="762" spans="1:13" x14ac:dyDescent="0.3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</row>
    <row r="763" spans="1:13" x14ac:dyDescent="0.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</row>
    <row r="764" spans="1:13" x14ac:dyDescent="0.3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</row>
    <row r="765" spans="1:13" x14ac:dyDescent="0.3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</row>
    <row r="766" spans="1:13" x14ac:dyDescent="0.3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</row>
    <row r="767" spans="1:13" x14ac:dyDescent="0.3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</row>
    <row r="768" spans="1:13" x14ac:dyDescent="0.3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</row>
    <row r="769" spans="1:13" x14ac:dyDescent="0.3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</row>
    <row r="770" spans="1:13" x14ac:dyDescent="0.3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</row>
    <row r="771" spans="1:13" x14ac:dyDescent="0.3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</row>
    <row r="772" spans="1:13" x14ac:dyDescent="0.3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</row>
    <row r="773" spans="1:13" x14ac:dyDescent="0.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</row>
    <row r="774" spans="1:13" x14ac:dyDescent="0.3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</row>
    <row r="775" spans="1:13" x14ac:dyDescent="0.3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</row>
    <row r="776" spans="1:13" x14ac:dyDescent="0.3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</row>
    <row r="777" spans="1:13" x14ac:dyDescent="0.3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</row>
    <row r="778" spans="1:13" x14ac:dyDescent="0.3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</row>
    <row r="779" spans="1:13" x14ac:dyDescent="0.3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</row>
    <row r="780" spans="1:13" x14ac:dyDescent="0.3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</row>
    <row r="781" spans="1:13" x14ac:dyDescent="0.3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</row>
    <row r="782" spans="1:13" x14ac:dyDescent="0.3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</row>
    <row r="783" spans="1:13" x14ac:dyDescent="0.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</row>
    <row r="784" spans="1:13" x14ac:dyDescent="0.3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</row>
    <row r="785" spans="1:13" x14ac:dyDescent="0.3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</row>
    <row r="786" spans="1:13" x14ac:dyDescent="0.3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</row>
    <row r="787" spans="1:13" x14ac:dyDescent="0.3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</row>
    <row r="788" spans="1:13" x14ac:dyDescent="0.3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</row>
    <row r="789" spans="1:13" x14ac:dyDescent="0.3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</row>
    <row r="790" spans="1:13" x14ac:dyDescent="0.3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</row>
    <row r="791" spans="1:13" x14ac:dyDescent="0.3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</row>
    <row r="792" spans="1:13" x14ac:dyDescent="0.3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</row>
    <row r="793" spans="1:13" x14ac:dyDescent="0.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</row>
    <row r="794" spans="1:13" x14ac:dyDescent="0.3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</row>
    <row r="795" spans="1:13" x14ac:dyDescent="0.3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</row>
    <row r="796" spans="1:13" x14ac:dyDescent="0.3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</row>
    <row r="797" spans="1:13" x14ac:dyDescent="0.3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</row>
    <row r="798" spans="1:13" x14ac:dyDescent="0.3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</row>
    <row r="799" spans="1:13" x14ac:dyDescent="0.3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</row>
    <row r="800" spans="1:13" x14ac:dyDescent="0.3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</row>
    <row r="801" spans="1:13" x14ac:dyDescent="0.3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</row>
    <row r="802" spans="1:13" x14ac:dyDescent="0.3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</row>
    <row r="803" spans="1:13" x14ac:dyDescent="0.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</row>
    <row r="804" spans="1:13" x14ac:dyDescent="0.3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</row>
    <row r="805" spans="1:13" x14ac:dyDescent="0.3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</row>
    <row r="806" spans="1:13" x14ac:dyDescent="0.3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</row>
    <row r="807" spans="1:13" x14ac:dyDescent="0.3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</row>
    <row r="808" spans="1:13" x14ac:dyDescent="0.3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</row>
    <row r="809" spans="1:13" x14ac:dyDescent="0.3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</row>
    <row r="810" spans="1:13" x14ac:dyDescent="0.3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</row>
    <row r="811" spans="1:13" x14ac:dyDescent="0.3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</row>
    <row r="812" spans="1:13" x14ac:dyDescent="0.3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</row>
    <row r="813" spans="1:13" x14ac:dyDescent="0.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</row>
    <row r="814" spans="1:13" x14ac:dyDescent="0.3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</row>
    <row r="815" spans="1:13" x14ac:dyDescent="0.3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</row>
    <row r="816" spans="1:13" x14ac:dyDescent="0.3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</row>
    <row r="817" spans="1:13" x14ac:dyDescent="0.3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</row>
    <row r="818" spans="1:13" x14ac:dyDescent="0.3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</row>
    <row r="819" spans="1:13" x14ac:dyDescent="0.3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</row>
    <row r="820" spans="1:13" x14ac:dyDescent="0.3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</row>
    <row r="821" spans="1:13" x14ac:dyDescent="0.3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</row>
    <row r="822" spans="1:13" x14ac:dyDescent="0.3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</row>
    <row r="823" spans="1:13" x14ac:dyDescent="0.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</row>
    <row r="824" spans="1:13" x14ac:dyDescent="0.3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</row>
    <row r="825" spans="1:13" x14ac:dyDescent="0.3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</row>
    <row r="826" spans="1:13" x14ac:dyDescent="0.3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</row>
    <row r="827" spans="1:13" x14ac:dyDescent="0.3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</row>
    <row r="828" spans="1:13" x14ac:dyDescent="0.3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</row>
    <row r="829" spans="1:13" x14ac:dyDescent="0.3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</row>
    <row r="830" spans="1:13" x14ac:dyDescent="0.3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</row>
    <row r="831" spans="1:13" x14ac:dyDescent="0.3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</row>
    <row r="832" spans="1:13" x14ac:dyDescent="0.3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</row>
    <row r="833" spans="1:13" x14ac:dyDescent="0.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</row>
    <row r="834" spans="1:13" x14ac:dyDescent="0.3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</row>
    <row r="835" spans="1:13" x14ac:dyDescent="0.3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</row>
    <row r="836" spans="1:13" x14ac:dyDescent="0.3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</row>
    <row r="837" spans="1:13" x14ac:dyDescent="0.3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</row>
    <row r="838" spans="1:13" x14ac:dyDescent="0.3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</row>
    <row r="839" spans="1:13" x14ac:dyDescent="0.3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</row>
    <row r="840" spans="1:13" x14ac:dyDescent="0.3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</row>
    <row r="841" spans="1:13" x14ac:dyDescent="0.3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</row>
    <row r="842" spans="1:13" x14ac:dyDescent="0.3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</row>
    <row r="843" spans="1:13" x14ac:dyDescent="0.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</row>
    <row r="844" spans="1:13" x14ac:dyDescent="0.3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</row>
    <row r="845" spans="1:13" x14ac:dyDescent="0.3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</row>
    <row r="846" spans="1:13" x14ac:dyDescent="0.3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</row>
    <row r="847" spans="1:13" x14ac:dyDescent="0.3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</row>
    <row r="848" spans="1:13" x14ac:dyDescent="0.3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</row>
    <row r="849" spans="1:13" x14ac:dyDescent="0.3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</row>
    <row r="850" spans="1:13" x14ac:dyDescent="0.3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</row>
    <row r="851" spans="1:13" x14ac:dyDescent="0.3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</row>
    <row r="852" spans="1:13" x14ac:dyDescent="0.3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</row>
    <row r="853" spans="1:13" x14ac:dyDescent="0.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</row>
    <row r="854" spans="1:13" x14ac:dyDescent="0.3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</row>
    <row r="855" spans="1:13" x14ac:dyDescent="0.3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</row>
    <row r="856" spans="1:13" x14ac:dyDescent="0.3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</row>
    <row r="857" spans="1:13" x14ac:dyDescent="0.3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</row>
    <row r="858" spans="1:13" x14ac:dyDescent="0.3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</row>
    <row r="859" spans="1:13" x14ac:dyDescent="0.3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</row>
    <row r="860" spans="1:13" x14ac:dyDescent="0.3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</row>
    <row r="861" spans="1:13" x14ac:dyDescent="0.3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</row>
    <row r="862" spans="1:13" x14ac:dyDescent="0.3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</row>
    <row r="863" spans="1:13" x14ac:dyDescent="0.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</row>
    <row r="864" spans="1:13" x14ac:dyDescent="0.3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</row>
    <row r="865" spans="1:13" x14ac:dyDescent="0.3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</row>
    <row r="866" spans="1:13" x14ac:dyDescent="0.3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</row>
    <row r="867" spans="1:13" x14ac:dyDescent="0.3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</row>
    <row r="868" spans="1:13" x14ac:dyDescent="0.3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</row>
    <row r="869" spans="1:13" x14ac:dyDescent="0.3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</row>
    <row r="870" spans="1:13" x14ac:dyDescent="0.3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</row>
    <row r="871" spans="1:13" x14ac:dyDescent="0.3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</row>
    <row r="872" spans="1:13" x14ac:dyDescent="0.3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</row>
    <row r="873" spans="1:13" x14ac:dyDescent="0.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</row>
    <row r="874" spans="1:13" x14ac:dyDescent="0.3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</row>
    <row r="875" spans="1:13" x14ac:dyDescent="0.3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</row>
    <row r="876" spans="1:13" x14ac:dyDescent="0.3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</row>
    <row r="877" spans="1:13" x14ac:dyDescent="0.3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</row>
    <row r="878" spans="1:13" x14ac:dyDescent="0.3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</row>
    <row r="879" spans="1:13" x14ac:dyDescent="0.3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</row>
    <row r="880" spans="1:13" x14ac:dyDescent="0.3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</row>
    <row r="881" spans="1:13" x14ac:dyDescent="0.3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</row>
    <row r="882" spans="1:13" x14ac:dyDescent="0.3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</row>
    <row r="883" spans="1:13" x14ac:dyDescent="0.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</row>
    <row r="884" spans="1:13" x14ac:dyDescent="0.3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</row>
    <row r="885" spans="1:13" x14ac:dyDescent="0.3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</row>
    <row r="886" spans="1:13" x14ac:dyDescent="0.3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</row>
    <row r="887" spans="1:13" x14ac:dyDescent="0.3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</row>
    <row r="888" spans="1:13" x14ac:dyDescent="0.3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</row>
    <row r="889" spans="1:13" x14ac:dyDescent="0.3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</row>
    <row r="890" spans="1:13" x14ac:dyDescent="0.3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</row>
    <row r="891" spans="1:13" x14ac:dyDescent="0.3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</row>
    <row r="892" spans="1:13" x14ac:dyDescent="0.3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</row>
    <row r="893" spans="1:13" x14ac:dyDescent="0.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</row>
    <row r="894" spans="1:13" x14ac:dyDescent="0.3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</row>
    <row r="895" spans="1:13" x14ac:dyDescent="0.3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</row>
    <row r="896" spans="1:13" x14ac:dyDescent="0.3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</row>
    <row r="897" spans="1:13" x14ac:dyDescent="0.3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</row>
    <row r="898" spans="1:13" x14ac:dyDescent="0.3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</row>
    <row r="899" spans="1:13" x14ac:dyDescent="0.3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</row>
    <row r="900" spans="1:13" x14ac:dyDescent="0.3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</row>
    <row r="901" spans="1:13" x14ac:dyDescent="0.3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</row>
    <row r="902" spans="1:13" x14ac:dyDescent="0.3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</row>
    <row r="903" spans="1:13" x14ac:dyDescent="0.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</row>
    <row r="904" spans="1:13" x14ac:dyDescent="0.3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</row>
    <row r="905" spans="1:13" x14ac:dyDescent="0.3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</row>
    <row r="906" spans="1:13" x14ac:dyDescent="0.3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</row>
    <row r="907" spans="1:13" x14ac:dyDescent="0.3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</row>
    <row r="908" spans="1:13" x14ac:dyDescent="0.3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</row>
    <row r="909" spans="1:13" x14ac:dyDescent="0.3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</row>
    <row r="910" spans="1:13" x14ac:dyDescent="0.3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</row>
    <row r="911" spans="1:13" x14ac:dyDescent="0.3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</row>
    <row r="912" spans="1:13" x14ac:dyDescent="0.3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</row>
    <row r="913" spans="1:13" x14ac:dyDescent="0.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</row>
    <row r="914" spans="1:13" x14ac:dyDescent="0.3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</row>
    <row r="915" spans="1:13" x14ac:dyDescent="0.3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</row>
    <row r="916" spans="1:13" x14ac:dyDescent="0.3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</row>
    <row r="917" spans="1:13" x14ac:dyDescent="0.3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</row>
    <row r="918" spans="1:13" x14ac:dyDescent="0.3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</row>
    <row r="919" spans="1:13" x14ac:dyDescent="0.3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</row>
    <row r="920" spans="1:13" x14ac:dyDescent="0.3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</row>
    <row r="921" spans="1:13" x14ac:dyDescent="0.3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</row>
    <row r="922" spans="1:13" x14ac:dyDescent="0.3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</row>
    <row r="923" spans="1:13" x14ac:dyDescent="0.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</row>
    <row r="924" spans="1:13" x14ac:dyDescent="0.3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</row>
    <row r="925" spans="1:13" x14ac:dyDescent="0.3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</row>
    <row r="926" spans="1:13" x14ac:dyDescent="0.3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</row>
    <row r="927" spans="1:13" x14ac:dyDescent="0.3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</row>
    <row r="928" spans="1:13" x14ac:dyDescent="0.3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</row>
    <row r="929" spans="1:13" x14ac:dyDescent="0.3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</row>
    <row r="930" spans="1:13" x14ac:dyDescent="0.3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</row>
    <row r="931" spans="1:13" x14ac:dyDescent="0.3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</row>
    <row r="932" spans="1:13" x14ac:dyDescent="0.3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</row>
    <row r="933" spans="1:13" x14ac:dyDescent="0.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</row>
    <row r="934" spans="1:13" x14ac:dyDescent="0.3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</row>
    <row r="935" spans="1:13" x14ac:dyDescent="0.3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</row>
    <row r="936" spans="1:13" x14ac:dyDescent="0.3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</row>
    <row r="937" spans="1:13" x14ac:dyDescent="0.3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</row>
    <row r="938" spans="1:13" x14ac:dyDescent="0.3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</row>
    <row r="939" spans="1:13" x14ac:dyDescent="0.3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</row>
    <row r="940" spans="1:13" x14ac:dyDescent="0.3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</row>
    <row r="941" spans="1:13" x14ac:dyDescent="0.3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</row>
    <row r="942" spans="1:13" x14ac:dyDescent="0.3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</row>
    <row r="943" spans="1:13" x14ac:dyDescent="0.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</row>
    <row r="944" spans="1:13" x14ac:dyDescent="0.3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</row>
    <row r="945" spans="1:13" x14ac:dyDescent="0.3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</row>
    <row r="946" spans="1:13" x14ac:dyDescent="0.3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</row>
    <row r="947" spans="1:13" x14ac:dyDescent="0.3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</row>
    <row r="948" spans="1:13" x14ac:dyDescent="0.3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</row>
    <row r="949" spans="1:13" x14ac:dyDescent="0.3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</row>
    <row r="950" spans="1:13" x14ac:dyDescent="0.3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</row>
    <row r="951" spans="1:13" x14ac:dyDescent="0.3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</row>
    <row r="952" spans="1:13" x14ac:dyDescent="0.3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</row>
    <row r="953" spans="1:13" x14ac:dyDescent="0.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</row>
    <row r="954" spans="1:13" x14ac:dyDescent="0.3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</row>
    <row r="955" spans="1:13" x14ac:dyDescent="0.3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</row>
    <row r="956" spans="1:13" x14ac:dyDescent="0.3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</row>
    <row r="957" spans="1:13" x14ac:dyDescent="0.3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</row>
    <row r="958" spans="1:13" x14ac:dyDescent="0.3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</row>
    <row r="959" spans="1:13" x14ac:dyDescent="0.3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</row>
    <row r="960" spans="1:13" x14ac:dyDescent="0.3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</row>
    <row r="961" spans="1:13" x14ac:dyDescent="0.3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</row>
    <row r="962" spans="1:13" x14ac:dyDescent="0.3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</row>
    <row r="963" spans="1:13" x14ac:dyDescent="0.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</row>
    <row r="964" spans="1:13" x14ac:dyDescent="0.3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</row>
    <row r="965" spans="1:13" x14ac:dyDescent="0.3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</row>
    <row r="966" spans="1:13" x14ac:dyDescent="0.3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</row>
    <row r="967" spans="1:13" x14ac:dyDescent="0.3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</row>
    <row r="968" spans="1:13" x14ac:dyDescent="0.3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</row>
    <row r="969" spans="1:13" x14ac:dyDescent="0.3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</row>
    <row r="970" spans="1:13" x14ac:dyDescent="0.3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</row>
    <row r="971" spans="1:13" x14ac:dyDescent="0.3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</row>
    <row r="972" spans="1:13" x14ac:dyDescent="0.3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</row>
    <row r="973" spans="1:13" x14ac:dyDescent="0.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</row>
    <row r="974" spans="1:13" x14ac:dyDescent="0.3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</row>
    <row r="975" spans="1:13" x14ac:dyDescent="0.3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</row>
    <row r="976" spans="1:13" x14ac:dyDescent="0.3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</row>
    <row r="977" spans="1:13" x14ac:dyDescent="0.3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</row>
    <row r="978" spans="1:13" x14ac:dyDescent="0.3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</row>
    <row r="979" spans="1:13" x14ac:dyDescent="0.3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</row>
    <row r="980" spans="1:13" x14ac:dyDescent="0.3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</row>
    <row r="981" spans="1:13" x14ac:dyDescent="0.3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</row>
    <row r="982" spans="1:13" x14ac:dyDescent="0.3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</row>
    <row r="983" spans="1:13" x14ac:dyDescent="0.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</row>
    <row r="984" spans="1:13" x14ac:dyDescent="0.3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</row>
    <row r="985" spans="1:13" x14ac:dyDescent="0.3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</row>
    <row r="986" spans="1:13" x14ac:dyDescent="0.3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</row>
    <row r="987" spans="1:13" x14ac:dyDescent="0.3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</row>
    <row r="988" spans="1:13" x14ac:dyDescent="0.3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</row>
    <row r="989" spans="1:13" x14ac:dyDescent="0.3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</row>
    <row r="990" spans="1:13" x14ac:dyDescent="0.3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</row>
    <row r="991" spans="1:13" x14ac:dyDescent="0.3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</row>
    <row r="992" spans="1:13" x14ac:dyDescent="0.3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</row>
    <row r="993" spans="1:13" x14ac:dyDescent="0.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</row>
    <row r="994" spans="1:13" x14ac:dyDescent="0.3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</row>
    <row r="995" spans="1:13" x14ac:dyDescent="0.3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</row>
    <row r="996" spans="1:13" x14ac:dyDescent="0.3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</row>
    <row r="997" spans="1:13" x14ac:dyDescent="0.3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</row>
    <row r="998" spans="1:13" x14ac:dyDescent="0.3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</row>
    <row r="999" spans="1:13" x14ac:dyDescent="0.3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</row>
    <row r="1000" spans="1:13" x14ac:dyDescent="0.3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</row>
    <row r="1001" spans="1:13" x14ac:dyDescent="0.3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</row>
    <row r="1002" spans="1:13" x14ac:dyDescent="0.3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</row>
    <row r="1003" spans="1:13" x14ac:dyDescent="0.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</row>
    <row r="1004" spans="1:13" x14ac:dyDescent="0.3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</row>
    <row r="1005" spans="1:13" x14ac:dyDescent="0.3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</row>
    <row r="1006" spans="1:13" x14ac:dyDescent="0.3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</row>
    <row r="1007" spans="1:13" x14ac:dyDescent="0.3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</row>
    <row r="1008" spans="1:13" x14ac:dyDescent="0.3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</row>
    <row r="1009" spans="1:13" x14ac:dyDescent="0.3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</row>
    <row r="1010" spans="1:13" x14ac:dyDescent="0.3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</row>
    <row r="1011" spans="1:13" x14ac:dyDescent="0.3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</row>
    <row r="1012" spans="1:13" x14ac:dyDescent="0.3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</row>
    <row r="1013" spans="1:13" x14ac:dyDescent="0.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</row>
    <row r="1014" spans="1:13" x14ac:dyDescent="0.3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</row>
    <row r="1015" spans="1:13" x14ac:dyDescent="0.3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</row>
    <row r="1016" spans="1:13" x14ac:dyDescent="0.3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</row>
    <row r="1017" spans="1:13" x14ac:dyDescent="0.3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</row>
    <row r="1018" spans="1:13" x14ac:dyDescent="0.3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</row>
    <row r="1019" spans="1:13" x14ac:dyDescent="0.3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</row>
    <row r="1020" spans="1:13" x14ac:dyDescent="0.3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</row>
    <row r="1021" spans="1:13" x14ac:dyDescent="0.3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</row>
    <row r="1022" spans="1:13" x14ac:dyDescent="0.3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</row>
    <row r="1023" spans="1:13" x14ac:dyDescent="0.3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</row>
    <row r="1024" spans="1:13" x14ac:dyDescent="0.3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</row>
    <row r="1025" spans="1:13" x14ac:dyDescent="0.3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</row>
    <row r="1026" spans="1:13" x14ac:dyDescent="0.3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</row>
    <row r="1027" spans="1:13" x14ac:dyDescent="0.3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</row>
    <row r="1028" spans="1:13" x14ac:dyDescent="0.3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</row>
    <row r="1029" spans="1:13" x14ac:dyDescent="0.3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</row>
    <row r="1030" spans="1:13" x14ac:dyDescent="0.3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</row>
    <row r="1031" spans="1:13" x14ac:dyDescent="0.3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</row>
    <row r="1032" spans="1:13" x14ac:dyDescent="0.3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</row>
    <row r="1033" spans="1:13" x14ac:dyDescent="0.3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</row>
    <row r="1034" spans="1:13" x14ac:dyDescent="0.3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</row>
    <row r="1035" spans="1:13" x14ac:dyDescent="0.3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</row>
    <row r="1036" spans="1:13" x14ac:dyDescent="0.3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</row>
    <row r="1037" spans="1:13" x14ac:dyDescent="0.3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</row>
    <row r="1038" spans="1:13" x14ac:dyDescent="0.3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</row>
    <row r="1039" spans="1:13" x14ac:dyDescent="0.3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</row>
    <row r="1040" spans="1:13" x14ac:dyDescent="0.3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</row>
    <row r="1041" spans="1:13" x14ac:dyDescent="0.3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</row>
    <row r="1042" spans="1:13" x14ac:dyDescent="0.3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</row>
    <row r="1043" spans="1:13" x14ac:dyDescent="0.3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</row>
    <row r="1044" spans="1:13" x14ac:dyDescent="0.3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</row>
    <row r="1045" spans="1:13" x14ac:dyDescent="0.3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</row>
    <row r="1046" spans="1:13" x14ac:dyDescent="0.3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</row>
    <row r="1047" spans="1:13" x14ac:dyDescent="0.3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</row>
    <row r="1048" spans="1:13" x14ac:dyDescent="0.3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</row>
    <row r="1049" spans="1:13" x14ac:dyDescent="0.3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</row>
    <row r="1050" spans="1:13" x14ac:dyDescent="0.3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</row>
    <row r="1051" spans="1:13" x14ac:dyDescent="0.3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</row>
    <row r="1052" spans="1:13" x14ac:dyDescent="0.3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</row>
    <row r="1053" spans="1:13" x14ac:dyDescent="0.3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</row>
    <row r="1054" spans="1:13" x14ac:dyDescent="0.3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</row>
    <row r="1055" spans="1:13" x14ac:dyDescent="0.3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</row>
    <row r="1056" spans="1:13" x14ac:dyDescent="0.3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</row>
    <row r="1057" spans="1:13" x14ac:dyDescent="0.3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</row>
    <row r="1058" spans="1:13" x14ac:dyDescent="0.3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</row>
    <row r="1059" spans="1:13" x14ac:dyDescent="0.3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</row>
    <row r="1060" spans="1:13" x14ac:dyDescent="0.3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</row>
    <row r="1061" spans="1:13" x14ac:dyDescent="0.3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</row>
    <row r="1062" spans="1:13" x14ac:dyDescent="0.3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</row>
    <row r="1063" spans="1:13" x14ac:dyDescent="0.3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</row>
    <row r="1064" spans="1:13" x14ac:dyDescent="0.3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</row>
    <row r="1065" spans="1:13" x14ac:dyDescent="0.3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</row>
    <row r="1066" spans="1:13" x14ac:dyDescent="0.3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</row>
    <row r="1067" spans="1:13" x14ac:dyDescent="0.3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</row>
    <row r="1068" spans="1:13" x14ac:dyDescent="0.3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</row>
    <row r="1069" spans="1:13" x14ac:dyDescent="0.3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</row>
    <row r="1070" spans="1:13" x14ac:dyDescent="0.3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</row>
    <row r="1071" spans="1:13" x14ac:dyDescent="0.3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</row>
    <row r="1072" spans="1:13" x14ac:dyDescent="0.3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</row>
    <row r="1073" spans="1:13" x14ac:dyDescent="0.3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</row>
    <row r="1074" spans="1:13" x14ac:dyDescent="0.3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</row>
    <row r="1075" spans="1:13" x14ac:dyDescent="0.3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</row>
    <row r="1076" spans="1:13" x14ac:dyDescent="0.3">
      <c r="A1076" s="9"/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</row>
    <row r="1077" spans="1:13" x14ac:dyDescent="0.3">
      <c r="A1077" s="9"/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</row>
    <row r="1078" spans="1:13" x14ac:dyDescent="0.3">
      <c r="A1078" s="9"/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</row>
    <row r="1079" spans="1:13" x14ac:dyDescent="0.3">
      <c r="A1079" s="9"/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</row>
    <row r="1080" spans="1:13" x14ac:dyDescent="0.3">
      <c r="A1080" s="9"/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</row>
    <row r="1081" spans="1:13" x14ac:dyDescent="0.3">
      <c r="A1081" s="9"/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</row>
    <row r="1082" spans="1:13" x14ac:dyDescent="0.3">
      <c r="A1082" s="9"/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</row>
    <row r="1083" spans="1:13" x14ac:dyDescent="0.3">
      <c r="A1083" s="9"/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</row>
    <row r="1084" spans="1:13" x14ac:dyDescent="0.3">
      <c r="A1084" s="9"/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</row>
    <row r="1085" spans="1:13" x14ac:dyDescent="0.3">
      <c r="A1085" s="9"/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</row>
    <row r="1086" spans="1:13" x14ac:dyDescent="0.3">
      <c r="A1086" s="9"/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</row>
    <row r="1087" spans="1:13" x14ac:dyDescent="0.3">
      <c r="A1087" s="9"/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</row>
    <row r="1088" spans="1:13" x14ac:dyDescent="0.3">
      <c r="A1088" s="9"/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</row>
    <row r="1089" spans="1:13" x14ac:dyDescent="0.3">
      <c r="A1089" s="9"/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</row>
    <row r="1090" spans="1:13" x14ac:dyDescent="0.3">
      <c r="A1090" s="9"/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</row>
    <row r="1091" spans="1:13" x14ac:dyDescent="0.3">
      <c r="A1091" s="9"/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</row>
    <row r="1092" spans="1:13" x14ac:dyDescent="0.3">
      <c r="A1092" s="9"/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</row>
    <row r="1093" spans="1:13" x14ac:dyDescent="0.3">
      <c r="A1093" s="9"/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</row>
    <row r="1094" spans="1:13" x14ac:dyDescent="0.3">
      <c r="A1094" s="9"/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</row>
    <row r="1095" spans="1:13" x14ac:dyDescent="0.3">
      <c r="A1095" s="9"/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</row>
    <row r="1096" spans="1:13" x14ac:dyDescent="0.3">
      <c r="A1096" s="9"/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</row>
    <row r="1097" spans="1:13" x14ac:dyDescent="0.3">
      <c r="A1097" s="9"/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</row>
    <row r="1098" spans="1:13" x14ac:dyDescent="0.3">
      <c r="A1098" s="9"/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</row>
    <row r="1099" spans="1:13" x14ac:dyDescent="0.3">
      <c r="A1099" s="9"/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</row>
    <row r="1100" spans="1:13" x14ac:dyDescent="0.3">
      <c r="A1100" s="9"/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</row>
    <row r="1101" spans="1:13" x14ac:dyDescent="0.3">
      <c r="A1101" s="9"/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</row>
  </sheetData>
  <autoFilter ref="A1:M102" xr:uid="{00000000-0009-0000-0000-000000000000}"/>
  <conditionalFormatting sqref="A2:A102">
    <cfRule type="cellIs" dxfId="3" priority="1" operator="notEqual">
      <formula>"None"</formula>
    </cfRule>
  </conditionalFormatting>
  <conditionalFormatting sqref="A1:M1">
    <cfRule type="cellIs" dxfId="2" priority="14" operator="notEqual">
      <formula>-13.345</formula>
    </cfRule>
  </conditionalFormatting>
  <conditionalFormatting sqref="B2:B102">
    <cfRule type="cellIs" dxfId="1" priority="2" operator="notEqual">
      <formula>"None"</formula>
    </cfRule>
  </conditionalFormatting>
  <conditionalFormatting sqref="C2:M102">
    <cfRule type="cellIs" dxfId="0" priority="3" operator="notEqual">
      <formula>"None"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RowHeight="14.4" x14ac:dyDescent="0.3"/>
  <cols>
    <col min="1" max="1" width="25.6640625" customWidth="1"/>
    <col min="2" max="2" width="0" hidden="1" customWidth="1"/>
  </cols>
  <sheetData>
    <row r="1" spans="1:2" x14ac:dyDescent="0.3">
      <c r="A1" s="8" t="s">
        <v>123</v>
      </c>
      <c r="B1" s="8"/>
    </row>
    <row r="2" spans="1:2" x14ac:dyDescent="0.3">
      <c r="A2" s="8" t="s">
        <v>124</v>
      </c>
    </row>
    <row r="3" spans="1:2" x14ac:dyDescent="0.3">
      <c r="A3" s="8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Characteristics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Fraga</dc:creator>
  <cp:lastModifiedBy>Daniel Fraga</cp:lastModifiedBy>
  <dcterms:created xsi:type="dcterms:W3CDTF">2024-09-02T20:28:08Z</dcterms:created>
  <dcterms:modified xsi:type="dcterms:W3CDTF">2024-09-03T16:29:18Z</dcterms:modified>
</cp:coreProperties>
</file>