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YX10_60_2\sr\重新建立温度计校准\"/>
    </mc:Choice>
  </mc:AlternateContent>
  <xr:revisionPtr revIDLastSave="0" documentId="13_ncr:1_{A8FB0380-9CA2-413F-B281-CC8F2535ED91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original-data" sheetId="1" r:id="rId1"/>
    <sheet name="interpolated_data" sheetId="2" r:id="rId2"/>
    <sheet name="Fit-resul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9" i="1" l="1"/>
  <c r="F158" i="1"/>
  <c r="F156" i="1"/>
  <c r="F155" i="1"/>
  <c r="F153" i="1"/>
  <c r="F152" i="1"/>
  <c r="F151" i="1"/>
  <c r="F149" i="1"/>
  <c r="F148" i="1"/>
  <c r="F146" i="1"/>
  <c r="F145" i="1"/>
  <c r="F144" i="1"/>
  <c r="F143" i="1"/>
  <c r="F142" i="1"/>
  <c r="F141" i="1"/>
  <c r="F140" i="1"/>
  <c r="F139" i="1"/>
  <c r="F138" i="1"/>
  <c r="F137" i="1"/>
  <c r="F135" i="1"/>
  <c r="F134" i="1"/>
  <c r="F133" i="1"/>
  <c r="F130" i="1"/>
  <c r="F129" i="1"/>
  <c r="F127" i="1"/>
  <c r="F126" i="1"/>
  <c r="F125" i="1"/>
  <c r="F124" i="1"/>
  <c r="F123" i="1"/>
  <c r="F120" i="1"/>
  <c r="F119" i="1"/>
  <c r="F118" i="1"/>
  <c r="F117" i="1"/>
  <c r="F115" i="1"/>
  <c r="F114" i="1"/>
  <c r="F113" i="1"/>
  <c r="F112" i="1"/>
  <c r="F110" i="1"/>
  <c r="F109" i="1"/>
  <c r="F108" i="1"/>
  <c r="F107" i="1"/>
  <c r="F105" i="1"/>
  <c r="F103" i="1"/>
  <c r="F102" i="1"/>
  <c r="F100" i="1"/>
  <c r="F99" i="1"/>
  <c r="F98" i="1"/>
  <c r="F97" i="1"/>
  <c r="F96" i="1"/>
  <c r="F94" i="1"/>
  <c r="F93" i="1"/>
  <c r="F92" i="1"/>
  <c r="F91" i="1"/>
  <c r="F90" i="1"/>
  <c r="F89" i="1"/>
  <c r="F86" i="1"/>
  <c r="F85" i="1"/>
  <c r="F84" i="1"/>
  <c r="F83" i="1"/>
  <c r="F82" i="1"/>
  <c r="F80" i="1"/>
  <c r="F79" i="1"/>
  <c r="F77" i="1"/>
  <c r="F76" i="1"/>
  <c r="F74" i="1"/>
  <c r="F73" i="1"/>
  <c r="F70" i="1"/>
  <c r="F69" i="1"/>
  <c r="F68" i="1"/>
  <c r="F67" i="1"/>
  <c r="F66" i="1"/>
  <c r="F65" i="1"/>
  <c r="F63" i="1"/>
  <c r="F62" i="1"/>
  <c r="F60" i="1"/>
  <c r="F59" i="1"/>
  <c r="F56" i="1"/>
  <c r="F55" i="1"/>
  <c r="F54" i="1"/>
  <c r="F52" i="1"/>
  <c r="F51" i="1"/>
  <c r="F49" i="1"/>
  <c r="F47" i="1"/>
  <c r="F46" i="1"/>
  <c r="F45" i="1"/>
  <c r="F44" i="1"/>
  <c r="F43" i="1"/>
  <c r="F41" i="1"/>
  <c r="F40" i="1"/>
  <c r="F39" i="1"/>
  <c r="F38" i="1"/>
  <c r="F37" i="1"/>
  <c r="F35" i="1"/>
  <c r="F32" i="1"/>
  <c r="F31" i="1"/>
  <c r="F29" i="1"/>
  <c r="F28" i="1"/>
  <c r="F27" i="1"/>
  <c r="F26" i="1"/>
  <c r="F25" i="1"/>
  <c r="F23" i="1"/>
  <c r="F22" i="1"/>
  <c r="F21" i="1"/>
  <c r="F20" i="1"/>
  <c r="F19" i="1"/>
  <c r="F18" i="1"/>
  <c r="F16" i="1"/>
  <c r="F14" i="1"/>
  <c r="F13" i="1"/>
  <c r="F12" i="1"/>
  <c r="F11" i="1"/>
  <c r="F10" i="1"/>
  <c r="F9" i="1"/>
  <c r="F8" i="1"/>
  <c r="F7" i="1"/>
  <c r="F6" i="1"/>
  <c r="F4" i="1"/>
  <c r="F3" i="1"/>
  <c r="C61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2" i="1"/>
  <c r="C623" i="1"/>
  <c r="C87" i="1"/>
  <c r="C704" i="1"/>
  <c r="C698" i="1"/>
  <c r="C686" i="1"/>
  <c r="C678" i="1"/>
  <c r="C685" i="1"/>
  <c r="C671" i="1"/>
  <c r="C668" i="1"/>
  <c r="C658" i="1"/>
  <c r="C653" i="1"/>
  <c r="C645" i="1"/>
  <c r="C640" i="1"/>
  <c r="C632" i="1"/>
  <c r="C631" i="1"/>
  <c r="C629" i="1"/>
  <c r="C597" i="1"/>
  <c r="C589" i="1"/>
  <c r="C591" i="1"/>
  <c r="C585" i="1"/>
  <c r="C576" i="1"/>
  <c r="C575" i="1"/>
  <c r="C558" i="1"/>
  <c r="C543" i="1"/>
  <c r="C538" i="1"/>
  <c r="C529" i="1"/>
  <c r="C522" i="1"/>
  <c r="C523" i="1"/>
  <c r="C516" i="1"/>
  <c r="C503" i="1"/>
  <c r="C494" i="1"/>
  <c r="C497" i="1"/>
  <c r="C479" i="1"/>
  <c r="C491" i="1"/>
  <c r="C483" i="1"/>
  <c r="C474" i="1" l="1"/>
  <c r="C456" i="1"/>
  <c r="C446" i="1"/>
  <c r="C449" i="1"/>
  <c r="C452" i="1"/>
  <c r="C441" i="1"/>
  <c r="C434" i="1"/>
  <c r="C422" i="1"/>
  <c r="C425" i="1"/>
  <c r="C409" i="1"/>
  <c r="C411" i="1"/>
  <c r="C400" i="1"/>
  <c r="C398" i="1"/>
  <c r="C396" i="1"/>
  <c r="C380" i="1"/>
  <c r="C368" i="1"/>
  <c r="C362" i="1"/>
  <c r="C351" i="1"/>
  <c r="C342" i="1"/>
  <c r="C344" i="1"/>
  <c r="C330" i="1"/>
  <c r="C317" i="1"/>
  <c r="C322" i="1"/>
  <c r="C326" i="1"/>
  <c r="C310" i="1"/>
  <c r="C304" i="1"/>
  <c r="C301" i="1"/>
  <c r="C292" i="1"/>
  <c r="C288" i="1"/>
  <c r="C278" i="1"/>
  <c r="C271" i="1"/>
  <c r="C253" i="1"/>
  <c r="C251" i="1"/>
  <c r="C259" i="1"/>
  <c r="C255" i="1"/>
  <c r="C243" i="1"/>
  <c r="C245" i="1"/>
  <c r="C232" i="1"/>
  <c r="C240" i="1"/>
  <c r="C237" i="1"/>
  <c r="C224" i="1"/>
  <c r="C209" i="1"/>
  <c r="C215" i="1"/>
  <c r="C202" i="1"/>
  <c r="C205" i="1"/>
  <c r="C200" i="1"/>
  <c r="C195" i="1"/>
  <c r="C185" i="1"/>
  <c r="C180" i="1"/>
  <c r="C174" i="1"/>
  <c r="C170" i="1"/>
  <c r="C177" i="1"/>
  <c r="C158" i="1"/>
  <c r="C165" i="1"/>
  <c r="C160" i="1"/>
  <c r="C153" i="1"/>
  <c r="C151" i="1"/>
  <c r="C147" i="1"/>
  <c r="C133" i="1"/>
  <c r="C124" i="1"/>
  <c r="C105" i="1"/>
  <c r="C115" i="1"/>
  <c r="C110" i="1"/>
  <c r="C100" i="1"/>
  <c r="C102" i="1"/>
  <c r="C83" i="1"/>
  <c r="C94" i="1"/>
  <c r="C74" i="1"/>
  <c r="C75" i="1"/>
  <c r="C71" i="1"/>
  <c r="C60" i="1"/>
  <c r="C55" i="1"/>
  <c r="C50" i="1"/>
  <c r="C38" i="1" l="1"/>
  <c r="C31" i="1"/>
  <c r="C36" i="1"/>
  <c r="C33" i="1"/>
  <c r="C24" i="1"/>
  <c r="C26" i="1"/>
  <c r="C21" i="1"/>
  <c r="C8" i="1"/>
  <c r="C3" i="1"/>
</calcChain>
</file>

<file path=xl/sharedStrings.xml><?xml version="1.0" encoding="utf-8"?>
<sst xmlns="http://schemas.openxmlformats.org/spreadsheetml/2006/main" count="597" uniqueCount="54">
  <si>
    <t xml:space="preserve"> </t>
    <phoneticPr fontId="2" type="noConversion"/>
  </si>
  <si>
    <t>序列</t>
    <phoneticPr fontId="2" type="noConversion"/>
  </si>
  <si>
    <t>srca</t>
    <phoneticPr fontId="2" type="noConversion"/>
  </si>
  <si>
    <t>控制点</t>
    <phoneticPr fontId="2" type="noConversion"/>
  </si>
  <si>
    <t>time</t>
    <phoneticPr fontId="2" type="noConversion"/>
  </si>
  <si>
    <t xml:space="preserve">                 INTERCEPT               SLOPE                 R^2</t>
  </si>
  <si>
    <t xml:space="preserve">                 ---------               -----                 ---</t>
  </si>
  <si>
    <t>Linear model:</t>
  </si>
  <si>
    <t>Jackknife:</t>
  </si>
  <si>
    <t>95% confidence intervals:</t>
  </si>
  <si>
    <t>99% confidence intervals:</t>
  </si>
  <si>
    <t xml:space="preserve"> </t>
  </si>
  <si>
    <t>srca</t>
  </si>
  <si>
    <t>Data Source Plot = srca</t>
  </si>
  <si>
    <t>Number of data points used = 336</t>
  </si>
  <si>
    <t>Average X = 27.408975</t>
  </si>
  <si>
    <t>Average Y = 8.7803803</t>
  </si>
  <si>
    <t>Residual sum of squares = 0.8341197</t>
  </si>
  <si>
    <t>Regression sum of squares = 3.3555712</t>
  </si>
  <si>
    <t>Coefficient of determination, R-sq'd = 0.8009114</t>
  </si>
  <si>
    <t>Correlation coefficient, R = 0.8949365</t>
  </si>
  <si>
    <t>Residual mean square, sigma-hat-sq'd = 0.0024974</t>
  </si>
  <si>
    <t>P-Value = Less than 0.0001</t>
  </si>
  <si>
    <t>up</t>
    <phoneticPr fontId="2" type="noConversion"/>
  </si>
  <si>
    <t>down</t>
    <phoneticPr fontId="2" type="noConversion"/>
  </si>
  <si>
    <t>Equation Y = -0.0520322 * X + 10.206530</t>
    <phoneticPr fontId="2" type="noConversion"/>
  </si>
  <si>
    <t>控制点序列</t>
  </si>
  <si>
    <t>控制点序列</t>
    <phoneticPr fontId="2" type="noConversion"/>
  </si>
  <si>
    <t>控制点</t>
  </si>
  <si>
    <t>origina_srca</t>
    <phoneticPr fontId="2" type="noConversion"/>
  </si>
  <si>
    <t>控制点_连续</t>
    <phoneticPr fontId="2" type="noConversion"/>
  </si>
  <si>
    <t>控制点_srca</t>
    <phoneticPr fontId="2" type="noConversion"/>
  </si>
  <si>
    <t>chronology</t>
    <phoneticPr fontId="2" type="noConversion"/>
  </si>
  <si>
    <t>sst_ins_hadi</t>
    <phoneticPr fontId="2" type="noConversion"/>
  </si>
  <si>
    <t>器测</t>
    <phoneticPr fontId="2" type="noConversion"/>
  </si>
  <si>
    <t>age</t>
    <phoneticPr fontId="2" type="noConversion"/>
  </si>
  <si>
    <t xml:space="preserve"> RMA                   RMA</t>
  </si>
  <si>
    <t xml:space="preserve"> estimate          10.214             -0.05232                0.766</t>
  </si>
  <si>
    <t xml:space="preserve"> st.error           0.038              0.00138</t>
  </si>
  <si>
    <t xml:space="preserve"> estimate          10.214             -0.05233                0.766</t>
  </si>
  <si>
    <t xml:space="preserve"> linear         10.140, 10.289     -0.05503,-0.04961  </t>
  </si>
  <si>
    <t xml:space="preserve"> bootstrap      10.141, 10.289     -0.05506,-0.04967       0.726, 0.805    </t>
  </si>
  <si>
    <t xml:space="preserve"> linear         10.116, 10.312     -0.05589,-0.04876  </t>
  </si>
  <si>
    <t xml:space="preserve"> bootstrap      10.115, 10.313     -0.05596,-0.04872       0.708, 0.816    </t>
  </si>
  <si>
    <t>Enter 'f' for another file.</t>
  </si>
  <si>
    <t>ins SST</t>
    <phoneticPr fontId="2" type="noConversion"/>
  </si>
  <si>
    <t>10.141-0.05506*sst</t>
    <phoneticPr fontId="2" type="noConversion"/>
  </si>
  <si>
    <t>10.289-0.04967*sst</t>
    <phoneticPr fontId="2" type="noConversion"/>
  </si>
  <si>
    <t>控制点srca</t>
  </si>
  <si>
    <t>器测控制点</t>
    <phoneticPr fontId="2" type="noConversion"/>
  </si>
  <si>
    <t>器测控制点SST</t>
    <phoneticPr fontId="2" type="noConversion"/>
  </si>
  <si>
    <t xml:space="preserve"> st.error         0.03732            1.363e-03               0.0204</t>
    <phoneticPr fontId="2" type="noConversion"/>
  </si>
  <si>
    <t>actual</t>
    <phoneticPr fontId="2" type="noConversion"/>
  </si>
  <si>
    <t>10.214-0.05233*sst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</si>
</sst>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2"/>
      <name val="Times New Roman"/>
      <family val="1"/>
    </font>
    <font>
      <sz val="9"/>
      <name val="等线"/>
      <family val="3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3" fillId="0" borderId="0"/>
  </cellStyleXfs>
  <cellXfs count="8">
    <xf numFmtId="0" fontId="0" fillId="0" borderId="0" xfId="0"/>
    <xf numFmtId="11" fontId="0" fillId="0" borderId="0" xfId="0" applyNumberFormat="1"/>
    <xf numFmtId="0" fontId="3" fillId="0" borderId="0" xfId="1"/>
    <xf numFmtId="0" fontId="3" fillId="0" borderId="0" xfId="2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3"/>
    <xf numFmtId="49" fontId="0" fillId="0" borderId="0" xfId="0" applyNumberFormat="1"/>
  </cellXfs>
  <cellStyles count="4">
    <cellStyle name="常规" xfId="0" builtinId="0"/>
    <cellStyle name="常规_data" xfId="1" xr:uid="{AF9F06B5-DA69-4E83-A13D-FAAB02E99BEB}"/>
    <cellStyle name="常规_interpolated_data" xfId="3" xr:uid="{DBC74D5B-2A2E-4E4E-AB1A-B9106733581B}"/>
    <cellStyle name="常规_original-data" xfId="2" xr:uid="{E7586C9D-E939-400D-8B09-8D9A7489DF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19"/>
  <sheetViews>
    <sheetView workbookViewId="0">
      <selection activeCell="R2" sqref="R2"/>
    </sheetView>
  </sheetViews>
  <sheetFormatPr defaultRowHeight="14.25" x14ac:dyDescent="0.2"/>
  <cols>
    <col min="1" max="1" width="12.625" style="4" customWidth="1"/>
    <col min="2" max="2" width="10.375" style="4" customWidth="1"/>
    <col min="3" max="4" width="9" style="4"/>
    <col min="5" max="5" width="12.125" style="4" customWidth="1"/>
    <col min="6" max="6" width="11.375" style="4" customWidth="1"/>
    <col min="7" max="8" width="11.125" style="4" customWidth="1"/>
    <col min="9" max="19" width="9" style="4"/>
    <col min="20" max="20" width="11.375" style="4" customWidth="1"/>
    <col min="21" max="21" width="12.25" style="4" customWidth="1"/>
    <col min="22" max="16384" width="9" style="4"/>
  </cols>
  <sheetData>
    <row r="1" spans="1:21" x14ac:dyDescent="0.2">
      <c r="A1" s="4" t="s">
        <v>1</v>
      </c>
      <c r="B1" s="4" t="s">
        <v>29</v>
      </c>
      <c r="C1" s="4" t="s">
        <v>3</v>
      </c>
      <c r="E1" s="4" t="s">
        <v>27</v>
      </c>
      <c r="F1" s="4" t="s">
        <v>30</v>
      </c>
      <c r="G1" s="4" t="s">
        <v>31</v>
      </c>
      <c r="I1" s="4" t="s">
        <v>34</v>
      </c>
      <c r="J1" s="4" t="s">
        <v>32</v>
      </c>
      <c r="K1" s="4" t="s">
        <v>4</v>
      </c>
      <c r="L1" s="4" t="s">
        <v>33</v>
      </c>
      <c r="N1" s="3" t="s">
        <v>26</v>
      </c>
      <c r="O1" s="3" t="s">
        <v>28</v>
      </c>
      <c r="P1" s="3" t="s">
        <v>12</v>
      </c>
      <c r="Q1" s="3" t="s">
        <v>28</v>
      </c>
      <c r="R1" s="3" t="s">
        <v>48</v>
      </c>
      <c r="T1" s="4" t="s">
        <v>49</v>
      </c>
      <c r="U1" s="4" t="s">
        <v>50</v>
      </c>
    </row>
    <row r="2" spans="1:21" ht="15.75" x14ac:dyDescent="0.2">
      <c r="A2" s="5">
        <v>1</v>
      </c>
      <c r="B2" s="5">
        <v>8.9610202465744049</v>
      </c>
      <c r="C2" s="4">
        <v>0</v>
      </c>
      <c r="E2" s="5">
        <v>1</v>
      </c>
      <c r="F2" s="4">
        <v>0</v>
      </c>
      <c r="G2" s="5">
        <v>8.9610202465744049</v>
      </c>
      <c r="H2" s="5"/>
      <c r="J2" s="4">
        <v>8.3333299999999999E-2</v>
      </c>
      <c r="K2" s="4">
        <f>1980+J2</f>
        <v>1980.0833333</v>
      </c>
      <c r="L2" s="4">
        <v>24.3047</v>
      </c>
      <c r="N2" s="3">
        <v>1980</v>
      </c>
      <c r="O2" s="3"/>
      <c r="P2" s="3">
        <v>8.9610202465744049</v>
      </c>
      <c r="Q2" s="3">
        <v>1980.0833333333333</v>
      </c>
      <c r="R2" s="3">
        <v>8.8772926246764303</v>
      </c>
      <c r="T2" s="4">
        <v>1980.0833333</v>
      </c>
      <c r="U2" s="4">
        <v>24.3047</v>
      </c>
    </row>
    <row r="3" spans="1:21" ht="15.75" x14ac:dyDescent="0.2">
      <c r="A3" s="5">
        <v>2</v>
      </c>
      <c r="B3" s="5">
        <v>8.8772926246764303</v>
      </c>
      <c r="C3" s="4">
        <f>1/12</f>
        <v>8.3333333333333329E-2</v>
      </c>
      <c r="E3" s="5">
        <v>2</v>
      </c>
      <c r="F3" s="4">
        <f>1/12</f>
        <v>8.3333333333333329E-2</v>
      </c>
      <c r="G3" s="5">
        <v>8.8772926246764303</v>
      </c>
      <c r="H3" s="5"/>
      <c r="J3" s="4">
        <v>0.16666700000000001</v>
      </c>
      <c r="K3" s="4">
        <f t="shared" ref="K3:K66" si="0">1980+J3</f>
        <v>1980.166667</v>
      </c>
      <c r="L3" s="4">
        <v>24.1127</v>
      </c>
      <c r="N3" s="3">
        <v>1980.08313</v>
      </c>
      <c r="O3" s="3">
        <v>1980.0833333333333</v>
      </c>
      <c r="P3" s="3">
        <v>8.8772926246764303</v>
      </c>
      <c r="Q3" s="3">
        <v>1980.4166666666667</v>
      </c>
      <c r="R3" s="3">
        <v>8.6238858007411707</v>
      </c>
      <c r="T3" s="4">
        <v>1980.416667</v>
      </c>
      <c r="U3" s="4">
        <v>29.0594</v>
      </c>
    </row>
    <row r="4" spans="1:21" ht="15.75" x14ac:dyDescent="0.2">
      <c r="A4" s="5">
        <v>3</v>
      </c>
      <c r="B4" s="5">
        <v>8.9372154991381265</v>
      </c>
      <c r="E4" s="5">
        <v>7</v>
      </c>
      <c r="F4" s="4">
        <f>5/12</f>
        <v>0.41666666666666669</v>
      </c>
      <c r="G4" s="5">
        <v>8.6238858007411707</v>
      </c>
      <c r="H4" s="5"/>
      <c r="J4" s="4">
        <v>0.25</v>
      </c>
      <c r="K4" s="4">
        <f t="shared" si="0"/>
        <v>1980.25</v>
      </c>
      <c r="L4" s="4">
        <v>25.641999999999999</v>
      </c>
      <c r="N4" s="3">
        <v>1980.14976</v>
      </c>
      <c r="O4" s="3"/>
      <c r="P4" s="3">
        <v>8.9372154991381265</v>
      </c>
      <c r="Q4" s="3">
        <v>1980.5</v>
      </c>
      <c r="R4" s="3">
        <v>8.5169563636564494</v>
      </c>
      <c r="T4" s="4">
        <v>1980.5</v>
      </c>
      <c r="U4" s="4">
        <v>29.3902</v>
      </c>
    </row>
    <row r="5" spans="1:21" ht="15.75" x14ac:dyDescent="0.2">
      <c r="A5" s="5">
        <v>4</v>
      </c>
      <c r="B5" s="5">
        <v>8.7975567916060378</v>
      </c>
      <c r="E5" s="5">
        <v>14</v>
      </c>
      <c r="F5" s="4">
        <v>0.5</v>
      </c>
      <c r="G5" s="5">
        <v>8.5169563636564494</v>
      </c>
      <c r="H5" s="5"/>
      <c r="J5" s="4">
        <v>0.33333299999999999</v>
      </c>
      <c r="K5" s="4">
        <f t="shared" si="0"/>
        <v>1980.333333</v>
      </c>
      <c r="L5" s="4">
        <v>27.390599999999999</v>
      </c>
      <c r="N5" s="3">
        <v>1980.2163499999999</v>
      </c>
      <c r="O5" s="3"/>
      <c r="P5" s="3">
        <v>8.7975567916060378</v>
      </c>
      <c r="Q5" s="3">
        <v>1980.6666666666667</v>
      </c>
      <c r="R5" s="3">
        <v>8.5955109253944588</v>
      </c>
      <c r="T5" s="4">
        <v>1980.666667</v>
      </c>
      <c r="U5" s="4">
        <v>29.261299999999999</v>
      </c>
    </row>
    <row r="6" spans="1:21" ht="15.75" x14ac:dyDescent="0.2">
      <c r="A6" s="5">
        <v>5</v>
      </c>
      <c r="B6" s="5">
        <v>8.7725323847258547</v>
      </c>
      <c r="E6" s="5">
        <v>20</v>
      </c>
      <c r="F6" s="4">
        <f>8/12</f>
        <v>0.66666666666666663</v>
      </c>
      <c r="G6" s="5">
        <v>8.5955109253944588</v>
      </c>
      <c r="H6" s="5"/>
      <c r="J6" s="4">
        <v>0.41666700000000001</v>
      </c>
      <c r="K6" s="4">
        <f t="shared" si="0"/>
        <v>1980.416667</v>
      </c>
      <c r="L6" s="4">
        <v>29.0594</v>
      </c>
      <c r="N6" s="3">
        <v>1980.2829400000001</v>
      </c>
      <c r="O6" s="3"/>
      <c r="P6" s="3">
        <v>8.7725323847258547</v>
      </c>
      <c r="Q6" s="3">
        <v>1980.8333333333333</v>
      </c>
      <c r="R6" s="3">
        <v>8.7488201122871398</v>
      </c>
      <c r="T6" s="4">
        <v>1980.833333</v>
      </c>
      <c r="U6" s="4">
        <v>28.444500000000001</v>
      </c>
    </row>
    <row r="7" spans="1:21" ht="15.75" x14ac:dyDescent="0.2">
      <c r="A7" s="5">
        <v>6</v>
      </c>
      <c r="B7" s="5">
        <v>8.6412196541704045</v>
      </c>
      <c r="E7" s="5">
        <v>23</v>
      </c>
      <c r="F7" s="4">
        <f>10/12</f>
        <v>0.83333333333333337</v>
      </c>
      <c r="G7" s="5">
        <v>8.7488201122871398</v>
      </c>
      <c r="H7" s="5"/>
      <c r="J7" s="4">
        <v>0.5</v>
      </c>
      <c r="K7" s="4">
        <f t="shared" si="0"/>
        <v>1980.5</v>
      </c>
      <c r="L7" s="4">
        <v>29.3902</v>
      </c>
      <c r="N7" s="3">
        <v>1980.3495399999999</v>
      </c>
      <c r="O7" s="3"/>
      <c r="P7" s="3">
        <v>8.6412196541704045</v>
      </c>
      <c r="Q7" s="3">
        <v>1981.0833333333333</v>
      </c>
      <c r="R7" s="3">
        <v>8.9471589268932199</v>
      </c>
      <c r="T7" s="4">
        <v>1981.0833299999999</v>
      </c>
      <c r="U7" s="4">
        <v>23.660399999999999</v>
      </c>
    </row>
    <row r="8" spans="1:21" ht="15.75" x14ac:dyDescent="0.2">
      <c r="A8" s="5">
        <v>7</v>
      </c>
      <c r="B8" s="5">
        <v>8.6238858007411707</v>
      </c>
      <c r="C8" s="4">
        <f>5/12</f>
        <v>0.41666666666666669</v>
      </c>
      <c r="E8" s="5">
        <v>25</v>
      </c>
      <c r="F8" s="4">
        <f>1+1/12</f>
        <v>1.0833333333333333</v>
      </c>
      <c r="G8" s="5">
        <v>8.9471589268932199</v>
      </c>
      <c r="H8" s="5"/>
      <c r="J8" s="4">
        <v>0.58333299999999999</v>
      </c>
      <c r="K8" s="4">
        <f t="shared" si="0"/>
        <v>1980.583333</v>
      </c>
      <c r="L8" s="4">
        <v>28.585699999999999</v>
      </c>
      <c r="N8" s="3">
        <v>1980.4161300000001</v>
      </c>
      <c r="O8" s="3">
        <v>1980.4166666666667</v>
      </c>
      <c r="P8" s="3">
        <v>8.6238858007411707</v>
      </c>
      <c r="Q8" s="3">
        <v>1981.3333333333333</v>
      </c>
      <c r="R8" s="3">
        <v>8.7067598459863014</v>
      </c>
      <c r="T8" s="4">
        <v>1981.3333299999999</v>
      </c>
      <c r="U8" s="4">
        <v>27.767299999999999</v>
      </c>
    </row>
    <row r="9" spans="1:21" ht="15.75" x14ac:dyDescent="0.2">
      <c r="A9" s="5">
        <v>8</v>
      </c>
      <c r="B9" s="5">
        <v>8.7199053646374534</v>
      </c>
      <c r="E9" s="5">
        <v>30</v>
      </c>
      <c r="F9" s="4">
        <f>1+4/12</f>
        <v>1.3333333333333333</v>
      </c>
      <c r="G9" s="5">
        <v>8.7067598459863014</v>
      </c>
      <c r="H9" s="5"/>
      <c r="J9" s="4">
        <v>0.66666700000000001</v>
      </c>
      <c r="K9" s="4">
        <f t="shared" si="0"/>
        <v>1980.666667</v>
      </c>
      <c r="L9" s="4">
        <v>29.261299999999999</v>
      </c>
      <c r="N9" s="3">
        <v>1980.42849</v>
      </c>
      <c r="O9" s="3"/>
      <c r="P9" s="3">
        <v>8.7199053646374534</v>
      </c>
      <c r="Q9" s="3">
        <v>1981.4166666666667</v>
      </c>
      <c r="R9" s="3">
        <v>8.6301740511466978</v>
      </c>
      <c r="T9" s="4">
        <v>1981.4166700000001</v>
      </c>
      <c r="U9" s="4">
        <v>29.176600000000001</v>
      </c>
    </row>
    <row r="10" spans="1:21" ht="15.75" x14ac:dyDescent="0.2">
      <c r="A10" s="5">
        <v>9</v>
      </c>
      <c r="B10" s="5">
        <v>8.7033444307094232</v>
      </c>
      <c r="E10" s="5">
        <v>32</v>
      </c>
      <c r="F10" s="4">
        <f>1+5/12</f>
        <v>1.4166666666666667</v>
      </c>
      <c r="G10" s="5">
        <v>8.6301740511466978</v>
      </c>
      <c r="H10" s="5"/>
      <c r="J10" s="4">
        <v>0.75</v>
      </c>
      <c r="K10" s="4">
        <f t="shared" si="0"/>
        <v>1980.75</v>
      </c>
      <c r="L10" s="4">
        <v>28.657599999999999</v>
      </c>
      <c r="N10" s="3">
        <v>1980.4404</v>
      </c>
      <c r="O10" s="3"/>
      <c r="P10" s="3">
        <v>8.7033444307094232</v>
      </c>
      <c r="Q10" s="3">
        <v>1981.6666666666667</v>
      </c>
      <c r="R10" s="3">
        <v>8.6600856841139802</v>
      </c>
      <c r="T10" s="4">
        <v>1981.6666700000001</v>
      </c>
      <c r="U10" s="4">
        <v>29.0563</v>
      </c>
    </row>
    <row r="11" spans="1:21" ht="15.75" x14ac:dyDescent="0.2">
      <c r="A11" s="5">
        <v>10</v>
      </c>
      <c r="B11" s="5">
        <v>8.6811572058470272</v>
      </c>
      <c r="E11" s="5">
        <v>35</v>
      </c>
      <c r="F11" s="4">
        <f>1+8/12</f>
        <v>1.6666666666666665</v>
      </c>
      <c r="G11" s="5">
        <v>8.6600856841139802</v>
      </c>
      <c r="H11" s="5"/>
      <c r="J11" s="4">
        <v>0.83333299999999999</v>
      </c>
      <c r="K11" s="4">
        <f t="shared" si="0"/>
        <v>1980.833333</v>
      </c>
      <c r="L11" s="4">
        <v>28.444500000000001</v>
      </c>
      <c r="N11" s="3">
        <v>1980.4523200000001</v>
      </c>
      <c r="O11" s="3"/>
      <c r="P11" s="3">
        <v>8.6811572058470272</v>
      </c>
      <c r="Q11" s="3">
        <v>1981.8333333333333</v>
      </c>
      <c r="R11" s="3">
        <v>8.7053948470904352</v>
      </c>
      <c r="T11" s="4">
        <v>1981.8333299999999</v>
      </c>
      <c r="U11" s="4">
        <v>28.077000000000002</v>
      </c>
    </row>
    <row r="12" spans="1:21" ht="15.75" x14ac:dyDescent="0.2">
      <c r="A12" s="5">
        <v>11</v>
      </c>
      <c r="B12" s="5">
        <v>8.655085187978024</v>
      </c>
      <c r="E12" s="5">
        <v>37</v>
      </c>
      <c r="F12" s="4">
        <f>1+10/12</f>
        <v>1.8333333333333335</v>
      </c>
      <c r="G12" s="5">
        <v>8.7053948470904352</v>
      </c>
      <c r="H12" s="5"/>
      <c r="J12" s="4">
        <v>0.91666700000000001</v>
      </c>
      <c r="K12" s="4">
        <f t="shared" si="0"/>
        <v>1980.916667</v>
      </c>
      <c r="L12" s="4">
        <v>26.195</v>
      </c>
      <c r="N12" s="3">
        <v>1980.46424</v>
      </c>
      <c r="O12" s="3"/>
      <c r="P12" s="3">
        <v>8.655085187978024</v>
      </c>
      <c r="Q12" s="3">
        <v>1982.0833333333333</v>
      </c>
      <c r="R12" s="3">
        <v>8.96915460031836</v>
      </c>
      <c r="T12" s="4">
        <v>1982.0833299999999</v>
      </c>
      <c r="U12" s="4">
        <v>23.505199999999999</v>
      </c>
    </row>
    <row r="13" spans="1:21" ht="15.75" x14ac:dyDescent="0.2">
      <c r="A13" s="5">
        <v>12</v>
      </c>
      <c r="B13" s="5">
        <v>8.602585828781427</v>
      </c>
      <c r="E13" s="5">
        <v>49</v>
      </c>
      <c r="F13" s="4">
        <f>2+1/12</f>
        <v>2.0833333333333335</v>
      </c>
      <c r="G13" s="5">
        <v>8.96915460031836</v>
      </c>
      <c r="H13" s="5"/>
      <c r="J13" s="4">
        <v>1</v>
      </c>
      <c r="K13" s="4">
        <f t="shared" si="0"/>
        <v>1981</v>
      </c>
      <c r="L13" s="4">
        <v>25.148499999999999</v>
      </c>
      <c r="N13" s="3">
        <v>1980.47615</v>
      </c>
      <c r="O13" s="3"/>
      <c r="P13" s="3">
        <v>8.602585828781427</v>
      </c>
      <c r="Q13" s="3">
        <v>1982.4166666666667</v>
      </c>
      <c r="R13" s="3">
        <v>8.6457365320524815</v>
      </c>
      <c r="T13" s="4">
        <v>1982.4166700000001</v>
      </c>
      <c r="U13" s="4">
        <v>28.7788</v>
      </c>
    </row>
    <row r="14" spans="1:21" ht="15.75" x14ac:dyDescent="0.2">
      <c r="A14" s="5">
        <v>13</v>
      </c>
      <c r="B14" s="5">
        <v>8.6793723644661203</v>
      </c>
      <c r="E14" s="5">
        <v>54</v>
      </c>
      <c r="F14" s="4">
        <f>2+5/12</f>
        <v>2.4166666666666665</v>
      </c>
      <c r="G14" s="5">
        <v>8.6457365320524815</v>
      </c>
      <c r="H14" s="5"/>
      <c r="J14" s="4">
        <v>1.0833299999999999</v>
      </c>
      <c r="K14" s="4">
        <f t="shared" si="0"/>
        <v>1981.0833299999999</v>
      </c>
      <c r="L14" s="4">
        <v>23.660399999999999</v>
      </c>
      <c r="N14" s="3">
        <v>1980.4880700000001</v>
      </c>
      <c r="O14" s="3"/>
      <c r="P14" s="3">
        <v>8.6793723644661203</v>
      </c>
      <c r="Q14" s="3">
        <v>1982.5</v>
      </c>
      <c r="R14" s="3">
        <v>8.5662539180385355</v>
      </c>
      <c r="T14" s="4">
        <v>1982.5</v>
      </c>
      <c r="U14" s="4">
        <v>29.283999999999999</v>
      </c>
    </row>
    <row r="15" spans="1:21" ht="15.75" x14ac:dyDescent="0.2">
      <c r="A15" s="5">
        <v>14</v>
      </c>
      <c r="B15" s="5">
        <v>8.5169563636564494</v>
      </c>
      <c r="C15" s="4">
        <v>0.5</v>
      </c>
      <c r="E15" s="5">
        <v>57</v>
      </c>
      <c r="F15" s="4">
        <v>2.5</v>
      </c>
      <c r="G15" s="5">
        <v>8.5662539180385355</v>
      </c>
      <c r="H15" s="5"/>
      <c r="J15" s="4">
        <v>1.1666700000000001</v>
      </c>
      <c r="K15" s="4">
        <f t="shared" si="0"/>
        <v>1981.1666700000001</v>
      </c>
      <c r="L15" s="4">
        <v>23.962199999999999</v>
      </c>
      <c r="N15" s="3">
        <v>1980.49999</v>
      </c>
      <c r="O15" s="3">
        <v>1980.5</v>
      </c>
      <c r="P15" s="3">
        <v>8.5169563636564494</v>
      </c>
      <c r="Q15" s="3">
        <v>1982.6666666666667</v>
      </c>
      <c r="R15" s="3">
        <v>8.5667276868152271</v>
      </c>
      <c r="T15" s="4">
        <v>1982.6666700000001</v>
      </c>
      <c r="U15" s="4">
        <v>29.0947</v>
      </c>
    </row>
    <row r="16" spans="1:21" ht="15.75" x14ac:dyDescent="0.2">
      <c r="A16" s="5">
        <v>15</v>
      </c>
      <c r="B16" s="5">
        <v>8.6456012973077812</v>
      </c>
      <c r="E16" s="5">
        <v>59</v>
      </c>
      <c r="F16" s="4">
        <f>2+8/12</f>
        <v>2.6666666666666665</v>
      </c>
      <c r="G16" s="5">
        <v>8.5667276868152271</v>
      </c>
      <c r="H16" s="5"/>
      <c r="J16" s="4">
        <v>1.25</v>
      </c>
      <c r="K16" s="4">
        <f t="shared" si="0"/>
        <v>1981.25</v>
      </c>
      <c r="L16" s="4">
        <v>25.5623</v>
      </c>
      <c r="N16" s="3">
        <v>1980.5277699999999</v>
      </c>
      <c r="O16" s="3"/>
      <c r="P16" s="3">
        <v>8.6456012973077812</v>
      </c>
      <c r="Q16" s="3">
        <v>1982.75</v>
      </c>
      <c r="R16" s="3">
        <v>8.7031799634068072</v>
      </c>
      <c r="T16" s="4">
        <v>1982.75</v>
      </c>
      <c r="U16" s="4">
        <v>28.428000000000001</v>
      </c>
    </row>
    <row r="17" spans="1:21" ht="15.75" x14ac:dyDescent="0.2">
      <c r="A17" s="5">
        <v>16</v>
      </c>
      <c r="B17" s="5">
        <v>8.7543637286868528</v>
      </c>
      <c r="E17" s="5">
        <v>64</v>
      </c>
      <c r="F17" s="4">
        <v>2.75</v>
      </c>
      <c r="G17" s="5">
        <v>8.7031799634068072</v>
      </c>
      <c r="H17" s="5"/>
      <c r="J17" s="4">
        <v>1.3333299999999999</v>
      </c>
      <c r="K17" s="4">
        <f t="shared" si="0"/>
        <v>1981.3333299999999</v>
      </c>
      <c r="L17" s="4">
        <v>27.767299999999999</v>
      </c>
      <c r="N17" s="3">
        <v>1980.55556</v>
      </c>
      <c r="O17" s="3"/>
      <c r="P17" s="3">
        <v>8.7543637286868528</v>
      </c>
      <c r="Q17" s="3">
        <v>1982.8333333333333</v>
      </c>
      <c r="R17" s="3">
        <v>8.7352860801279775</v>
      </c>
      <c r="T17" s="4">
        <v>1982.8333299999999</v>
      </c>
      <c r="U17" s="4">
        <v>28.420500000000001</v>
      </c>
    </row>
    <row r="18" spans="1:21" ht="15.75" x14ac:dyDescent="0.2">
      <c r="A18" s="5">
        <v>17</v>
      </c>
      <c r="B18" s="5">
        <v>8.7709122171489131</v>
      </c>
      <c r="E18" s="5">
        <v>70</v>
      </c>
      <c r="F18" s="4">
        <f>2+10/12</f>
        <v>2.8333333333333335</v>
      </c>
      <c r="G18" s="5">
        <v>8.7352860801279775</v>
      </c>
      <c r="H18" s="5"/>
      <c r="J18" s="4">
        <v>1.4166700000000001</v>
      </c>
      <c r="K18" s="4">
        <f t="shared" si="0"/>
        <v>1981.4166700000001</v>
      </c>
      <c r="L18" s="4">
        <v>29.176600000000001</v>
      </c>
      <c r="N18" s="3">
        <v>1980.5833600000001</v>
      </c>
      <c r="O18" s="3"/>
      <c r="P18" s="3">
        <v>8.7709122171489131</v>
      </c>
      <c r="Q18" s="3">
        <v>1982.9166666666667</v>
      </c>
      <c r="R18" s="3">
        <v>8.8248211760077417</v>
      </c>
      <c r="T18" s="4">
        <v>1982.9166700000001</v>
      </c>
      <c r="U18" s="4">
        <v>27.178599999999999</v>
      </c>
    </row>
    <row r="19" spans="1:21" ht="15.75" x14ac:dyDescent="0.2">
      <c r="A19" s="5">
        <v>18</v>
      </c>
      <c r="B19" s="5">
        <v>8.6150837545048304</v>
      </c>
      <c r="E19" s="5">
        <v>73</v>
      </c>
      <c r="F19" s="4">
        <f>2+11/12</f>
        <v>2.9166666666666665</v>
      </c>
      <c r="G19" s="5">
        <v>8.8248211760077417</v>
      </c>
      <c r="H19" s="5"/>
      <c r="J19" s="4">
        <v>1.5</v>
      </c>
      <c r="K19" s="4">
        <f t="shared" si="0"/>
        <v>1981.5</v>
      </c>
      <c r="L19" s="4">
        <v>28.832100000000001</v>
      </c>
      <c r="N19" s="3">
        <v>1980.6111599999999</v>
      </c>
      <c r="O19" s="3"/>
      <c r="P19" s="3">
        <v>8.6150837545048304</v>
      </c>
      <c r="Q19" s="3">
        <v>1983.0833333333333</v>
      </c>
      <c r="R19" s="3">
        <v>8.9520530494456132</v>
      </c>
      <c r="T19" s="4">
        <v>1983.0833299999999</v>
      </c>
      <c r="U19" s="4">
        <v>24.413</v>
      </c>
    </row>
    <row r="20" spans="1:21" ht="15.75" x14ac:dyDescent="0.2">
      <c r="A20" s="5">
        <v>19</v>
      </c>
      <c r="B20" s="5">
        <v>8.6474045293315847</v>
      </c>
      <c r="E20" s="5">
        <v>74</v>
      </c>
      <c r="F20" s="4">
        <f>3+1/12</f>
        <v>3.0833333333333335</v>
      </c>
      <c r="G20" s="5">
        <v>8.9520530494456132</v>
      </c>
      <c r="H20" s="5"/>
      <c r="J20" s="4">
        <v>1.5833299999999999</v>
      </c>
      <c r="K20" s="4">
        <f t="shared" si="0"/>
        <v>1981.5833299999999</v>
      </c>
      <c r="L20" s="4">
        <v>28.913</v>
      </c>
      <c r="N20" s="3">
        <v>1980.63895</v>
      </c>
      <c r="O20" s="3"/>
      <c r="P20" s="3">
        <v>8.6474045293315847</v>
      </c>
      <c r="Q20" s="3">
        <v>1983.4166666666667</v>
      </c>
      <c r="R20" s="3">
        <v>8.6599804865758632</v>
      </c>
      <c r="T20" s="4">
        <v>1983.4166700000001</v>
      </c>
      <c r="U20" s="4">
        <v>29.2956</v>
      </c>
    </row>
    <row r="21" spans="1:21" ht="15.75" x14ac:dyDescent="0.2">
      <c r="A21" s="5">
        <v>20</v>
      </c>
      <c r="B21" s="5">
        <v>8.5955109253944588</v>
      </c>
      <c r="C21" s="4">
        <f>8/12</f>
        <v>0.66666666666666663</v>
      </c>
      <c r="E21" s="5">
        <v>82</v>
      </c>
      <c r="F21" s="4">
        <f>3+5/12</f>
        <v>3.4166666666666665</v>
      </c>
      <c r="G21" s="5">
        <v>8.6599804865758632</v>
      </c>
      <c r="H21" s="5"/>
      <c r="J21" s="4">
        <v>1.6666700000000001</v>
      </c>
      <c r="K21" s="4">
        <f t="shared" si="0"/>
        <v>1981.6666700000001</v>
      </c>
      <c r="L21" s="4">
        <v>29.0563</v>
      </c>
      <c r="N21" s="3">
        <v>1980.6668299999999</v>
      </c>
      <c r="O21" s="3">
        <v>1980.6666666666667</v>
      </c>
      <c r="P21" s="3">
        <v>8.5955109253944588</v>
      </c>
      <c r="Q21" s="3">
        <v>1983.5833333333333</v>
      </c>
      <c r="R21" s="3">
        <v>8.6442418934549572</v>
      </c>
      <c r="T21" s="4">
        <v>1983.5833299999999</v>
      </c>
      <c r="U21" s="4">
        <v>29.4054</v>
      </c>
    </row>
    <row r="22" spans="1:21" ht="15.75" x14ac:dyDescent="0.2">
      <c r="A22" s="5">
        <v>21</v>
      </c>
      <c r="B22" s="5">
        <v>8.7486335275517799</v>
      </c>
      <c r="E22" s="5">
        <v>86</v>
      </c>
      <c r="F22" s="4">
        <f>3+7/12</f>
        <v>3.5833333333333335</v>
      </c>
      <c r="G22" s="5">
        <v>8.6442418934549572</v>
      </c>
      <c r="H22" s="5"/>
      <c r="J22" s="4">
        <v>1.75</v>
      </c>
      <c r="K22" s="4">
        <f t="shared" si="0"/>
        <v>1981.75</v>
      </c>
      <c r="L22" s="4">
        <v>28.9697</v>
      </c>
      <c r="N22" s="3">
        <v>1980.72236</v>
      </c>
      <c r="O22" s="3"/>
      <c r="P22" s="3">
        <v>8.7486335275517799</v>
      </c>
      <c r="Q22" s="3">
        <v>1983.6666666666667</v>
      </c>
      <c r="R22" s="3">
        <v>8.6123062396092287</v>
      </c>
      <c r="T22" s="4">
        <v>1983.6666700000001</v>
      </c>
      <c r="U22" s="4">
        <v>29.711400000000001</v>
      </c>
    </row>
    <row r="23" spans="1:21" ht="15.75" x14ac:dyDescent="0.2">
      <c r="A23" s="5">
        <v>22</v>
      </c>
      <c r="B23" s="5">
        <v>8.7922556302524537</v>
      </c>
      <c r="E23" s="5">
        <v>93</v>
      </c>
      <c r="F23" s="4">
        <f>3+8/12</f>
        <v>3.6666666666666665</v>
      </c>
      <c r="G23" s="5">
        <v>8.6123062396092287</v>
      </c>
      <c r="H23" s="5"/>
      <c r="J23" s="4">
        <v>1.8333299999999999</v>
      </c>
      <c r="K23" s="4">
        <f t="shared" si="0"/>
        <v>1981.8333299999999</v>
      </c>
      <c r="L23" s="4">
        <v>28.077000000000002</v>
      </c>
      <c r="N23" s="3">
        <v>1980.7778900000001</v>
      </c>
      <c r="O23" s="3"/>
      <c r="P23" s="3">
        <v>8.7922556302524537</v>
      </c>
      <c r="Q23" s="3">
        <v>1984</v>
      </c>
      <c r="R23" s="3">
        <v>8.8783163248744845</v>
      </c>
      <c r="T23" s="4">
        <v>1984</v>
      </c>
      <c r="U23" s="4">
        <v>24.7834</v>
      </c>
    </row>
    <row r="24" spans="1:21" ht="15.75" x14ac:dyDescent="0.2">
      <c r="A24" s="5">
        <v>23</v>
      </c>
      <c r="B24" s="5">
        <v>8.7488201122871398</v>
      </c>
      <c r="C24" s="4">
        <f>10/12</f>
        <v>0.83333333333333337</v>
      </c>
      <c r="E24" s="5">
        <v>98</v>
      </c>
      <c r="F24" s="4">
        <v>4</v>
      </c>
      <c r="G24" s="5">
        <v>8.8783163248744845</v>
      </c>
      <c r="H24" s="5"/>
      <c r="J24" s="4">
        <v>1.9166700000000001</v>
      </c>
      <c r="K24" s="4">
        <f t="shared" si="0"/>
        <v>1981.9166700000001</v>
      </c>
      <c r="L24" s="4">
        <v>26.9145</v>
      </c>
      <c r="N24" s="3">
        <v>1980.8335300000001</v>
      </c>
      <c r="O24" s="3">
        <v>1980.8333333333333</v>
      </c>
      <c r="P24" s="3">
        <v>8.7488201122871398</v>
      </c>
      <c r="Q24" s="3">
        <v>1984.0833333333333</v>
      </c>
      <c r="R24" s="3">
        <v>8.9154965880193462</v>
      </c>
      <c r="T24" s="4">
        <v>1984.0833299999999</v>
      </c>
      <c r="U24" s="4">
        <v>23.7849</v>
      </c>
    </row>
    <row r="25" spans="1:21" ht="15.75" x14ac:dyDescent="0.2">
      <c r="A25" s="5">
        <v>24</v>
      </c>
      <c r="B25" s="5">
        <v>8.925363138407084</v>
      </c>
      <c r="E25" s="5">
        <v>99</v>
      </c>
      <c r="F25" s="4">
        <f>4+1/12</f>
        <v>4.083333333333333</v>
      </c>
      <c r="G25" s="5">
        <v>8.9154965880193462</v>
      </c>
      <c r="H25" s="5"/>
      <c r="J25" s="4">
        <v>2</v>
      </c>
      <c r="K25" s="4">
        <f t="shared" si="0"/>
        <v>1982</v>
      </c>
      <c r="L25" s="4">
        <v>24.641100000000002</v>
      </c>
      <c r="N25" s="3">
        <v>1980.9576999999999</v>
      </c>
      <c r="O25" s="3"/>
      <c r="P25" s="3">
        <v>8.925363138407084</v>
      </c>
      <c r="Q25" s="3">
        <v>1984.1666666666667</v>
      </c>
      <c r="R25" s="3">
        <v>8.9899860031535894</v>
      </c>
      <c r="T25" s="4">
        <v>1984.1666700000001</v>
      </c>
      <c r="U25" s="4">
        <v>23.494700000000002</v>
      </c>
    </row>
    <row r="26" spans="1:21" ht="15.75" x14ac:dyDescent="0.2">
      <c r="A26" s="5">
        <v>25</v>
      </c>
      <c r="B26" s="5">
        <v>8.9471589268932199</v>
      </c>
      <c r="C26" s="4">
        <f>1+1/12</f>
        <v>1.0833333333333333</v>
      </c>
      <c r="E26" s="5">
        <v>101</v>
      </c>
      <c r="F26" s="4">
        <f>4+2/12</f>
        <v>4.166666666666667</v>
      </c>
      <c r="G26" s="5">
        <v>8.9899860031535894</v>
      </c>
      <c r="H26" s="5"/>
      <c r="J26" s="4">
        <v>2.0833300000000001</v>
      </c>
      <c r="K26" s="4">
        <f t="shared" si="0"/>
        <v>1982.0833299999999</v>
      </c>
      <c r="L26" s="4">
        <v>23.505199999999999</v>
      </c>
      <c r="N26" s="3">
        <v>1981.08186</v>
      </c>
      <c r="O26" s="3">
        <v>1981.0833333333333</v>
      </c>
      <c r="P26" s="3">
        <v>8.9471589268932199</v>
      </c>
      <c r="Q26" s="3">
        <v>1984.3333333333333</v>
      </c>
      <c r="R26" s="3">
        <v>8.7115712423546512</v>
      </c>
      <c r="T26" s="4">
        <v>1984.3333299999999</v>
      </c>
      <c r="U26" s="4">
        <v>27.812899999999999</v>
      </c>
    </row>
    <row r="27" spans="1:21" ht="15.75" x14ac:dyDescent="0.2">
      <c r="A27" s="5">
        <v>26</v>
      </c>
      <c r="B27" s="5">
        <v>8.8917142797477542</v>
      </c>
      <c r="E27" s="5">
        <v>104</v>
      </c>
      <c r="F27" s="4">
        <f>4+4/12</f>
        <v>4.333333333333333</v>
      </c>
      <c r="G27" s="5">
        <v>8.7115712423546512</v>
      </c>
      <c r="H27" s="5"/>
      <c r="J27" s="4">
        <v>2.1666699999999999</v>
      </c>
      <c r="K27" s="4">
        <f t="shared" si="0"/>
        <v>1982.1666700000001</v>
      </c>
      <c r="L27" s="4">
        <v>23.834</v>
      </c>
      <c r="N27" s="3">
        <v>1981.13273</v>
      </c>
      <c r="O27" s="3" t="s">
        <v>11</v>
      </c>
      <c r="P27" s="3">
        <v>8.8917142797477542</v>
      </c>
      <c r="Q27" s="3">
        <v>1984.4166666666667</v>
      </c>
      <c r="R27" s="3">
        <v>8.6368734242232978</v>
      </c>
      <c r="T27" s="4">
        <v>1984.4166700000001</v>
      </c>
      <c r="U27" s="4">
        <v>29.1492</v>
      </c>
    </row>
    <row r="28" spans="1:21" ht="15.75" x14ac:dyDescent="0.2">
      <c r="A28" s="5">
        <v>27</v>
      </c>
      <c r="B28" s="5">
        <v>8.9380731692091278</v>
      </c>
      <c r="E28" s="5">
        <v>109</v>
      </c>
      <c r="F28" s="4">
        <f>4+5/12</f>
        <v>4.416666666666667</v>
      </c>
      <c r="G28" s="5">
        <v>8.6368734242232978</v>
      </c>
      <c r="H28" s="5"/>
      <c r="J28" s="4">
        <v>2.25</v>
      </c>
      <c r="K28" s="4">
        <f t="shared" si="0"/>
        <v>1982.25</v>
      </c>
      <c r="L28" s="4">
        <v>26.215399999999999</v>
      </c>
      <c r="N28" s="3">
        <v>1981.18272</v>
      </c>
      <c r="O28" s="3" t="s">
        <v>11</v>
      </c>
      <c r="P28" s="3">
        <v>8.9380731692091278</v>
      </c>
      <c r="Q28" s="3">
        <v>1984.6666666666667</v>
      </c>
      <c r="R28" s="3">
        <v>8.6909650137628081</v>
      </c>
      <c r="T28" s="4">
        <v>1984.6666700000001</v>
      </c>
      <c r="U28" s="4">
        <v>28.8476</v>
      </c>
    </row>
    <row r="29" spans="1:21" ht="15.75" x14ac:dyDescent="0.2">
      <c r="A29" s="5">
        <v>28</v>
      </c>
      <c r="B29" s="5">
        <v>8.8225426415525146</v>
      </c>
      <c r="E29" s="5">
        <v>114</v>
      </c>
      <c r="F29" s="4">
        <f>4+8/12</f>
        <v>4.666666666666667</v>
      </c>
      <c r="G29" s="5">
        <v>8.6909650137628081</v>
      </c>
      <c r="H29" s="5"/>
      <c r="J29" s="4">
        <v>2.3333300000000001</v>
      </c>
      <c r="K29" s="4">
        <f t="shared" si="0"/>
        <v>1982.3333299999999</v>
      </c>
      <c r="L29" s="4">
        <v>26.9602</v>
      </c>
      <c r="N29" s="3">
        <v>1981.23272</v>
      </c>
      <c r="O29" s="3" t="s">
        <v>11</v>
      </c>
      <c r="P29" s="3">
        <v>8.8225426415525146</v>
      </c>
      <c r="Q29" s="3">
        <v>1984.75</v>
      </c>
      <c r="R29" s="3">
        <v>8.7410094215201699</v>
      </c>
      <c r="T29" s="4">
        <v>1984.75</v>
      </c>
      <c r="U29" s="4">
        <v>28.639500000000002</v>
      </c>
    </row>
    <row r="30" spans="1:21" ht="15.75" x14ac:dyDescent="0.2">
      <c r="A30" s="5">
        <v>29</v>
      </c>
      <c r="B30" s="5">
        <v>8.6987264152927004</v>
      </c>
      <c r="E30" s="5">
        <v>116</v>
      </c>
      <c r="F30" s="4">
        <v>4.75</v>
      </c>
      <c r="G30" s="5">
        <v>8.7410094215201699</v>
      </c>
      <c r="H30" s="5"/>
      <c r="J30" s="4">
        <v>2.4166699999999999</v>
      </c>
      <c r="K30" s="4">
        <f t="shared" si="0"/>
        <v>1982.4166700000001</v>
      </c>
      <c r="L30" s="4">
        <v>28.7788</v>
      </c>
      <c r="N30" s="3">
        <v>1981.28271</v>
      </c>
      <c r="O30" s="3" t="s">
        <v>11</v>
      </c>
      <c r="P30" s="3">
        <v>8.6987264152927004</v>
      </c>
      <c r="Q30" s="3">
        <v>1985.0833333333333</v>
      </c>
      <c r="R30" s="3">
        <v>9.001952090870132</v>
      </c>
      <c r="T30" s="4">
        <v>1985.0833299999999</v>
      </c>
      <c r="U30" s="4">
        <v>24.0471</v>
      </c>
    </row>
    <row r="31" spans="1:21" ht="15.75" x14ac:dyDescent="0.2">
      <c r="A31" s="5">
        <v>30</v>
      </c>
      <c r="B31" s="5">
        <v>8.7067598459863014</v>
      </c>
      <c r="C31" s="4">
        <f>1+4/12</f>
        <v>1.3333333333333333</v>
      </c>
      <c r="E31" s="5">
        <v>123</v>
      </c>
      <c r="F31" s="4">
        <f>5+1/12</f>
        <v>5.083333333333333</v>
      </c>
      <c r="G31" s="5">
        <v>9.001952090870132</v>
      </c>
      <c r="H31" s="5"/>
      <c r="J31" s="4">
        <v>2.5</v>
      </c>
      <c r="K31" s="4">
        <f t="shared" si="0"/>
        <v>1982.5</v>
      </c>
      <c r="L31" s="4">
        <v>29.283999999999999</v>
      </c>
      <c r="N31" s="3">
        <v>1981.3326999999999</v>
      </c>
      <c r="O31" s="3">
        <v>1981.3333333333333</v>
      </c>
      <c r="P31" s="3">
        <v>8.7067598459863014</v>
      </c>
      <c r="Q31" s="3">
        <v>1985.3333333333333</v>
      </c>
      <c r="R31" s="3">
        <v>8.7841429066473893</v>
      </c>
      <c r="T31" s="4">
        <v>1985.3333299999999</v>
      </c>
      <c r="U31" s="4">
        <v>27.259399999999999</v>
      </c>
    </row>
    <row r="32" spans="1:21" ht="15.75" x14ac:dyDescent="0.2">
      <c r="A32" s="5">
        <v>31</v>
      </c>
      <c r="B32" s="5">
        <v>8.6530597855875904</v>
      </c>
      <c r="E32" s="5">
        <v>132</v>
      </c>
      <c r="F32" s="4">
        <f>5+4/12</f>
        <v>5.333333333333333</v>
      </c>
      <c r="G32" s="5">
        <v>8.7841429066473893</v>
      </c>
      <c r="H32" s="5"/>
      <c r="J32" s="4">
        <v>2.5833300000000001</v>
      </c>
      <c r="K32" s="4">
        <f t="shared" si="0"/>
        <v>1982.5833299999999</v>
      </c>
      <c r="L32" s="4">
        <v>28.793099999999999</v>
      </c>
      <c r="N32" s="3">
        <v>1981.3744799999999</v>
      </c>
      <c r="O32" s="3" t="s">
        <v>11</v>
      </c>
      <c r="P32" s="3">
        <v>8.6530597855875904</v>
      </c>
      <c r="Q32" s="3">
        <v>1985.5</v>
      </c>
      <c r="R32" s="3">
        <v>8.5979104535611679</v>
      </c>
      <c r="T32" s="4">
        <v>1985.5</v>
      </c>
      <c r="U32" s="4">
        <v>29.070599999999999</v>
      </c>
    </row>
    <row r="33" spans="1:21" ht="15.75" x14ac:dyDescent="0.2">
      <c r="A33" s="5">
        <v>32</v>
      </c>
      <c r="B33" s="5">
        <v>8.6301740511466978</v>
      </c>
      <c r="C33" s="4">
        <f>1+5/12</f>
        <v>1.4166666666666667</v>
      </c>
      <c r="E33" s="5">
        <v>134</v>
      </c>
      <c r="F33" s="4">
        <v>5.5</v>
      </c>
      <c r="G33" s="5">
        <v>8.5979104535611679</v>
      </c>
      <c r="H33" s="5"/>
      <c r="J33" s="4">
        <v>2.6666699999999999</v>
      </c>
      <c r="K33" s="4">
        <f t="shared" si="0"/>
        <v>1982.6666700000001</v>
      </c>
      <c r="L33" s="4">
        <v>29.0947</v>
      </c>
      <c r="N33" s="3">
        <v>1981.41615</v>
      </c>
      <c r="O33" s="3">
        <v>1981.4166666666667</v>
      </c>
      <c r="P33" s="3">
        <v>8.6301740511466978</v>
      </c>
      <c r="Q33" s="3">
        <v>1985.75</v>
      </c>
      <c r="R33" s="3">
        <v>8.7399894792537154</v>
      </c>
      <c r="T33" s="4">
        <v>1985.75</v>
      </c>
      <c r="U33" s="4">
        <v>28.401199999999999</v>
      </c>
    </row>
    <row r="34" spans="1:21" ht="15.75" x14ac:dyDescent="0.2">
      <c r="A34" s="5">
        <v>33</v>
      </c>
      <c r="B34" s="5">
        <v>8.7404571039109964</v>
      </c>
      <c r="E34" s="5">
        <v>138</v>
      </c>
      <c r="F34" s="4">
        <v>5.75</v>
      </c>
      <c r="G34" s="5">
        <v>8.7399894792537154</v>
      </c>
      <c r="H34" s="5"/>
      <c r="J34" s="4">
        <v>2.75</v>
      </c>
      <c r="K34" s="4">
        <f t="shared" si="0"/>
        <v>1982.75</v>
      </c>
      <c r="L34" s="4">
        <v>28.428000000000001</v>
      </c>
      <c r="N34" s="3">
        <v>1981.4987799999999</v>
      </c>
      <c r="O34" s="3" t="s">
        <v>11</v>
      </c>
      <c r="P34" s="3">
        <v>8.7404571039109964</v>
      </c>
      <c r="Q34" s="3">
        <v>1985.8333333333333</v>
      </c>
      <c r="R34" s="3">
        <v>8.792146170647726</v>
      </c>
      <c r="T34" s="4">
        <v>1985.8333299999999</v>
      </c>
      <c r="U34" s="4">
        <v>27.265999999999998</v>
      </c>
    </row>
    <row r="35" spans="1:21" ht="15.75" x14ac:dyDescent="0.2">
      <c r="A35" s="5">
        <v>34</v>
      </c>
      <c r="B35" s="5">
        <v>8.6743385259590564</v>
      </c>
      <c r="E35" s="5">
        <v>146</v>
      </c>
      <c r="F35" s="4">
        <f>5+10/12</f>
        <v>5.833333333333333</v>
      </c>
      <c r="G35" s="5">
        <v>8.792146170647726</v>
      </c>
      <c r="H35" s="5"/>
      <c r="J35" s="4">
        <v>2.8333300000000001</v>
      </c>
      <c r="K35" s="4">
        <f t="shared" si="0"/>
        <v>1982.8333299999999</v>
      </c>
      <c r="L35" s="4">
        <v>28.420500000000001</v>
      </c>
      <c r="N35" s="3">
        <v>1981.5819100000001</v>
      </c>
      <c r="O35" s="3" t="s">
        <v>11</v>
      </c>
      <c r="P35" s="3">
        <v>8.6743385259590564</v>
      </c>
      <c r="Q35" s="3">
        <v>1986</v>
      </c>
      <c r="R35" s="3">
        <v>8.9575398021797898</v>
      </c>
      <c r="T35" s="4">
        <v>1986</v>
      </c>
      <c r="U35" s="4">
        <v>25.3553</v>
      </c>
    </row>
    <row r="36" spans="1:21" ht="15.75" x14ac:dyDescent="0.2">
      <c r="A36" s="5">
        <v>35</v>
      </c>
      <c r="B36" s="5">
        <v>8.6600856841139802</v>
      </c>
      <c r="C36" s="4">
        <f>1+8/12</f>
        <v>1.6666666666666665</v>
      </c>
      <c r="E36" s="5">
        <v>149</v>
      </c>
      <c r="F36" s="4">
        <v>6</v>
      </c>
      <c r="G36" s="5">
        <v>8.9575398021797898</v>
      </c>
      <c r="H36" s="5"/>
      <c r="J36" s="4">
        <v>2.9166699999999999</v>
      </c>
      <c r="K36" s="4">
        <f t="shared" si="0"/>
        <v>1982.9166700000001</v>
      </c>
      <c r="L36" s="4">
        <v>27.178599999999999</v>
      </c>
      <c r="N36" s="3">
        <v>1981.6650500000001</v>
      </c>
      <c r="O36" s="3">
        <v>1981.6666666666667</v>
      </c>
      <c r="P36" s="3">
        <v>8.6600856841139802</v>
      </c>
      <c r="Q36" s="3">
        <v>1986.0833333333333</v>
      </c>
      <c r="R36" s="3">
        <v>9.0508639428272897</v>
      </c>
      <c r="T36" s="4">
        <v>1986.0833299999999</v>
      </c>
      <c r="U36" s="4">
        <v>23.601299999999998</v>
      </c>
    </row>
    <row r="37" spans="1:21" ht="15.75" x14ac:dyDescent="0.2">
      <c r="A37" s="5">
        <v>36</v>
      </c>
      <c r="B37" s="5">
        <v>8.7158846946813462</v>
      </c>
      <c r="E37" s="5">
        <v>150</v>
      </c>
      <c r="F37" s="4">
        <f>6+1/12</f>
        <v>6.083333333333333</v>
      </c>
      <c r="G37" s="5">
        <v>9.0508639428272897</v>
      </c>
      <c r="H37" s="5"/>
      <c r="J37" s="4">
        <v>3</v>
      </c>
      <c r="K37" s="4">
        <f t="shared" si="0"/>
        <v>1983</v>
      </c>
      <c r="L37" s="4">
        <v>25.693200000000001</v>
      </c>
      <c r="N37" s="3">
        <v>1981.74818</v>
      </c>
      <c r="O37" s="3" t="s">
        <v>11</v>
      </c>
      <c r="P37" s="3">
        <v>8.7158846946813462</v>
      </c>
      <c r="Q37" s="3">
        <v>1986.1666666666667</v>
      </c>
      <c r="R37" s="3">
        <v>9.0401136336517496</v>
      </c>
      <c r="T37" s="4">
        <v>1986.1666700000001</v>
      </c>
      <c r="U37" s="4">
        <v>23.869700000000002</v>
      </c>
    </row>
    <row r="38" spans="1:21" ht="15.75" x14ac:dyDescent="0.2">
      <c r="A38" s="5">
        <v>37</v>
      </c>
      <c r="B38" s="5">
        <v>8.7053948470904352</v>
      </c>
      <c r="C38" s="4">
        <f>1+10/12</f>
        <v>1.8333333333333335</v>
      </c>
      <c r="E38" s="5">
        <v>152</v>
      </c>
      <c r="F38" s="4">
        <f>6+2/12</f>
        <v>6.166666666666667</v>
      </c>
      <c r="G38" s="5">
        <v>9.0401136336517496</v>
      </c>
      <c r="H38" s="5"/>
      <c r="J38" s="4">
        <v>3.0833300000000001</v>
      </c>
      <c r="K38" s="4">
        <f t="shared" si="0"/>
        <v>1983.0833299999999</v>
      </c>
      <c r="L38" s="4">
        <v>24.413</v>
      </c>
      <c r="N38" s="3">
        <v>1981.83132</v>
      </c>
      <c r="O38" s="3">
        <v>1981.8333333333333</v>
      </c>
      <c r="P38" s="3">
        <v>8.7053948470904352</v>
      </c>
      <c r="Q38" s="3">
        <v>1986.3333333333333</v>
      </c>
      <c r="R38" s="3">
        <v>8.7881507958009664</v>
      </c>
      <c r="T38" s="4">
        <v>1986.3333299999999</v>
      </c>
      <c r="U38" s="4">
        <v>27.049499999999998</v>
      </c>
    </row>
    <row r="39" spans="1:21" ht="15.75" x14ac:dyDescent="0.2">
      <c r="A39" s="5">
        <v>38</v>
      </c>
      <c r="B39" s="5">
        <v>8.7546423893190273</v>
      </c>
      <c r="E39" s="5">
        <v>157</v>
      </c>
      <c r="F39" s="4">
        <f>6+4/12</f>
        <v>6.333333333333333</v>
      </c>
      <c r="G39" s="5">
        <v>8.7881507958009664</v>
      </c>
      <c r="H39" s="5"/>
      <c r="J39" s="4">
        <v>3.1666699999999999</v>
      </c>
      <c r="K39" s="4">
        <f t="shared" si="0"/>
        <v>1983.1666700000001</v>
      </c>
      <c r="L39" s="4">
        <v>25.122299999999999</v>
      </c>
      <c r="N39" s="3">
        <v>1981.8536799999999</v>
      </c>
      <c r="O39" s="3" t="s">
        <v>11</v>
      </c>
      <c r="P39" s="3">
        <v>8.7546423893190273</v>
      </c>
      <c r="Q39" s="3">
        <v>1986.5833333333333</v>
      </c>
      <c r="R39" s="3">
        <v>8.6768957959048407</v>
      </c>
      <c r="T39" s="4">
        <v>1986.5833299999999</v>
      </c>
      <c r="U39" s="4">
        <v>29.046199999999999</v>
      </c>
    </row>
    <row r="40" spans="1:21" ht="15.75" x14ac:dyDescent="0.2">
      <c r="A40" s="5">
        <v>39</v>
      </c>
      <c r="B40" s="5">
        <v>8.7556848252816177</v>
      </c>
      <c r="E40" s="5">
        <v>159</v>
      </c>
      <c r="F40" s="4">
        <f>6+7/12</f>
        <v>6.583333333333333</v>
      </c>
      <c r="G40" s="5">
        <v>8.6768957959048407</v>
      </c>
      <c r="H40" s="5"/>
      <c r="J40" s="4">
        <v>3.25</v>
      </c>
      <c r="K40" s="4">
        <f t="shared" si="0"/>
        <v>1983.25</v>
      </c>
      <c r="L40" s="4">
        <v>25.844100000000001</v>
      </c>
      <c r="N40" s="3">
        <v>1981.87453</v>
      </c>
      <c r="O40" s="3" t="s">
        <v>11</v>
      </c>
      <c r="P40" s="3">
        <v>8.7556848252816177</v>
      </c>
      <c r="Q40" s="3">
        <v>1986.6666666666667</v>
      </c>
      <c r="R40" s="3">
        <v>8.6659016527923249</v>
      </c>
      <c r="T40" s="4">
        <v>1986.6666700000001</v>
      </c>
      <c r="U40" s="4">
        <v>29.046199999999999</v>
      </c>
    </row>
    <row r="41" spans="1:21" ht="15.75" x14ac:dyDescent="0.2">
      <c r="A41" s="5">
        <v>40</v>
      </c>
      <c r="B41" s="5">
        <v>8.7423632766073016</v>
      </c>
      <c r="E41" s="5">
        <v>164</v>
      </c>
      <c r="F41" s="4">
        <f>6+8/12</f>
        <v>6.666666666666667</v>
      </c>
      <c r="G41" s="5">
        <v>8.6659016527923249</v>
      </c>
      <c r="H41" s="5"/>
      <c r="J41" s="4">
        <v>3.3333300000000001</v>
      </c>
      <c r="K41" s="4">
        <f t="shared" si="0"/>
        <v>1983.3333299999999</v>
      </c>
      <c r="L41" s="4">
        <v>27.2973</v>
      </c>
      <c r="N41" s="3">
        <v>1981.8953799999999</v>
      </c>
      <c r="O41" s="3" t="s">
        <v>11</v>
      </c>
      <c r="P41" s="3">
        <v>8.7423632766073016</v>
      </c>
      <c r="Q41" s="3">
        <v>1986.75</v>
      </c>
      <c r="R41" s="3">
        <v>8.7537381187898369</v>
      </c>
      <c r="T41" s="4">
        <v>1986.75</v>
      </c>
      <c r="U41" s="4">
        <v>28.226800000000001</v>
      </c>
    </row>
    <row r="42" spans="1:21" ht="15.75" x14ac:dyDescent="0.2">
      <c r="A42" s="5">
        <v>41</v>
      </c>
      <c r="B42" s="5">
        <v>8.7600452470895807</v>
      </c>
      <c r="E42" s="5">
        <v>165</v>
      </c>
      <c r="F42" s="4">
        <v>6.75</v>
      </c>
      <c r="G42" s="5">
        <v>8.7537381187898369</v>
      </c>
      <c r="H42" s="5"/>
      <c r="J42" s="4">
        <v>3.4166699999999999</v>
      </c>
      <c r="K42" s="4">
        <f t="shared" si="0"/>
        <v>1983.4166700000001</v>
      </c>
      <c r="L42" s="4">
        <v>29.2956</v>
      </c>
      <c r="N42" s="3">
        <v>1981.91623</v>
      </c>
      <c r="O42" s="3" t="s">
        <v>11</v>
      </c>
      <c r="P42" s="3">
        <v>8.7600452470895807</v>
      </c>
      <c r="Q42" s="3">
        <v>1986.8333333333333</v>
      </c>
      <c r="R42" s="3">
        <v>8.7790690166724215</v>
      </c>
      <c r="T42" s="4">
        <v>1986.8333299999999</v>
      </c>
      <c r="U42" s="4">
        <v>27.497299999999999</v>
      </c>
    </row>
    <row r="43" spans="1:21" ht="15.75" x14ac:dyDescent="0.2">
      <c r="A43" s="5">
        <v>42</v>
      </c>
      <c r="B43" s="5">
        <v>8.7652444309053479</v>
      </c>
      <c r="E43" s="5">
        <v>169</v>
      </c>
      <c r="F43" s="4">
        <f>6+10/12</f>
        <v>6.833333333333333</v>
      </c>
      <c r="G43" s="5">
        <v>8.7790690166724215</v>
      </c>
      <c r="H43" s="5"/>
      <c r="J43" s="4">
        <v>3.5</v>
      </c>
      <c r="K43" s="4">
        <f t="shared" si="0"/>
        <v>1983.5</v>
      </c>
      <c r="L43" s="4">
        <v>29.2958</v>
      </c>
      <c r="N43" s="3">
        <v>1981.9370799999999</v>
      </c>
      <c r="O43" s="3" t="s">
        <v>11</v>
      </c>
      <c r="P43" s="3">
        <v>8.7652444309053479</v>
      </c>
      <c r="Q43" s="3">
        <v>1986.9166666666667</v>
      </c>
      <c r="R43" s="3">
        <v>8.8390932464331673</v>
      </c>
      <c r="T43" s="4">
        <v>1986.9166700000001</v>
      </c>
      <c r="U43" s="4">
        <v>26.033000000000001</v>
      </c>
    </row>
    <row r="44" spans="1:21" ht="15.75" x14ac:dyDescent="0.2">
      <c r="A44" s="5">
        <v>43</v>
      </c>
      <c r="B44" s="5">
        <v>8.7512603252096959</v>
      </c>
      <c r="E44" s="5">
        <v>173</v>
      </c>
      <c r="F44" s="4">
        <f>6+11/12</f>
        <v>6.916666666666667</v>
      </c>
      <c r="G44" s="5">
        <v>8.8390932464331673</v>
      </c>
      <c r="H44" s="5"/>
      <c r="J44" s="4">
        <v>3.5833300000000001</v>
      </c>
      <c r="K44" s="4">
        <f t="shared" si="0"/>
        <v>1983.5833299999999</v>
      </c>
      <c r="L44" s="4">
        <v>29.4054</v>
      </c>
      <c r="N44" s="3">
        <v>1981.95793</v>
      </c>
      <c r="O44" s="3" t="s">
        <v>11</v>
      </c>
      <c r="P44" s="3">
        <v>8.7512603252096959</v>
      </c>
      <c r="Q44" s="3">
        <v>1987.0833333333333</v>
      </c>
      <c r="R44" s="3">
        <v>8.9111638838008282</v>
      </c>
      <c r="T44" s="4">
        <v>1987.0833299999999</v>
      </c>
      <c r="U44" s="4">
        <v>24.331499999999998</v>
      </c>
    </row>
    <row r="45" spans="1:21" ht="15.75" x14ac:dyDescent="0.2">
      <c r="A45" s="5">
        <v>44</v>
      </c>
      <c r="B45" s="5">
        <v>8.8167697126802338</v>
      </c>
      <c r="E45" s="5">
        <v>176</v>
      </c>
      <c r="F45" s="4">
        <f>7+1/12</f>
        <v>7.083333333333333</v>
      </c>
      <c r="G45" s="5">
        <v>8.9111638838008282</v>
      </c>
      <c r="H45" s="5"/>
      <c r="J45" s="4">
        <v>3.6666699999999999</v>
      </c>
      <c r="K45" s="4">
        <f t="shared" si="0"/>
        <v>1983.6666700000001</v>
      </c>
      <c r="L45" s="4">
        <v>29.711400000000001</v>
      </c>
      <c r="N45" s="3">
        <v>1981.9787899999999</v>
      </c>
      <c r="O45" s="3" t="s">
        <v>11</v>
      </c>
      <c r="P45" s="3">
        <v>8.8167697126802338</v>
      </c>
      <c r="Q45" s="3">
        <v>1987.1666666666667</v>
      </c>
      <c r="R45" s="3">
        <v>8.8924164335746685</v>
      </c>
      <c r="T45" s="4">
        <v>1987.1666700000001</v>
      </c>
      <c r="U45" s="4">
        <v>24.453900000000001</v>
      </c>
    </row>
    <row r="46" spans="1:21" ht="15.75" x14ac:dyDescent="0.2">
      <c r="A46" s="5">
        <v>45</v>
      </c>
      <c r="B46" s="5">
        <v>8.7554994186146953</v>
      </c>
      <c r="E46" s="5">
        <v>179</v>
      </c>
      <c r="F46" s="4">
        <f>7+2/12</f>
        <v>7.166666666666667</v>
      </c>
      <c r="G46" s="5">
        <v>8.8924164335746685</v>
      </c>
      <c r="H46" s="5"/>
      <c r="J46" s="4">
        <v>3.75</v>
      </c>
      <c r="K46" s="4">
        <f t="shared" si="0"/>
        <v>1983.75</v>
      </c>
      <c r="L46" s="4">
        <v>29.6782</v>
      </c>
      <c r="N46" s="3">
        <v>1981.99964</v>
      </c>
      <c r="O46" s="3" t="s">
        <v>11</v>
      </c>
      <c r="P46" s="3">
        <v>8.7554994186146953</v>
      </c>
      <c r="Q46" s="3">
        <v>1987.4166666666667</v>
      </c>
      <c r="R46" s="3">
        <v>8.7652555175721591</v>
      </c>
      <c r="T46" s="4">
        <v>1987.4166700000001</v>
      </c>
      <c r="U46" s="4">
        <v>29.492599999999999</v>
      </c>
    </row>
    <row r="47" spans="1:21" ht="15.75" x14ac:dyDescent="0.2">
      <c r="A47" s="5">
        <v>46</v>
      </c>
      <c r="B47" s="5">
        <v>8.8229138941010845</v>
      </c>
      <c r="E47" s="5">
        <v>184</v>
      </c>
      <c r="F47" s="4">
        <f>7+5/12</f>
        <v>7.416666666666667</v>
      </c>
      <c r="G47" s="5">
        <v>8.7652555175721591</v>
      </c>
      <c r="H47" s="5"/>
      <c r="J47" s="4">
        <v>3.8333300000000001</v>
      </c>
      <c r="K47" s="4">
        <f t="shared" si="0"/>
        <v>1983.8333299999999</v>
      </c>
      <c r="L47" s="4">
        <v>28.566700000000001</v>
      </c>
      <c r="N47" s="3">
        <v>1982.0204900000001</v>
      </c>
      <c r="O47" s="3" t="s">
        <v>11</v>
      </c>
      <c r="P47" s="3">
        <v>8.8229138941010845</v>
      </c>
      <c r="Q47" s="3">
        <v>1987.5</v>
      </c>
      <c r="R47" s="3">
        <v>8.6289567555986686</v>
      </c>
      <c r="T47" s="4">
        <v>1987.5</v>
      </c>
      <c r="U47" s="4">
        <v>29.791399999999999</v>
      </c>
    </row>
    <row r="48" spans="1:21" ht="15.75" x14ac:dyDescent="0.2">
      <c r="A48" s="5">
        <v>47</v>
      </c>
      <c r="B48" s="5">
        <v>8.9456814952633259</v>
      </c>
      <c r="E48" s="5">
        <v>186</v>
      </c>
      <c r="F48" s="4">
        <v>7.5</v>
      </c>
      <c r="G48" s="5">
        <v>8.6289567555986686</v>
      </c>
      <c r="H48" s="5"/>
      <c r="J48" s="4">
        <v>3.9166699999999999</v>
      </c>
      <c r="K48" s="4">
        <f t="shared" si="0"/>
        <v>1983.9166700000001</v>
      </c>
      <c r="L48" s="4">
        <v>26.811599999999999</v>
      </c>
      <c r="N48" s="3">
        <v>1982.04134</v>
      </c>
      <c r="O48" s="3" t="s">
        <v>11</v>
      </c>
      <c r="P48" s="3">
        <v>8.9456814952633259</v>
      </c>
      <c r="Q48" s="3">
        <v>1987.6666666666667</v>
      </c>
      <c r="R48" s="3">
        <v>8.7713073171041227</v>
      </c>
      <c r="T48" s="4">
        <v>1987.6666700000001</v>
      </c>
      <c r="U48" s="4">
        <v>29.414300000000001</v>
      </c>
    </row>
    <row r="49" spans="1:21" ht="15.75" x14ac:dyDescent="0.2">
      <c r="A49" s="5">
        <v>48</v>
      </c>
      <c r="B49" s="5">
        <v>8.9139973411768949</v>
      </c>
      <c r="E49" s="5">
        <v>194</v>
      </c>
      <c r="F49" s="4">
        <f>7+8/12</f>
        <v>7.666666666666667</v>
      </c>
      <c r="G49" s="5">
        <v>8.7713073171041227</v>
      </c>
      <c r="H49" s="5"/>
      <c r="J49" s="4">
        <v>4</v>
      </c>
      <c r="K49" s="4">
        <f t="shared" si="0"/>
        <v>1984</v>
      </c>
      <c r="L49" s="4">
        <v>24.7834</v>
      </c>
      <c r="N49" s="3">
        <v>1982.0621900000001</v>
      </c>
      <c r="O49" s="3" t="s">
        <v>11</v>
      </c>
      <c r="P49" s="3">
        <v>8.9139973411768949</v>
      </c>
      <c r="Q49" s="3">
        <v>1987.75</v>
      </c>
      <c r="R49" s="3">
        <v>8.713563024420095</v>
      </c>
      <c r="T49" s="4">
        <v>1987.75</v>
      </c>
      <c r="U49" s="4">
        <v>29.698899999999998</v>
      </c>
    </row>
    <row r="50" spans="1:21" ht="15.75" x14ac:dyDescent="0.2">
      <c r="A50" s="5">
        <v>49</v>
      </c>
      <c r="B50" s="5">
        <v>8.96915460031836</v>
      </c>
      <c r="C50" s="4">
        <f>2+1/12</f>
        <v>2.0833333333333335</v>
      </c>
      <c r="E50" s="5">
        <v>198</v>
      </c>
      <c r="F50" s="4">
        <v>7.75</v>
      </c>
      <c r="G50" s="5">
        <v>8.713563024420095</v>
      </c>
      <c r="H50" s="5"/>
      <c r="J50" s="4">
        <v>4.0833300000000001</v>
      </c>
      <c r="K50" s="4">
        <f t="shared" si="0"/>
        <v>1984.0833299999999</v>
      </c>
      <c r="L50" s="4">
        <v>23.7849</v>
      </c>
      <c r="N50" s="3">
        <v>1982.08304</v>
      </c>
      <c r="O50" s="3">
        <v>1982.0833333333333</v>
      </c>
      <c r="P50" s="3">
        <v>8.96915460031836</v>
      </c>
      <c r="Q50" s="3">
        <v>1987.8333333333333</v>
      </c>
      <c r="R50" s="3">
        <v>8.7624125984733663</v>
      </c>
      <c r="T50" s="4">
        <v>1987.8333299999999</v>
      </c>
      <c r="U50" s="4">
        <v>29.308</v>
      </c>
    </row>
    <row r="51" spans="1:21" ht="15.75" x14ac:dyDescent="0.2">
      <c r="A51" s="5">
        <v>50</v>
      </c>
      <c r="B51" s="5">
        <v>8.889349004129981</v>
      </c>
      <c r="E51" s="5">
        <v>199</v>
      </c>
      <c r="F51" s="4">
        <f>7+10/12</f>
        <v>7.833333333333333</v>
      </c>
      <c r="G51" s="5">
        <v>8.7624125984733663</v>
      </c>
      <c r="H51" s="5"/>
      <c r="J51" s="4">
        <v>4.1666699999999999</v>
      </c>
      <c r="K51" s="4">
        <f t="shared" si="0"/>
        <v>1984.1666700000001</v>
      </c>
      <c r="L51" s="4">
        <v>23.494700000000002</v>
      </c>
      <c r="N51" s="3">
        <v>1982.1489899999999</v>
      </c>
      <c r="O51" s="3" t="s">
        <v>11</v>
      </c>
      <c r="P51" s="3">
        <v>8.889349004129981</v>
      </c>
      <c r="Q51" s="3">
        <v>1987.9166666666667</v>
      </c>
      <c r="R51" s="3">
        <v>8.8679816530049553</v>
      </c>
      <c r="T51" s="4">
        <v>1987.9166700000001</v>
      </c>
      <c r="U51" s="4">
        <v>27.463200000000001</v>
      </c>
    </row>
    <row r="52" spans="1:21" ht="15.75" x14ac:dyDescent="0.2">
      <c r="A52" s="5">
        <v>51</v>
      </c>
      <c r="B52" s="5">
        <v>8.7595304985104026</v>
      </c>
      <c r="E52" s="5">
        <v>201</v>
      </c>
      <c r="F52" s="4">
        <f>7+11/12</f>
        <v>7.916666666666667</v>
      </c>
      <c r="G52" s="5">
        <v>8.8679816530049553</v>
      </c>
      <c r="H52" s="5"/>
      <c r="J52" s="4">
        <v>4.25</v>
      </c>
      <c r="K52" s="4">
        <f t="shared" si="0"/>
        <v>1984.25</v>
      </c>
      <c r="L52" s="4">
        <v>25.284199999999998</v>
      </c>
      <c r="N52" s="3">
        <v>1982.21558</v>
      </c>
      <c r="O52" s="3" t="s">
        <v>11</v>
      </c>
      <c r="P52" s="3">
        <v>8.7595304985104026</v>
      </c>
      <c r="Q52" s="3">
        <v>1988</v>
      </c>
      <c r="R52" s="3">
        <v>8.941449545481376</v>
      </c>
      <c r="T52" s="4">
        <v>1988</v>
      </c>
      <c r="U52" s="4">
        <v>25.491900000000001</v>
      </c>
    </row>
    <row r="53" spans="1:21" ht="15.75" x14ac:dyDescent="0.2">
      <c r="A53" s="5">
        <v>52</v>
      </c>
      <c r="B53" s="5">
        <v>8.7554123258486438</v>
      </c>
      <c r="E53" s="5">
        <v>203</v>
      </c>
      <c r="F53" s="4">
        <v>8</v>
      </c>
      <c r="G53" s="5">
        <v>8.941449545481376</v>
      </c>
      <c r="H53" s="5"/>
      <c r="J53" s="4">
        <v>4.3333300000000001</v>
      </c>
      <c r="K53" s="4">
        <f t="shared" si="0"/>
        <v>1984.3333299999999</v>
      </c>
      <c r="L53" s="4">
        <v>27.812899999999999</v>
      </c>
      <c r="N53" s="3">
        <v>1982.28217</v>
      </c>
      <c r="O53" s="3" t="s">
        <v>11</v>
      </c>
      <c r="P53" s="3">
        <v>8.7554123258486438</v>
      </c>
      <c r="Q53" s="3">
        <v>1988.0833333333333</v>
      </c>
      <c r="R53" s="3">
        <v>8.9715523948796001</v>
      </c>
      <c r="T53" s="4">
        <v>1988.0833299999999</v>
      </c>
      <c r="U53" s="4">
        <v>24.912600000000001</v>
      </c>
    </row>
    <row r="54" spans="1:21" ht="15.75" x14ac:dyDescent="0.2">
      <c r="A54" s="5">
        <v>53</v>
      </c>
      <c r="B54" s="5">
        <v>8.7800750411784225</v>
      </c>
      <c r="E54" s="5">
        <v>204</v>
      </c>
      <c r="F54" s="4">
        <f>8+1/12</f>
        <v>8.0833333333333339</v>
      </c>
      <c r="G54" s="5">
        <v>8.9715523948796001</v>
      </c>
      <c r="H54" s="5"/>
      <c r="J54" s="4">
        <v>4.4166699999999999</v>
      </c>
      <c r="K54" s="4">
        <f t="shared" si="0"/>
        <v>1984.4166700000001</v>
      </c>
      <c r="L54" s="4">
        <v>29.1492</v>
      </c>
      <c r="N54" s="3">
        <v>1982.3487600000001</v>
      </c>
      <c r="O54" s="3" t="s">
        <v>11</v>
      </c>
      <c r="P54" s="3">
        <v>8.7800750411784225</v>
      </c>
      <c r="Q54" s="3">
        <v>1988.3333333333333</v>
      </c>
      <c r="R54" s="3">
        <v>8.7162368252314515</v>
      </c>
      <c r="T54" s="4">
        <v>1988.3333299999999</v>
      </c>
      <c r="U54" s="4">
        <v>28.026800000000001</v>
      </c>
    </row>
    <row r="55" spans="1:21" ht="15.75" x14ac:dyDescent="0.2">
      <c r="A55" s="5">
        <v>54</v>
      </c>
      <c r="B55" s="5">
        <v>8.6457365320524815</v>
      </c>
      <c r="C55" s="4">
        <f>2+5/12</f>
        <v>2.4166666666666665</v>
      </c>
      <c r="E55" s="5">
        <v>208</v>
      </c>
      <c r="F55" s="4">
        <f>8+4/12</f>
        <v>8.3333333333333339</v>
      </c>
      <c r="G55" s="5">
        <v>8.7162368252314515</v>
      </c>
      <c r="H55" s="5"/>
      <c r="J55" s="4">
        <v>4.5</v>
      </c>
      <c r="K55" s="4">
        <f t="shared" si="0"/>
        <v>1984.5</v>
      </c>
      <c r="L55" s="4">
        <v>28.932700000000001</v>
      </c>
      <c r="N55" s="3">
        <v>1982.41535</v>
      </c>
      <c r="O55" s="3">
        <v>1982.4166666666667</v>
      </c>
      <c r="P55" s="3">
        <v>8.6457365320524815</v>
      </c>
      <c r="Q55" s="3">
        <v>1988.5833333333333</v>
      </c>
      <c r="R55" s="3">
        <v>8.6326698148395593</v>
      </c>
      <c r="T55" s="4">
        <v>1988.5833299999999</v>
      </c>
      <c r="U55" s="4">
        <v>29.827400000000001</v>
      </c>
    </row>
    <row r="56" spans="1:21" ht="15.75" x14ac:dyDescent="0.2">
      <c r="A56" s="5">
        <v>55</v>
      </c>
      <c r="B56" s="5">
        <v>8.6701983683359654</v>
      </c>
      <c r="E56" s="5">
        <v>214</v>
      </c>
      <c r="F56" s="4">
        <f>8+7/12</f>
        <v>8.5833333333333339</v>
      </c>
      <c r="G56" s="5">
        <v>8.6326698148395593</v>
      </c>
      <c r="H56" s="5"/>
      <c r="J56" s="4">
        <v>4.5833300000000001</v>
      </c>
      <c r="K56" s="4">
        <f t="shared" si="0"/>
        <v>1984.5833299999999</v>
      </c>
      <c r="L56" s="4">
        <v>28.8217</v>
      </c>
      <c r="N56" s="3">
        <v>1982.44391</v>
      </c>
      <c r="O56" s="3" t="s">
        <v>11</v>
      </c>
      <c r="P56" s="3">
        <v>8.6701983683359654</v>
      </c>
      <c r="Q56" s="3">
        <v>1988.75</v>
      </c>
      <c r="R56" s="3">
        <v>8.6815022621628444</v>
      </c>
      <c r="T56" s="4">
        <v>1988.75</v>
      </c>
      <c r="U56" s="4">
        <v>29.2637</v>
      </c>
    </row>
    <row r="57" spans="1:21" ht="15.75" x14ac:dyDescent="0.2">
      <c r="A57" s="5">
        <v>56</v>
      </c>
      <c r="B57" s="5">
        <v>8.7425482028188384</v>
      </c>
      <c r="E57" s="5">
        <v>219</v>
      </c>
      <c r="F57" s="4">
        <v>8.75</v>
      </c>
      <c r="G57" s="5">
        <v>8.6815022621628444</v>
      </c>
      <c r="H57" s="5"/>
      <c r="J57" s="4">
        <v>4.6666699999999999</v>
      </c>
      <c r="K57" s="4">
        <f t="shared" si="0"/>
        <v>1984.6666700000001</v>
      </c>
      <c r="L57" s="4">
        <v>28.8476</v>
      </c>
      <c r="N57" s="3">
        <v>1982.47171</v>
      </c>
      <c r="O57" s="3" t="s">
        <v>11</v>
      </c>
      <c r="P57" s="3">
        <v>8.7425482028188384</v>
      </c>
      <c r="Q57" s="3">
        <v>1989</v>
      </c>
      <c r="R57" s="3">
        <v>8.9426037410529506</v>
      </c>
      <c r="T57" s="4">
        <v>1989</v>
      </c>
      <c r="U57" s="4">
        <v>24.450800000000001</v>
      </c>
    </row>
    <row r="58" spans="1:21" ht="15.75" x14ac:dyDescent="0.2">
      <c r="A58" s="5">
        <v>57</v>
      </c>
      <c r="B58" s="5">
        <v>8.5662539180385355</v>
      </c>
      <c r="C58" s="4">
        <v>2.5</v>
      </c>
      <c r="E58" s="5">
        <v>222</v>
      </c>
      <c r="F58" s="4">
        <v>9</v>
      </c>
      <c r="G58" s="5">
        <v>8.9426037410529506</v>
      </c>
      <c r="H58" s="5"/>
      <c r="J58" s="4">
        <v>4.75</v>
      </c>
      <c r="K58" s="4">
        <f t="shared" si="0"/>
        <v>1984.75</v>
      </c>
      <c r="L58" s="4">
        <v>28.639500000000002</v>
      </c>
      <c r="N58" s="3">
        <v>1982.4995100000001</v>
      </c>
      <c r="O58" s="3">
        <v>1982.5</v>
      </c>
      <c r="P58" s="3">
        <v>8.5662539180385355</v>
      </c>
      <c r="Q58" s="3">
        <v>1989.0833333333333</v>
      </c>
      <c r="R58" s="3">
        <v>9.0105292402172825</v>
      </c>
      <c r="T58" s="4">
        <v>1989.0833299999999</v>
      </c>
      <c r="U58" s="4">
        <v>23.941500000000001</v>
      </c>
    </row>
    <row r="59" spans="1:21" ht="15.75" x14ac:dyDescent="0.2">
      <c r="A59" s="5">
        <v>58</v>
      </c>
      <c r="B59" s="5">
        <v>8.7065700344352503</v>
      </c>
      <c r="E59" s="5">
        <v>223</v>
      </c>
      <c r="F59" s="4">
        <f>9+1/12</f>
        <v>9.0833333333333339</v>
      </c>
      <c r="G59" s="5">
        <v>9.0105292402172825</v>
      </c>
      <c r="H59" s="5"/>
      <c r="J59" s="4">
        <v>4.8333300000000001</v>
      </c>
      <c r="K59" s="4">
        <f t="shared" si="0"/>
        <v>1984.8333299999999</v>
      </c>
      <c r="L59" s="4">
        <v>27.5459</v>
      </c>
      <c r="N59" s="3">
        <v>1982.5816600000001</v>
      </c>
      <c r="O59" s="3" t="s">
        <v>11</v>
      </c>
      <c r="P59" s="3">
        <v>8.7065700344352503</v>
      </c>
      <c r="Q59" s="3">
        <v>1989.4166666666667</v>
      </c>
      <c r="R59" s="3">
        <v>8.7211526284231038</v>
      </c>
      <c r="T59" s="4">
        <v>1989.4166700000001</v>
      </c>
      <c r="U59" s="4">
        <v>28.720099999999999</v>
      </c>
    </row>
    <row r="60" spans="1:21" ht="15.75" x14ac:dyDescent="0.2">
      <c r="A60" s="5">
        <v>59</v>
      </c>
      <c r="B60" s="5">
        <v>8.5667276868152271</v>
      </c>
      <c r="C60" s="4">
        <f>2+8/12</f>
        <v>2.6666666666666665</v>
      </c>
      <c r="E60" s="5">
        <v>231</v>
      </c>
      <c r="F60" s="4">
        <f>9+5/12</f>
        <v>9.4166666666666661</v>
      </c>
      <c r="G60" s="5">
        <v>8.7211526284231038</v>
      </c>
      <c r="H60" s="5"/>
      <c r="J60" s="4">
        <v>4.9166699999999999</v>
      </c>
      <c r="K60" s="4">
        <f t="shared" si="0"/>
        <v>1984.9166700000001</v>
      </c>
      <c r="L60" s="4">
        <v>26.731100000000001</v>
      </c>
      <c r="N60" s="3">
        <v>1982.6648</v>
      </c>
      <c r="O60" s="3">
        <v>1982.6666666666667</v>
      </c>
      <c r="P60" s="3">
        <v>8.5667276868152271</v>
      </c>
      <c r="Q60" s="3">
        <v>1989.5</v>
      </c>
      <c r="R60" s="3">
        <v>8.682039238499252</v>
      </c>
      <c r="T60" s="4">
        <v>1989.5</v>
      </c>
      <c r="U60" s="4">
        <v>29.134399999999999</v>
      </c>
    </row>
    <row r="61" spans="1:21" ht="15.75" x14ac:dyDescent="0.2">
      <c r="A61" s="5">
        <v>60</v>
      </c>
      <c r="B61" s="5">
        <v>8.6801582636245591</v>
      </c>
      <c r="E61" s="5">
        <v>232</v>
      </c>
      <c r="F61" s="4">
        <v>9.5</v>
      </c>
      <c r="G61" s="5">
        <v>8.682039238499252</v>
      </c>
      <c r="H61" s="5"/>
      <c r="J61" s="4">
        <v>5</v>
      </c>
      <c r="K61" s="4">
        <f t="shared" si="0"/>
        <v>1985</v>
      </c>
      <c r="L61" s="4">
        <v>24.849799999999998</v>
      </c>
      <c r="N61" s="3">
        <v>1982.6829700000001</v>
      </c>
      <c r="O61" s="3" t="s">
        <v>11</v>
      </c>
      <c r="P61" s="3">
        <v>8.6801582636245591</v>
      </c>
      <c r="Q61" s="3">
        <v>1989.5833333333333</v>
      </c>
      <c r="R61" s="3">
        <v>8.7065645329332622</v>
      </c>
      <c r="T61" s="4">
        <v>1989.5833299999999</v>
      </c>
      <c r="U61" s="4">
        <v>28.870200000000001</v>
      </c>
    </row>
    <row r="62" spans="1:21" ht="15.75" x14ac:dyDescent="0.2">
      <c r="A62" s="5">
        <v>61</v>
      </c>
      <c r="B62" s="5">
        <v>8.7410552515068503</v>
      </c>
      <c r="E62" s="5">
        <v>236</v>
      </c>
      <c r="F62" s="4">
        <f>9+7/12</f>
        <v>9.5833333333333339</v>
      </c>
      <c r="G62" s="5">
        <v>8.7065645329332622</v>
      </c>
      <c r="H62" s="5"/>
      <c r="J62" s="4">
        <v>5.0833300000000001</v>
      </c>
      <c r="K62" s="4">
        <f t="shared" si="0"/>
        <v>1985.0833299999999</v>
      </c>
      <c r="L62" s="4">
        <v>24.0471</v>
      </c>
      <c r="N62" s="3">
        <v>1982.69966</v>
      </c>
      <c r="O62" s="3" t="s">
        <v>11</v>
      </c>
      <c r="P62" s="3">
        <v>8.7410552515068503</v>
      </c>
      <c r="Q62" s="3">
        <v>1989.6666666666667</v>
      </c>
      <c r="R62" s="3">
        <v>8.7168636518786542</v>
      </c>
      <c r="T62" s="4">
        <v>1989.6666700000001</v>
      </c>
      <c r="U62" s="4">
        <v>28.925599999999999</v>
      </c>
    </row>
    <row r="63" spans="1:21" ht="15.75" x14ac:dyDescent="0.2">
      <c r="A63" s="5">
        <v>62</v>
      </c>
      <c r="B63" s="5">
        <v>8.6730765230880884</v>
      </c>
      <c r="E63" s="5">
        <v>239</v>
      </c>
      <c r="F63" s="4">
        <f>9+8/12</f>
        <v>9.6666666666666661</v>
      </c>
      <c r="G63" s="5">
        <v>8.7168636518786542</v>
      </c>
      <c r="H63" s="5"/>
      <c r="J63" s="4">
        <v>5.1666699999999999</v>
      </c>
      <c r="K63" s="4">
        <f t="shared" si="0"/>
        <v>1985.1666700000001</v>
      </c>
      <c r="L63" s="4">
        <v>24.3371</v>
      </c>
      <c r="N63" s="3">
        <v>1982.7163399999999</v>
      </c>
      <c r="O63" s="3" t="s">
        <v>11</v>
      </c>
      <c r="P63" s="3">
        <v>8.6730765230880884</v>
      </c>
      <c r="Q63" s="3">
        <v>1989.75</v>
      </c>
      <c r="R63" s="3">
        <v>8.6564095410904116</v>
      </c>
      <c r="T63" s="4">
        <v>1989.75</v>
      </c>
      <c r="U63" s="4">
        <v>29.141300000000001</v>
      </c>
    </row>
    <row r="64" spans="1:21" ht="15.75" x14ac:dyDescent="0.2">
      <c r="A64" s="5">
        <v>63</v>
      </c>
      <c r="B64" s="5">
        <v>8.734105305541835</v>
      </c>
      <c r="E64" s="5">
        <v>241</v>
      </c>
      <c r="F64" s="4">
        <v>9.75</v>
      </c>
      <c r="G64" s="5">
        <v>8.6564095410904116</v>
      </c>
      <c r="H64" s="5"/>
      <c r="J64" s="4">
        <v>5.25</v>
      </c>
      <c r="K64" s="4">
        <f t="shared" si="0"/>
        <v>1985.25</v>
      </c>
      <c r="L64" s="4">
        <v>26.1661</v>
      </c>
      <c r="N64" s="3">
        <v>1982.7330199999999</v>
      </c>
      <c r="O64" s="3" t="s">
        <v>11</v>
      </c>
      <c r="P64" s="3">
        <v>8.734105305541835</v>
      </c>
      <c r="Q64" s="3">
        <v>1989.8333333333333</v>
      </c>
      <c r="R64" s="3">
        <v>8.7468001673369304</v>
      </c>
      <c r="T64" s="4">
        <v>1989.8333299999999</v>
      </c>
      <c r="U64" s="4">
        <v>27.776</v>
      </c>
    </row>
    <row r="65" spans="1:21" ht="15.75" x14ac:dyDescent="0.2">
      <c r="A65" s="5">
        <v>64</v>
      </c>
      <c r="B65" s="5">
        <v>8.7031799634068072</v>
      </c>
      <c r="C65" s="4">
        <v>2.75</v>
      </c>
      <c r="E65" s="5">
        <v>242</v>
      </c>
      <c r="F65" s="4">
        <f>9+10/12</f>
        <v>9.8333333333333339</v>
      </c>
      <c r="G65" s="5">
        <v>8.7468001673369304</v>
      </c>
      <c r="H65" s="5"/>
      <c r="J65" s="4">
        <v>5.3333300000000001</v>
      </c>
      <c r="K65" s="4">
        <f t="shared" si="0"/>
        <v>1985.3333299999999</v>
      </c>
      <c r="L65" s="4">
        <v>27.259399999999999</v>
      </c>
      <c r="N65" s="3">
        <v>1982.7497000000001</v>
      </c>
      <c r="O65" s="3">
        <v>1982.75</v>
      </c>
      <c r="P65" s="3">
        <v>8.7031799634068072</v>
      </c>
      <c r="Q65" s="3">
        <v>1990.0833333333333</v>
      </c>
      <c r="R65" s="3">
        <v>8.9274010058694575</v>
      </c>
      <c r="T65" s="4">
        <v>1990.0833</v>
      </c>
      <c r="U65" s="4">
        <v>24.168199999999999</v>
      </c>
    </row>
    <row r="66" spans="1:21" ht="15.75" x14ac:dyDescent="0.2">
      <c r="A66" s="5">
        <v>65</v>
      </c>
      <c r="B66" s="5">
        <v>8.7859553665757808</v>
      </c>
      <c r="E66" s="5">
        <v>244</v>
      </c>
      <c r="F66" s="4">
        <f>10+1/12</f>
        <v>10.083333333333334</v>
      </c>
      <c r="G66" s="5">
        <v>8.9274010058694575</v>
      </c>
      <c r="H66" s="5"/>
      <c r="J66" s="4">
        <v>5.4166699999999999</v>
      </c>
      <c r="K66" s="4">
        <f t="shared" si="0"/>
        <v>1985.4166700000001</v>
      </c>
      <c r="L66" s="4">
        <v>28.695699999999999</v>
      </c>
      <c r="N66" s="3">
        <v>1982.7636500000001</v>
      </c>
      <c r="O66" s="3" t="s">
        <v>11</v>
      </c>
      <c r="P66" s="3">
        <v>8.7859553665757808</v>
      </c>
      <c r="Q66" s="3">
        <v>1990.25</v>
      </c>
      <c r="R66" s="3">
        <v>8.8049365593020674</v>
      </c>
      <c r="T66" s="4">
        <v>1990.25</v>
      </c>
      <c r="U66" s="4">
        <v>25.707999999999998</v>
      </c>
    </row>
    <row r="67" spans="1:21" ht="15.75" x14ac:dyDescent="0.2">
      <c r="A67" s="5">
        <v>66</v>
      </c>
      <c r="B67" s="5">
        <v>8.8005107417776145</v>
      </c>
      <c r="E67" s="5">
        <v>250</v>
      </c>
      <c r="F67" s="4">
        <f>10+3/12</f>
        <v>10.25</v>
      </c>
      <c r="G67" s="5">
        <v>8.8049365593020674</v>
      </c>
      <c r="H67" s="5"/>
      <c r="J67" s="4">
        <v>5.5</v>
      </c>
      <c r="K67" s="4">
        <f t="shared" ref="K67:K130" si="1">1980+J67</f>
        <v>1985.5</v>
      </c>
      <c r="L67" s="4">
        <v>29.070599999999999</v>
      </c>
      <c r="N67" s="3">
        <v>1982.77756</v>
      </c>
      <c r="O67" s="3" t="s">
        <v>11</v>
      </c>
      <c r="P67" s="3">
        <v>8.8005107417776145</v>
      </c>
      <c r="Q67" s="3">
        <v>1990.3333333333333</v>
      </c>
      <c r="R67" s="3">
        <v>8.7561409582737504</v>
      </c>
      <c r="T67" s="4">
        <v>1990.3333</v>
      </c>
      <c r="U67" s="4">
        <v>27.6097</v>
      </c>
    </row>
    <row r="68" spans="1:21" ht="15.75" x14ac:dyDescent="0.2">
      <c r="A68" s="5">
        <v>67</v>
      </c>
      <c r="B68" s="5">
        <v>8.7477807246053576</v>
      </c>
      <c r="E68" s="5">
        <v>252</v>
      </c>
      <c r="F68" s="4">
        <f>10+4/12</f>
        <v>10.333333333333334</v>
      </c>
      <c r="G68" s="5">
        <v>8.7561409582737504</v>
      </c>
      <c r="H68" s="5"/>
      <c r="J68" s="4">
        <v>5.5833300000000001</v>
      </c>
      <c r="K68" s="4">
        <f t="shared" si="1"/>
        <v>1985.5833299999999</v>
      </c>
      <c r="L68" s="4">
        <v>28.168299999999999</v>
      </c>
      <c r="N68" s="3">
        <v>1982.7914599999999</v>
      </c>
      <c r="O68" s="3" t="s">
        <v>11</v>
      </c>
      <c r="P68" s="3">
        <v>8.7477807246053576</v>
      </c>
      <c r="Q68" s="3">
        <v>1990.4166666666667</v>
      </c>
      <c r="R68" s="3">
        <v>8.7099038280881</v>
      </c>
      <c r="T68" s="4">
        <v>1990.4167</v>
      </c>
      <c r="U68" s="4">
        <v>29.2239</v>
      </c>
    </row>
    <row r="69" spans="1:21" ht="15.75" x14ac:dyDescent="0.2">
      <c r="A69" s="5">
        <v>68</v>
      </c>
      <c r="B69" s="5">
        <v>8.8021234674855453</v>
      </c>
      <c r="E69" s="5">
        <v>254</v>
      </c>
      <c r="F69" s="4">
        <f>10+5/12</f>
        <v>10.416666666666666</v>
      </c>
      <c r="G69" s="5">
        <v>8.7099038280881</v>
      </c>
      <c r="H69" s="5"/>
      <c r="J69" s="4">
        <v>5.6666699999999999</v>
      </c>
      <c r="K69" s="4">
        <f t="shared" si="1"/>
        <v>1985.6666700000001</v>
      </c>
      <c r="L69" s="4">
        <v>28.846</v>
      </c>
      <c r="N69" s="3">
        <v>1982.8053600000001</v>
      </c>
      <c r="O69" s="3" t="s">
        <v>11</v>
      </c>
      <c r="P69" s="3">
        <v>8.8021234674855453</v>
      </c>
      <c r="Q69" s="3">
        <v>1990.6666666666667</v>
      </c>
      <c r="R69" s="3">
        <v>8.6902570052679611</v>
      </c>
      <c r="T69" s="4">
        <v>1990.6667</v>
      </c>
      <c r="U69" s="4">
        <v>29.322399999999998</v>
      </c>
    </row>
    <row r="70" spans="1:21" ht="15.75" x14ac:dyDescent="0.2">
      <c r="A70" s="5">
        <v>69</v>
      </c>
      <c r="B70" s="5">
        <v>8.7750138611171415</v>
      </c>
      <c r="E70" s="5">
        <v>258</v>
      </c>
      <c r="F70" s="4">
        <f>10+8/12</f>
        <v>10.666666666666666</v>
      </c>
      <c r="G70" s="5">
        <v>8.6902570052679611</v>
      </c>
      <c r="H70" s="5"/>
      <c r="J70" s="4">
        <v>5.75</v>
      </c>
      <c r="K70" s="4">
        <f t="shared" si="1"/>
        <v>1985.75</v>
      </c>
      <c r="L70" s="4">
        <v>28.401199999999999</v>
      </c>
      <c r="N70" s="3">
        <v>1982.81926</v>
      </c>
      <c r="O70" s="3" t="s">
        <v>11</v>
      </c>
      <c r="P70" s="3">
        <v>8.7750138611171415</v>
      </c>
      <c r="Q70" s="3">
        <v>1990.75</v>
      </c>
      <c r="R70" s="3">
        <v>8.7177218375660281</v>
      </c>
      <c r="T70" s="4">
        <v>1990.75</v>
      </c>
      <c r="U70" s="4">
        <v>28.393799999999999</v>
      </c>
    </row>
    <row r="71" spans="1:21" ht="15.75" x14ac:dyDescent="0.2">
      <c r="A71" s="5">
        <v>70</v>
      </c>
      <c r="B71" s="5">
        <v>8.7352860801279775</v>
      </c>
      <c r="C71" s="4">
        <f>2+10/12</f>
        <v>2.8333333333333335</v>
      </c>
      <c r="E71" s="5">
        <v>260</v>
      </c>
      <c r="F71" s="4">
        <v>10.75</v>
      </c>
      <c r="G71" s="5">
        <v>8.7177218375660281</v>
      </c>
      <c r="H71" s="5"/>
      <c r="J71" s="4">
        <v>5.8333300000000001</v>
      </c>
      <c r="K71" s="4">
        <f t="shared" si="1"/>
        <v>1985.8333299999999</v>
      </c>
      <c r="L71" s="4">
        <v>27.265999999999998</v>
      </c>
      <c r="N71" s="3">
        <v>1982.8331700000001</v>
      </c>
      <c r="O71" s="3">
        <v>1982.8333333333333</v>
      </c>
      <c r="P71" s="3">
        <v>8.7352860801279775</v>
      </c>
      <c r="Q71" s="3">
        <v>1991</v>
      </c>
      <c r="R71" s="3">
        <v>8.9085430109308614</v>
      </c>
      <c r="T71" s="4">
        <v>1991</v>
      </c>
      <c r="U71" s="4">
        <v>25.380800000000001</v>
      </c>
    </row>
    <row r="72" spans="1:21" ht="15.75" x14ac:dyDescent="0.2">
      <c r="A72" s="5">
        <v>71</v>
      </c>
      <c r="B72" s="5">
        <v>8.8260009847480809</v>
      </c>
      <c r="E72" s="5">
        <v>266</v>
      </c>
      <c r="F72" s="4">
        <v>11</v>
      </c>
      <c r="G72" s="5">
        <v>8.9085430109308614</v>
      </c>
      <c r="H72" s="5"/>
      <c r="J72" s="4">
        <v>5.9166699999999999</v>
      </c>
      <c r="K72" s="4">
        <f t="shared" si="1"/>
        <v>1985.9166700000001</v>
      </c>
      <c r="L72" s="4">
        <v>26.561</v>
      </c>
      <c r="N72" s="3">
        <v>1982.8607999999999</v>
      </c>
      <c r="O72" s="3" t="s">
        <v>11</v>
      </c>
      <c r="P72" s="3">
        <v>8.8260009847480809</v>
      </c>
      <c r="Q72" s="3">
        <v>1991.0833333333333</v>
      </c>
      <c r="R72" s="3">
        <v>8.9336263420600179</v>
      </c>
      <c r="T72" s="4">
        <v>1991.0833</v>
      </c>
      <c r="U72" s="4">
        <v>24.706</v>
      </c>
    </row>
    <row r="73" spans="1:21" ht="15.75" x14ac:dyDescent="0.2">
      <c r="A73" s="5">
        <v>72</v>
      </c>
      <c r="B73" s="5">
        <v>8.8208673535261415</v>
      </c>
      <c r="E73" s="5">
        <v>270</v>
      </c>
      <c r="F73" s="4">
        <f>11+1/12</f>
        <v>11.083333333333334</v>
      </c>
      <c r="G73" s="5">
        <v>8.9336263420600179</v>
      </c>
      <c r="H73" s="5"/>
      <c r="J73" s="4">
        <v>6</v>
      </c>
      <c r="K73" s="4">
        <f t="shared" si="1"/>
        <v>1986</v>
      </c>
      <c r="L73" s="4">
        <v>25.3553</v>
      </c>
      <c r="N73" s="3">
        <v>1982.88859</v>
      </c>
      <c r="O73" s="3" t="s">
        <v>11</v>
      </c>
      <c r="P73" s="3">
        <v>8.8208673535261415</v>
      </c>
      <c r="Q73" s="3">
        <v>1991.4166666666667</v>
      </c>
      <c r="R73" s="3">
        <v>8.7139194613163529</v>
      </c>
      <c r="T73" s="4">
        <v>1991.4167</v>
      </c>
      <c r="U73" s="4">
        <v>29.292100000000001</v>
      </c>
    </row>
    <row r="74" spans="1:21" ht="15.75" x14ac:dyDescent="0.2">
      <c r="A74" s="5">
        <v>73</v>
      </c>
      <c r="B74" s="5">
        <v>8.8248211760077417</v>
      </c>
      <c r="C74" s="4">
        <f>2+11/12</f>
        <v>2.9166666666666665</v>
      </c>
      <c r="E74" s="5">
        <v>277</v>
      </c>
      <c r="F74" s="4">
        <f>11+5/12</f>
        <v>11.416666666666666</v>
      </c>
      <c r="G74" s="5">
        <v>8.7139194613163529</v>
      </c>
      <c r="H74" s="5"/>
      <c r="J74" s="4">
        <v>6.0833300000000001</v>
      </c>
      <c r="K74" s="4">
        <f t="shared" si="1"/>
        <v>1986.0833299999999</v>
      </c>
      <c r="L74" s="4">
        <v>23.601299999999998</v>
      </c>
      <c r="N74" s="3">
        <v>1982.9163900000001</v>
      </c>
      <c r="O74" s="3">
        <v>1982.9166666666667</v>
      </c>
      <c r="P74" s="3">
        <v>8.8248211760077417</v>
      </c>
      <c r="Q74" s="3">
        <v>1991.5</v>
      </c>
      <c r="R74" s="3">
        <v>8.6607594191536386</v>
      </c>
      <c r="T74" s="4">
        <v>1991.5</v>
      </c>
      <c r="U74" s="4">
        <v>29.459599999999998</v>
      </c>
    </row>
    <row r="75" spans="1:21" ht="15.75" x14ac:dyDescent="0.2">
      <c r="A75" s="5">
        <v>74</v>
      </c>
      <c r="B75" s="5">
        <v>8.9520530494456132</v>
      </c>
      <c r="C75" s="4">
        <f>3+1/12</f>
        <v>3.0833333333333335</v>
      </c>
      <c r="E75" s="5">
        <v>281</v>
      </c>
      <c r="F75" s="4">
        <v>11.5</v>
      </c>
      <c r="G75" s="5">
        <v>8.6607594191536386</v>
      </c>
      <c r="H75" s="5"/>
      <c r="J75" s="4">
        <v>6.1666699999999999</v>
      </c>
      <c r="K75" s="4">
        <f t="shared" si="1"/>
        <v>1986.1666700000001</v>
      </c>
      <c r="L75" s="4">
        <v>23.869700000000002</v>
      </c>
      <c r="N75" s="3">
        <v>1983.07961</v>
      </c>
      <c r="O75" s="3">
        <v>1983.0833333333333</v>
      </c>
      <c r="P75" s="3">
        <v>8.9520530494456132</v>
      </c>
      <c r="Q75" s="3">
        <v>1991.5833333333333</v>
      </c>
      <c r="R75" s="3">
        <v>8.7174915031535694</v>
      </c>
      <c r="T75" s="4">
        <v>1991.5833</v>
      </c>
      <c r="U75" s="4">
        <v>29.2682</v>
      </c>
    </row>
    <row r="76" spans="1:21" ht="15.75" x14ac:dyDescent="0.2">
      <c r="A76" s="5">
        <v>75</v>
      </c>
      <c r="B76" s="5">
        <v>8.9191924949059906</v>
      </c>
      <c r="E76" s="5">
        <v>287</v>
      </c>
      <c r="F76" s="4">
        <f>11+7/12</f>
        <v>11.583333333333334</v>
      </c>
      <c r="G76" s="5">
        <v>8.7174915031535694</v>
      </c>
      <c r="H76" s="5"/>
      <c r="J76" s="4">
        <v>6.25</v>
      </c>
      <c r="K76" s="4">
        <f t="shared" si="1"/>
        <v>1986.25</v>
      </c>
      <c r="L76" s="4">
        <v>24.952100000000002</v>
      </c>
      <c r="N76" s="3">
        <v>1983.1240600000001</v>
      </c>
      <c r="O76" s="3" t="s">
        <v>11</v>
      </c>
      <c r="P76" s="3">
        <v>8.9191924949059906</v>
      </c>
      <c r="Q76" s="3">
        <v>1991.6666666666667</v>
      </c>
      <c r="R76" s="3">
        <v>8.7628025564944334</v>
      </c>
      <c r="T76" s="4">
        <v>1991.6667</v>
      </c>
      <c r="U76" s="4">
        <v>29.126100000000001</v>
      </c>
    </row>
    <row r="77" spans="1:21" ht="15.75" x14ac:dyDescent="0.2">
      <c r="A77" s="5">
        <v>76</v>
      </c>
      <c r="B77" s="5">
        <v>8.8630979267481269</v>
      </c>
      <c r="E77" s="5">
        <v>291</v>
      </c>
      <c r="F77" s="4">
        <f>11+8/12</f>
        <v>11.666666666666666</v>
      </c>
      <c r="G77" s="5">
        <v>8.7628025564944334</v>
      </c>
      <c r="H77" s="5"/>
      <c r="J77" s="4">
        <v>6.3333300000000001</v>
      </c>
      <c r="K77" s="4">
        <f t="shared" si="1"/>
        <v>1986.3333299999999</v>
      </c>
      <c r="L77" s="4">
        <v>27.049499999999998</v>
      </c>
      <c r="N77" s="3">
        <v>1983.1657399999999</v>
      </c>
      <c r="O77" s="3" t="s">
        <v>11</v>
      </c>
      <c r="P77" s="3">
        <v>8.8630979267481269</v>
      </c>
      <c r="Q77" s="3">
        <v>1991.75</v>
      </c>
      <c r="R77" s="3">
        <v>8.7818707969913596</v>
      </c>
      <c r="T77" s="4">
        <v>1991.75</v>
      </c>
      <c r="U77" s="4">
        <v>29.079499999999999</v>
      </c>
    </row>
    <row r="78" spans="1:21" ht="15.75" x14ac:dyDescent="0.2">
      <c r="A78" s="5">
        <v>77</v>
      </c>
      <c r="B78" s="5">
        <v>8.831319718870434</v>
      </c>
      <c r="E78" s="5">
        <v>293</v>
      </c>
      <c r="F78" s="4">
        <v>11.75</v>
      </c>
      <c r="G78" s="5">
        <v>8.7818707969913596</v>
      </c>
      <c r="H78" s="5"/>
      <c r="J78" s="4">
        <v>6.4166699999999999</v>
      </c>
      <c r="K78" s="4">
        <f t="shared" si="1"/>
        <v>1986.4166700000001</v>
      </c>
      <c r="L78" s="4">
        <v>28.9374</v>
      </c>
      <c r="N78" s="3">
        <v>1983.20742</v>
      </c>
      <c r="O78" s="3" t="s">
        <v>11</v>
      </c>
      <c r="P78" s="3">
        <v>8.831319718870434</v>
      </c>
      <c r="Q78" s="3">
        <v>1992.0833333333333</v>
      </c>
      <c r="R78" s="3">
        <v>8.9418193037766578</v>
      </c>
      <c r="T78" s="4">
        <v>1992.0833</v>
      </c>
      <c r="U78" s="4">
        <v>24.184100000000001</v>
      </c>
    </row>
    <row r="79" spans="1:21" ht="15.75" x14ac:dyDescent="0.2">
      <c r="A79" s="5">
        <v>78</v>
      </c>
      <c r="B79" s="5">
        <v>8.8433059157098448</v>
      </c>
      <c r="E79" s="5">
        <v>300</v>
      </c>
      <c r="F79" s="4">
        <f>12+1/12</f>
        <v>12.083333333333334</v>
      </c>
      <c r="G79" s="5">
        <v>8.9418193037766578</v>
      </c>
      <c r="H79" s="5"/>
      <c r="J79" s="4">
        <v>6.5</v>
      </c>
      <c r="K79" s="4">
        <f t="shared" si="1"/>
        <v>1986.5</v>
      </c>
      <c r="L79" s="4">
        <v>29.012599999999999</v>
      </c>
      <c r="N79" s="3">
        <v>1983.24909</v>
      </c>
      <c r="O79" s="3" t="s">
        <v>11</v>
      </c>
      <c r="P79" s="3">
        <v>8.8433059157098448</v>
      </c>
      <c r="Q79" s="3">
        <v>1992.4166666666667</v>
      </c>
      <c r="R79" s="3">
        <v>8.7171357651725767</v>
      </c>
      <c r="T79" s="4">
        <v>1992.4167</v>
      </c>
      <c r="U79" s="4">
        <v>29.249099999999999</v>
      </c>
    </row>
    <row r="80" spans="1:21" ht="15.75" x14ac:dyDescent="0.2">
      <c r="A80" s="5">
        <v>79</v>
      </c>
      <c r="B80" s="5">
        <v>8.7900861539496127</v>
      </c>
      <c r="E80" s="5">
        <v>303</v>
      </c>
      <c r="F80" s="4">
        <f>12+5/12</f>
        <v>12.416666666666666</v>
      </c>
      <c r="G80" s="5">
        <v>8.7171357651725767</v>
      </c>
      <c r="H80" s="5"/>
      <c r="J80" s="4">
        <v>6.5833300000000001</v>
      </c>
      <c r="K80" s="4">
        <f t="shared" si="1"/>
        <v>1986.5833299999999</v>
      </c>
      <c r="L80" s="4">
        <v>29.046199999999999</v>
      </c>
      <c r="N80" s="3">
        <v>1983.2907700000001</v>
      </c>
      <c r="O80" s="3" t="s">
        <v>11</v>
      </c>
      <c r="P80" s="3">
        <v>8.7900861539496127</v>
      </c>
      <c r="Q80" s="3">
        <v>1992.5</v>
      </c>
      <c r="R80" s="3">
        <v>8.7156247568070544</v>
      </c>
      <c r="T80" s="4">
        <v>1992.5</v>
      </c>
      <c r="U80" s="4">
        <v>29.450900000000001</v>
      </c>
    </row>
    <row r="81" spans="1:21" ht="15.75" x14ac:dyDescent="0.2">
      <c r="A81" s="5">
        <v>80</v>
      </c>
      <c r="B81" s="5">
        <v>8.7399633493729194</v>
      </c>
      <c r="E81" s="5">
        <v>306</v>
      </c>
      <c r="F81" s="4">
        <v>12.5</v>
      </c>
      <c r="G81" s="5">
        <v>8.7156247568070544</v>
      </c>
      <c r="H81" s="5"/>
      <c r="J81" s="4">
        <v>6.6666699999999999</v>
      </c>
      <c r="K81" s="4">
        <f t="shared" si="1"/>
        <v>1986.6666700000001</v>
      </c>
      <c r="L81" s="4">
        <v>29.046199999999999</v>
      </c>
      <c r="N81" s="3">
        <v>1983.3324399999999</v>
      </c>
      <c r="O81" s="3" t="s">
        <v>11</v>
      </c>
      <c r="P81" s="3">
        <v>8.7399633493729194</v>
      </c>
      <c r="Q81" s="3">
        <v>1992.5833333333333</v>
      </c>
      <c r="R81" s="3">
        <v>8.7523082419737399</v>
      </c>
      <c r="T81" s="4">
        <v>1992.5833</v>
      </c>
      <c r="U81" s="4">
        <v>28.460100000000001</v>
      </c>
    </row>
    <row r="82" spans="1:21" ht="15.75" x14ac:dyDescent="0.2">
      <c r="A82" s="5">
        <v>81</v>
      </c>
      <c r="B82" s="5">
        <v>8.6762170774205636</v>
      </c>
      <c r="E82" s="5">
        <v>309</v>
      </c>
      <c r="F82" s="4">
        <f>12+7/12</f>
        <v>12.583333333333334</v>
      </c>
      <c r="G82" s="5">
        <v>8.7523082419737399</v>
      </c>
      <c r="H82" s="5"/>
      <c r="J82" s="4">
        <v>6.75</v>
      </c>
      <c r="K82" s="4">
        <f t="shared" si="1"/>
        <v>1986.75</v>
      </c>
      <c r="L82" s="4">
        <v>28.226800000000001</v>
      </c>
      <c r="N82" s="3">
        <v>1983.3741199999999</v>
      </c>
      <c r="O82" s="3" t="s">
        <v>11</v>
      </c>
      <c r="P82" s="3">
        <v>8.6762170774205636</v>
      </c>
      <c r="Q82" s="3">
        <v>1992.8333333333333</v>
      </c>
      <c r="R82" s="3">
        <v>8.8095252606135599</v>
      </c>
      <c r="T82" s="4">
        <v>1992.8333</v>
      </c>
      <c r="U82" s="4">
        <v>27.624400000000001</v>
      </c>
    </row>
    <row r="83" spans="1:21" ht="15.75" x14ac:dyDescent="0.2">
      <c r="A83" s="5">
        <v>82</v>
      </c>
      <c r="B83" s="5">
        <v>8.6599804865758632</v>
      </c>
      <c r="C83" s="4">
        <f>3+5/12</f>
        <v>3.4166666666666665</v>
      </c>
      <c r="E83" s="5">
        <v>316</v>
      </c>
      <c r="F83" s="4">
        <f>12+10/12</f>
        <v>12.833333333333334</v>
      </c>
      <c r="G83" s="5">
        <v>8.8095252606135599</v>
      </c>
      <c r="H83" s="5"/>
      <c r="J83" s="4">
        <v>6.8333300000000001</v>
      </c>
      <c r="K83" s="4">
        <f t="shared" si="1"/>
        <v>1986.8333299999999</v>
      </c>
      <c r="L83" s="4">
        <v>27.497299999999999</v>
      </c>
      <c r="N83" s="3">
        <v>1983.41579</v>
      </c>
      <c r="O83" s="3">
        <v>1983.4166666666667</v>
      </c>
      <c r="P83" s="3">
        <v>8.6599804865758632</v>
      </c>
      <c r="Q83" s="3">
        <v>1993.0833333333333</v>
      </c>
      <c r="R83" s="3">
        <v>8.9400871181884689</v>
      </c>
      <c r="T83" s="4">
        <v>1993.0833</v>
      </c>
      <c r="U83" s="4">
        <v>24.462900000000001</v>
      </c>
    </row>
    <row r="84" spans="1:21" ht="15.75" x14ac:dyDescent="0.2">
      <c r="A84" s="5">
        <v>83</v>
      </c>
      <c r="B84" s="5">
        <v>8.6858794597341067</v>
      </c>
      <c r="E84" s="5">
        <v>321</v>
      </c>
      <c r="F84" s="4">
        <f>13+1/12</f>
        <v>13.083333333333334</v>
      </c>
      <c r="G84" s="5">
        <v>8.9400871181884689</v>
      </c>
      <c r="H84" s="5"/>
      <c r="J84" s="4">
        <v>6.9166699999999999</v>
      </c>
      <c r="K84" s="4">
        <f t="shared" si="1"/>
        <v>1986.9166700000001</v>
      </c>
      <c r="L84" s="4">
        <v>26.033000000000001</v>
      </c>
      <c r="N84" s="3">
        <v>1983.4574700000001</v>
      </c>
      <c r="O84" s="3" t="s">
        <v>11</v>
      </c>
      <c r="P84" s="3">
        <v>8.6858794597341067</v>
      </c>
      <c r="Q84" s="3">
        <v>1993.1666666666667</v>
      </c>
      <c r="R84" s="3">
        <v>8.9364643110584527</v>
      </c>
      <c r="T84" s="4">
        <v>1993.1667</v>
      </c>
      <c r="U84" s="4">
        <v>23.9269</v>
      </c>
    </row>
    <row r="85" spans="1:21" ht="15.75" x14ac:dyDescent="0.2">
      <c r="A85" s="5">
        <v>84</v>
      </c>
      <c r="B85" s="5">
        <v>8.7035652870726139</v>
      </c>
      <c r="E85" s="5">
        <v>325</v>
      </c>
      <c r="F85" s="4">
        <f>13+2/12</f>
        <v>13.166666666666666</v>
      </c>
      <c r="G85" s="5">
        <v>8.9364643110584527</v>
      </c>
      <c r="H85" s="5"/>
      <c r="J85" s="4">
        <v>7</v>
      </c>
      <c r="K85" s="4">
        <f t="shared" si="1"/>
        <v>1987</v>
      </c>
      <c r="L85" s="4">
        <v>25.122699999999998</v>
      </c>
      <c r="N85" s="3">
        <v>1983.4991399999999</v>
      </c>
      <c r="O85" s="3" t="s">
        <v>11</v>
      </c>
      <c r="P85" s="3">
        <v>8.7035652870726139</v>
      </c>
      <c r="Q85" s="3">
        <v>1993.4166666666667</v>
      </c>
      <c r="R85" s="3">
        <v>8.6929715158164171</v>
      </c>
      <c r="T85" s="4">
        <v>1993.4167</v>
      </c>
      <c r="U85" s="4">
        <v>29.360499999999998</v>
      </c>
    </row>
    <row r="86" spans="1:21" ht="15.75" x14ac:dyDescent="0.2">
      <c r="A86" s="5">
        <v>85</v>
      </c>
      <c r="B86" s="5">
        <v>8.6404460022164198</v>
      </c>
      <c r="E86" s="5">
        <v>329</v>
      </c>
      <c r="F86" s="4">
        <f>13+5/12</f>
        <v>13.416666666666666</v>
      </c>
      <c r="G86" s="5">
        <v>8.6929715158164171</v>
      </c>
      <c r="H86" s="5"/>
      <c r="J86" s="4">
        <v>7.0833300000000001</v>
      </c>
      <c r="K86" s="4">
        <f t="shared" si="1"/>
        <v>1987.0833299999999</v>
      </c>
      <c r="L86" s="4">
        <v>24.331499999999998</v>
      </c>
      <c r="N86" s="3">
        <v>1983.5408199999999</v>
      </c>
      <c r="O86" s="3" t="s">
        <v>11</v>
      </c>
      <c r="P86" s="3">
        <v>8.6404460022164198</v>
      </c>
      <c r="Q86" s="3">
        <v>1993.5</v>
      </c>
      <c r="R86" s="3">
        <v>8.6670832223427219</v>
      </c>
      <c r="T86" s="4">
        <v>1993.5</v>
      </c>
      <c r="U86" s="4">
        <v>29.781199999999998</v>
      </c>
    </row>
    <row r="87" spans="1:21" ht="15.75" x14ac:dyDescent="0.2">
      <c r="A87" s="5">
        <v>86</v>
      </c>
      <c r="B87" s="5">
        <v>8.6442418934549572</v>
      </c>
      <c r="C87" s="4">
        <f>3+7/12</f>
        <v>3.5833333333333335</v>
      </c>
      <c r="E87" s="5">
        <v>333</v>
      </c>
      <c r="F87" s="4">
        <v>13.5</v>
      </c>
      <c r="G87" s="5">
        <v>8.6670832223427219</v>
      </c>
      <c r="H87" s="5"/>
      <c r="J87" s="4">
        <v>7.1666699999999999</v>
      </c>
      <c r="K87" s="4">
        <f t="shared" si="1"/>
        <v>1987.1666700000001</v>
      </c>
      <c r="L87" s="4">
        <v>24.453900000000001</v>
      </c>
      <c r="N87" s="3">
        <v>1983.58249</v>
      </c>
      <c r="O87" s="3">
        <v>1983.5833333333333</v>
      </c>
      <c r="P87" s="3">
        <v>8.6442418934549572</v>
      </c>
      <c r="Q87" s="3">
        <v>1993.75</v>
      </c>
      <c r="R87" s="3">
        <v>8.7252436818595562</v>
      </c>
      <c r="T87" s="4">
        <v>1993.75</v>
      </c>
      <c r="U87" s="4">
        <v>29.177900000000001</v>
      </c>
    </row>
    <row r="88" spans="1:21" ht="15.75" x14ac:dyDescent="0.2">
      <c r="A88" s="5">
        <v>87</v>
      </c>
      <c r="B88" s="5">
        <v>8.6943941604515178</v>
      </c>
      <c r="E88" s="5">
        <v>338</v>
      </c>
      <c r="F88" s="4">
        <v>13.75</v>
      </c>
      <c r="G88" s="5">
        <v>8.7252436818595562</v>
      </c>
      <c r="H88" s="5"/>
      <c r="J88" s="4">
        <v>7.25</v>
      </c>
      <c r="K88" s="4">
        <f t="shared" si="1"/>
        <v>1987.25</v>
      </c>
      <c r="L88" s="4">
        <v>25.818300000000001</v>
      </c>
      <c r="N88" s="3">
        <v>1983.59501</v>
      </c>
      <c r="O88" s="3" t="s">
        <v>11</v>
      </c>
      <c r="P88" s="3">
        <v>8.6943941604515178</v>
      </c>
      <c r="Q88" s="3">
        <v>1993.9166666666667</v>
      </c>
      <c r="R88" s="3">
        <v>8.8233949564374878</v>
      </c>
      <c r="T88" s="4">
        <v>1993.9167</v>
      </c>
      <c r="U88" s="4">
        <v>26.985099999999999</v>
      </c>
    </row>
    <row r="89" spans="1:21" ht="15.75" x14ac:dyDescent="0.2">
      <c r="A89" s="5">
        <v>88</v>
      </c>
      <c r="B89" s="5">
        <v>8.7193472388551108</v>
      </c>
      <c r="E89" s="5">
        <v>341</v>
      </c>
      <c r="F89" s="4">
        <f>13+11/12</f>
        <v>13.916666666666666</v>
      </c>
      <c r="G89" s="5">
        <v>8.8233949564374878</v>
      </c>
      <c r="H89" s="5"/>
      <c r="J89" s="4">
        <v>7.3333300000000001</v>
      </c>
      <c r="K89" s="4">
        <f t="shared" si="1"/>
        <v>1987.3333299999999</v>
      </c>
      <c r="L89" s="4">
        <v>27.570699999999999</v>
      </c>
      <c r="N89" s="3">
        <v>1983.6069299999999</v>
      </c>
      <c r="O89" s="3" t="s">
        <v>11</v>
      </c>
      <c r="P89" s="3">
        <v>8.7193472388551108</v>
      </c>
      <c r="Q89" s="3">
        <v>1994.0833333333333</v>
      </c>
      <c r="R89" s="3">
        <v>8.9830795841230895</v>
      </c>
      <c r="T89" s="4">
        <v>1994.0833</v>
      </c>
      <c r="U89" s="4">
        <v>24.271899999999999</v>
      </c>
    </row>
    <row r="90" spans="1:21" ht="15.75" x14ac:dyDescent="0.2">
      <c r="A90" s="5">
        <v>89</v>
      </c>
      <c r="B90" s="5">
        <v>8.7351122027560741</v>
      </c>
      <c r="E90" s="5">
        <v>343</v>
      </c>
      <c r="F90" s="4">
        <f>14+1/12</f>
        <v>14.083333333333334</v>
      </c>
      <c r="G90" s="5">
        <v>8.9830795841230895</v>
      </c>
      <c r="H90" s="5"/>
      <c r="J90" s="4">
        <v>7.4166699999999999</v>
      </c>
      <c r="K90" s="4">
        <f t="shared" si="1"/>
        <v>1987.4166700000001</v>
      </c>
      <c r="L90" s="4">
        <v>29.492599999999999</v>
      </c>
      <c r="N90" s="3">
        <v>1983.6188400000001</v>
      </c>
      <c r="O90" s="3" t="s">
        <v>11</v>
      </c>
      <c r="P90" s="3">
        <v>8.7351122027560741</v>
      </c>
      <c r="Q90" s="3">
        <v>1994.1666666666667</v>
      </c>
      <c r="R90" s="3">
        <v>8.9200879421222137</v>
      </c>
      <c r="T90" s="4">
        <v>1994.1667</v>
      </c>
      <c r="U90" s="4">
        <v>24.776900000000001</v>
      </c>
    </row>
    <row r="91" spans="1:21" ht="15.75" x14ac:dyDescent="0.2">
      <c r="A91" s="5">
        <v>90</v>
      </c>
      <c r="B91" s="5">
        <v>8.7150225345698438</v>
      </c>
      <c r="E91" s="5">
        <v>350</v>
      </c>
      <c r="F91" s="4">
        <f>14+2/12</f>
        <v>14.166666666666666</v>
      </c>
      <c r="G91" s="5">
        <v>8.9200879421222137</v>
      </c>
      <c r="H91" s="5"/>
      <c r="J91" s="4">
        <v>7.5</v>
      </c>
      <c r="K91" s="4">
        <f t="shared" si="1"/>
        <v>1987.5</v>
      </c>
      <c r="L91" s="4">
        <v>29.791399999999999</v>
      </c>
      <c r="N91" s="3">
        <v>1983.63076</v>
      </c>
      <c r="O91" s="3" t="s">
        <v>11</v>
      </c>
      <c r="P91" s="3">
        <v>8.7150225345698438</v>
      </c>
      <c r="Q91" s="3">
        <v>1994.4166666666667</v>
      </c>
      <c r="R91" s="3">
        <v>8.6179888929031083</v>
      </c>
      <c r="T91" s="4">
        <v>1994.4167</v>
      </c>
      <c r="U91" s="4">
        <v>29.432700000000001</v>
      </c>
    </row>
    <row r="92" spans="1:21" ht="15.75" x14ac:dyDescent="0.2">
      <c r="A92" s="5">
        <v>91</v>
      </c>
      <c r="B92" s="5">
        <v>8.6604678013402303</v>
      </c>
      <c r="E92" s="5">
        <v>361</v>
      </c>
      <c r="F92" s="4">
        <f>14+5/12</f>
        <v>14.416666666666666</v>
      </c>
      <c r="G92" s="5">
        <v>8.6179888929031083</v>
      </c>
      <c r="H92" s="5"/>
      <c r="J92" s="4">
        <v>7.5833300000000001</v>
      </c>
      <c r="K92" s="4">
        <f t="shared" si="1"/>
        <v>1987.5833299999999</v>
      </c>
      <c r="L92" s="4">
        <v>29.674800000000001</v>
      </c>
      <c r="N92" s="3">
        <v>1983.6426799999999</v>
      </c>
      <c r="O92" s="3" t="s">
        <v>11</v>
      </c>
      <c r="P92" s="3">
        <v>8.6604678013402303</v>
      </c>
      <c r="Q92" s="3">
        <v>1994.6666666666667</v>
      </c>
      <c r="R92" s="3">
        <v>8.6549071337636185</v>
      </c>
      <c r="T92" s="4">
        <v>1994.6667</v>
      </c>
      <c r="U92" s="4">
        <v>28.897200000000002</v>
      </c>
    </row>
    <row r="93" spans="1:21" ht="15.75" x14ac:dyDescent="0.2">
      <c r="A93" s="5">
        <v>92</v>
      </c>
      <c r="B93" s="5">
        <v>8.7161218038913919</v>
      </c>
      <c r="E93" s="5">
        <v>367</v>
      </c>
      <c r="F93" s="4">
        <f>14+8/12</f>
        <v>14.666666666666666</v>
      </c>
      <c r="G93" s="5">
        <v>8.6549071337636185</v>
      </c>
      <c r="H93" s="5"/>
      <c r="J93" s="4">
        <v>7.6666699999999999</v>
      </c>
      <c r="K93" s="4">
        <f t="shared" si="1"/>
        <v>1987.6666700000001</v>
      </c>
      <c r="L93" s="4">
        <v>29.414300000000001</v>
      </c>
      <c r="N93" s="3">
        <v>1983.6545900000001</v>
      </c>
      <c r="O93" s="3" t="s">
        <v>11</v>
      </c>
      <c r="P93" s="3">
        <v>8.7161218038913919</v>
      </c>
      <c r="Q93" s="3">
        <v>1995.0833333333333</v>
      </c>
      <c r="R93" s="3">
        <v>8.9615542807774471</v>
      </c>
      <c r="T93" s="4">
        <v>1995.0833</v>
      </c>
      <c r="U93" s="4">
        <v>24.468599999999999</v>
      </c>
    </row>
    <row r="94" spans="1:21" ht="15.75" x14ac:dyDescent="0.2">
      <c r="A94" s="5">
        <v>93</v>
      </c>
      <c r="B94" s="5">
        <v>8.6123062396092287</v>
      </c>
      <c r="C94" s="4">
        <f>3+8/12</f>
        <v>3.6666666666666665</v>
      </c>
      <c r="E94" s="5">
        <v>379</v>
      </c>
      <c r="F94" s="4">
        <f>15+1/12</f>
        <v>15.083333333333334</v>
      </c>
      <c r="G94" s="5">
        <v>8.9615542807774471</v>
      </c>
      <c r="H94" s="5"/>
      <c r="J94" s="4">
        <v>7.75</v>
      </c>
      <c r="K94" s="4">
        <f t="shared" si="1"/>
        <v>1987.75</v>
      </c>
      <c r="L94" s="4">
        <v>29.698899999999998</v>
      </c>
      <c r="N94" s="3">
        <v>1983.66651</v>
      </c>
      <c r="O94" s="3">
        <v>1983.6666666666667</v>
      </c>
      <c r="P94" s="3">
        <v>8.6123062396092287</v>
      </c>
      <c r="Q94" s="3">
        <v>1995.5</v>
      </c>
      <c r="R94" s="3">
        <v>8.6559252132886595</v>
      </c>
      <c r="T94" s="4">
        <v>1995.5</v>
      </c>
      <c r="U94" s="4">
        <v>29.611899999999999</v>
      </c>
    </row>
    <row r="95" spans="1:21" ht="15.75" x14ac:dyDescent="0.2">
      <c r="A95" s="5">
        <v>94</v>
      </c>
      <c r="B95" s="5">
        <v>8.6698800050273128</v>
      </c>
      <c r="E95" s="5">
        <v>391</v>
      </c>
      <c r="F95" s="4">
        <v>15.5</v>
      </c>
      <c r="G95" s="5">
        <v>8.6559252132886595</v>
      </c>
      <c r="H95" s="5"/>
      <c r="J95" s="4">
        <v>7.8333300000000001</v>
      </c>
      <c r="K95" s="4">
        <f t="shared" si="1"/>
        <v>1987.8333299999999</v>
      </c>
      <c r="L95" s="4">
        <v>29.308</v>
      </c>
      <c r="N95" s="3">
        <v>1983.7323799999999</v>
      </c>
      <c r="O95" s="3" t="s">
        <v>11</v>
      </c>
      <c r="P95" s="3">
        <v>8.6698800050273128</v>
      </c>
      <c r="Q95" s="3">
        <v>1995.5833333333333</v>
      </c>
      <c r="R95" s="3">
        <v>8.6666384617525001</v>
      </c>
      <c r="T95" s="4">
        <v>1995.5833</v>
      </c>
      <c r="U95" s="4">
        <v>29.440799999999999</v>
      </c>
    </row>
    <row r="96" spans="1:21" ht="15.75" x14ac:dyDescent="0.2">
      <c r="A96" s="5">
        <v>95</v>
      </c>
      <c r="B96" s="5">
        <v>8.715326562540092</v>
      </c>
      <c r="E96" s="5">
        <v>395</v>
      </c>
      <c r="F96" s="4">
        <f>15+7/12</f>
        <v>15.583333333333334</v>
      </c>
      <c r="G96" s="5">
        <v>8.6666384617525001</v>
      </c>
      <c r="H96" s="5"/>
      <c r="J96" s="4">
        <v>7.9166699999999999</v>
      </c>
      <c r="K96" s="4">
        <f t="shared" si="1"/>
        <v>1987.9166700000001</v>
      </c>
      <c r="L96" s="4">
        <v>27.463200000000001</v>
      </c>
      <c r="N96" s="3">
        <v>1983.7989700000001</v>
      </c>
      <c r="O96" s="3" t="s">
        <v>11</v>
      </c>
      <c r="P96" s="3">
        <v>8.715326562540092</v>
      </c>
      <c r="Q96" s="3">
        <v>1995.6666666666667</v>
      </c>
      <c r="R96" s="3">
        <v>8.6902083443925839</v>
      </c>
      <c r="T96" s="4">
        <v>1995.6667</v>
      </c>
      <c r="U96" s="4">
        <v>29.212599999999998</v>
      </c>
    </row>
    <row r="97" spans="1:21" ht="15.75" x14ac:dyDescent="0.2">
      <c r="A97" s="5">
        <v>96</v>
      </c>
      <c r="B97" s="5">
        <v>8.7543830483415253</v>
      </c>
      <c r="E97" s="5">
        <v>397</v>
      </c>
      <c r="F97" s="4">
        <f>15+8/12</f>
        <v>15.666666666666666</v>
      </c>
      <c r="G97" s="5">
        <v>8.6902083443925839</v>
      </c>
      <c r="H97" s="5"/>
      <c r="J97" s="4">
        <v>8</v>
      </c>
      <c r="K97" s="4">
        <f t="shared" si="1"/>
        <v>1988</v>
      </c>
      <c r="L97" s="4">
        <v>25.491900000000001</v>
      </c>
      <c r="N97" s="3">
        <v>1983.86556</v>
      </c>
      <c r="O97" s="3" t="s">
        <v>11</v>
      </c>
      <c r="P97" s="3">
        <v>8.7543830483415253</v>
      </c>
      <c r="Q97" s="3">
        <v>1995.8333333333333</v>
      </c>
      <c r="R97" s="3">
        <v>8.7931044549217852</v>
      </c>
      <c r="T97" s="4">
        <v>1995.8333</v>
      </c>
      <c r="U97" s="4">
        <v>27.903099999999998</v>
      </c>
    </row>
    <row r="98" spans="1:21" ht="15.75" x14ac:dyDescent="0.2">
      <c r="A98" s="5">
        <v>97</v>
      </c>
      <c r="B98" s="5">
        <v>8.8149279367419595</v>
      </c>
      <c r="E98" s="5">
        <v>399</v>
      </c>
      <c r="F98" s="4">
        <f>15+10/12</f>
        <v>15.833333333333334</v>
      </c>
      <c r="G98" s="5">
        <v>8.7931044549217852</v>
      </c>
      <c r="H98" s="5"/>
      <c r="J98" s="4">
        <v>8.0833300000000001</v>
      </c>
      <c r="K98" s="4">
        <f t="shared" si="1"/>
        <v>1988.0833299999999</v>
      </c>
      <c r="L98" s="4">
        <v>24.912600000000001</v>
      </c>
      <c r="N98" s="3">
        <v>1983.9321500000001</v>
      </c>
      <c r="O98" s="3" t="s">
        <v>11</v>
      </c>
      <c r="P98" s="3">
        <v>8.8149279367419595</v>
      </c>
      <c r="Q98" s="3">
        <v>1996.0833333333333</v>
      </c>
      <c r="R98" s="3">
        <v>8.9698961276400944</v>
      </c>
      <c r="T98" s="4">
        <v>1996.0833</v>
      </c>
      <c r="U98" s="4">
        <v>23.710899999999999</v>
      </c>
    </row>
    <row r="99" spans="1:21" ht="15.75" x14ac:dyDescent="0.2">
      <c r="A99" s="5">
        <v>98</v>
      </c>
      <c r="B99" s="5">
        <v>8.8783163248744845</v>
      </c>
      <c r="C99" s="4">
        <v>4</v>
      </c>
      <c r="E99" s="5">
        <v>408</v>
      </c>
      <c r="F99" s="4">
        <f>16+1/12</f>
        <v>16.083333333333332</v>
      </c>
      <c r="G99" s="5">
        <v>8.9698961276400944</v>
      </c>
      <c r="H99" s="5"/>
      <c r="J99" s="4">
        <v>8.1666699999999999</v>
      </c>
      <c r="K99" s="4">
        <f t="shared" si="1"/>
        <v>1988.1666700000001</v>
      </c>
      <c r="L99" s="4">
        <v>25.055099999999999</v>
      </c>
      <c r="N99" s="3">
        <v>1983.99874</v>
      </c>
      <c r="O99" s="3">
        <v>1984</v>
      </c>
      <c r="P99" s="3">
        <v>8.8783163248744845</v>
      </c>
      <c r="Q99" s="3">
        <v>1996.1666666666667</v>
      </c>
      <c r="R99" s="3">
        <v>9.0309850576165651</v>
      </c>
      <c r="T99" s="4">
        <v>1996.1667</v>
      </c>
      <c r="U99" s="4">
        <v>23.557200000000002</v>
      </c>
    </row>
    <row r="100" spans="1:21" ht="15.75" x14ac:dyDescent="0.2">
      <c r="A100" s="5">
        <v>99</v>
      </c>
      <c r="B100" s="5">
        <v>8.9154965880193462</v>
      </c>
      <c r="C100" s="4">
        <f>4+1/12</f>
        <v>4.083333333333333</v>
      </c>
      <c r="E100" s="5">
        <v>410</v>
      </c>
      <c r="F100" s="4">
        <f>16+2/12</f>
        <v>16.166666666666668</v>
      </c>
      <c r="G100" s="5">
        <v>9.0309850576165651</v>
      </c>
      <c r="H100" s="5"/>
      <c r="J100" s="4">
        <v>8.25</v>
      </c>
      <c r="K100" s="4">
        <f t="shared" si="1"/>
        <v>1988.25</v>
      </c>
      <c r="L100" s="4">
        <v>25.918700000000001</v>
      </c>
      <c r="N100" s="3">
        <v>1984.0815600000001</v>
      </c>
      <c r="O100" s="3">
        <v>1984.0833333333333</v>
      </c>
      <c r="P100" s="3">
        <v>8.9154965880193462</v>
      </c>
      <c r="Q100" s="3">
        <v>1996.5</v>
      </c>
      <c r="R100" s="3">
        <v>8.7225064078730945</v>
      </c>
      <c r="T100" s="4">
        <v>1996.5</v>
      </c>
      <c r="U100" s="4">
        <v>29.2501</v>
      </c>
    </row>
    <row r="101" spans="1:21" ht="15.75" x14ac:dyDescent="0.2">
      <c r="A101" s="5">
        <v>100</v>
      </c>
      <c r="B101" s="5">
        <v>8.9051612475911845</v>
      </c>
      <c r="E101" s="5">
        <v>417</v>
      </c>
      <c r="F101" s="4">
        <v>16.5</v>
      </c>
      <c r="G101" s="5">
        <v>8.7225064078730945</v>
      </c>
      <c r="H101" s="5"/>
      <c r="J101" s="4">
        <v>8.3333300000000001</v>
      </c>
      <c r="K101" s="4">
        <f t="shared" si="1"/>
        <v>1988.3333299999999</v>
      </c>
      <c r="L101" s="4">
        <v>28.026800000000001</v>
      </c>
      <c r="N101" s="3">
        <v>1984.1241199999999</v>
      </c>
      <c r="O101" s="3" t="s">
        <v>11</v>
      </c>
      <c r="P101" s="3">
        <v>8.9051612475911845</v>
      </c>
      <c r="Q101" s="3">
        <v>1996.5833333333333</v>
      </c>
      <c r="R101" s="3">
        <v>8.7279885051813224</v>
      </c>
      <c r="T101" s="4">
        <v>1996.5833</v>
      </c>
      <c r="U101" s="4">
        <v>29.502600000000001</v>
      </c>
    </row>
    <row r="102" spans="1:21" ht="15.75" x14ac:dyDescent="0.2">
      <c r="A102" s="5">
        <v>101</v>
      </c>
      <c r="B102" s="5">
        <v>8.9899860031535894</v>
      </c>
      <c r="C102" s="4">
        <f>4+2/12</f>
        <v>4.166666666666667</v>
      </c>
      <c r="E102" s="5">
        <v>421</v>
      </c>
      <c r="F102" s="4">
        <f>16+7/12</f>
        <v>16.583333333333332</v>
      </c>
      <c r="G102" s="5">
        <v>8.7279885051813224</v>
      </c>
      <c r="H102" s="5"/>
      <c r="J102" s="4">
        <v>8.4166699999999999</v>
      </c>
      <c r="K102" s="4">
        <f t="shared" si="1"/>
        <v>1988.4166700000001</v>
      </c>
      <c r="L102" s="4">
        <v>29.7867</v>
      </c>
      <c r="N102" s="3">
        <v>1984.16579</v>
      </c>
      <c r="O102" s="3">
        <v>1984.1666666666667</v>
      </c>
      <c r="P102" s="3">
        <v>8.9899860031535894</v>
      </c>
      <c r="Q102" s="3">
        <v>1996.6666666666667</v>
      </c>
      <c r="R102" s="3">
        <v>8.8099177649650802</v>
      </c>
      <c r="T102" s="4">
        <v>1996.6667</v>
      </c>
      <c r="U102" s="4">
        <v>28.839600000000001</v>
      </c>
    </row>
    <row r="103" spans="1:21" ht="15.75" x14ac:dyDescent="0.2">
      <c r="A103" s="5">
        <v>102</v>
      </c>
      <c r="B103" s="5">
        <v>8.9177626556223224</v>
      </c>
      <c r="E103" s="5">
        <v>424</v>
      </c>
      <c r="F103" s="4">
        <f>16+8/12</f>
        <v>16.666666666666668</v>
      </c>
      <c r="G103" s="5">
        <v>8.8099177649650802</v>
      </c>
      <c r="H103" s="5"/>
      <c r="J103" s="4">
        <v>8.5</v>
      </c>
      <c r="K103" s="4">
        <f t="shared" si="1"/>
        <v>1988.5</v>
      </c>
      <c r="L103" s="4">
        <v>29.552299999999999</v>
      </c>
      <c r="N103" s="3">
        <v>1984.2210299999999</v>
      </c>
      <c r="O103" s="3" t="s">
        <v>11</v>
      </c>
      <c r="P103" s="3">
        <v>8.9177626556223224</v>
      </c>
      <c r="Q103" s="3">
        <v>1996.75</v>
      </c>
      <c r="R103" s="3">
        <v>8.7176946945027076</v>
      </c>
      <c r="T103" s="4">
        <v>1996.75</v>
      </c>
      <c r="U103" s="4">
        <v>29.073899999999998</v>
      </c>
    </row>
    <row r="104" spans="1:21" ht="15.75" x14ac:dyDescent="0.2">
      <c r="A104" s="5">
        <v>103</v>
      </c>
      <c r="B104" s="5">
        <v>8.7429460772385603</v>
      </c>
      <c r="E104" s="5">
        <v>427</v>
      </c>
      <c r="F104" s="4">
        <v>16.75</v>
      </c>
      <c r="G104" s="5">
        <v>8.7176946945027076</v>
      </c>
      <c r="H104" s="5"/>
      <c r="J104" s="4">
        <v>8.5833300000000001</v>
      </c>
      <c r="K104" s="4">
        <f t="shared" si="1"/>
        <v>1988.5833299999999</v>
      </c>
      <c r="L104" s="4">
        <v>29.827400000000001</v>
      </c>
      <c r="N104" s="3">
        <v>1984.27656</v>
      </c>
      <c r="O104" s="3" t="s">
        <v>11</v>
      </c>
      <c r="P104" s="3">
        <v>8.7429460772385603</v>
      </c>
      <c r="Q104" s="3">
        <v>1996.8333333333333</v>
      </c>
      <c r="R104" s="3">
        <v>8.7720034549553034</v>
      </c>
      <c r="T104" s="4">
        <v>1996.8333</v>
      </c>
      <c r="U104" s="4">
        <v>28.703399999999998</v>
      </c>
    </row>
    <row r="105" spans="1:21" ht="15.75" x14ac:dyDescent="0.2">
      <c r="A105" s="5">
        <v>104</v>
      </c>
      <c r="B105" s="5">
        <v>8.7115712423546512</v>
      </c>
      <c r="C105" s="4">
        <f>4+4/12</f>
        <v>4.333333333333333</v>
      </c>
      <c r="E105" s="5">
        <v>433</v>
      </c>
      <c r="F105" s="4">
        <f>16+10/12</f>
        <v>16.833333333333332</v>
      </c>
      <c r="G105" s="5">
        <v>8.7720034549553034</v>
      </c>
      <c r="H105" s="5"/>
      <c r="J105" s="4">
        <v>8.6666699999999999</v>
      </c>
      <c r="K105" s="4">
        <f t="shared" si="1"/>
        <v>1988.6666700000001</v>
      </c>
      <c r="L105" s="4">
        <v>29.4848</v>
      </c>
      <c r="N105" s="3">
        <v>1984.3320900000001</v>
      </c>
      <c r="O105" s="3">
        <v>1984.3333333333333</v>
      </c>
      <c r="P105" s="3">
        <v>8.7115712423546512</v>
      </c>
      <c r="Q105" s="3">
        <v>1997</v>
      </c>
      <c r="R105" s="3">
        <v>8.8973871678024228</v>
      </c>
      <c r="T105" s="4">
        <v>1997</v>
      </c>
      <c r="U105" s="4">
        <v>25.050699999999999</v>
      </c>
    </row>
    <row r="106" spans="1:21" ht="15.75" x14ac:dyDescent="0.2">
      <c r="A106" s="5">
        <v>105</v>
      </c>
      <c r="B106" s="5">
        <v>8.7126529467780784</v>
      </c>
      <c r="E106" s="5">
        <v>436</v>
      </c>
      <c r="F106" s="4">
        <v>17</v>
      </c>
      <c r="G106" s="5">
        <v>8.8973871678024228</v>
      </c>
      <c r="H106" s="5"/>
      <c r="J106" s="4">
        <v>8.75</v>
      </c>
      <c r="K106" s="4">
        <f t="shared" si="1"/>
        <v>1988.75</v>
      </c>
      <c r="L106" s="4">
        <v>29.2637</v>
      </c>
      <c r="N106" s="3">
        <v>1984.3496399999999</v>
      </c>
      <c r="O106" s="3" t="s">
        <v>11</v>
      </c>
      <c r="P106" s="3">
        <v>8.7126529467780784</v>
      </c>
      <c r="Q106" s="3">
        <v>1997.0833333333333</v>
      </c>
      <c r="R106" s="3">
        <v>8.896885880062344</v>
      </c>
      <c r="T106" s="4">
        <v>1997.0833</v>
      </c>
      <c r="U106" s="4">
        <v>24.164000000000001</v>
      </c>
    </row>
    <row r="107" spans="1:21" ht="15.75" x14ac:dyDescent="0.2">
      <c r="A107" s="5">
        <v>106</v>
      </c>
      <c r="B107" s="5">
        <v>8.6998341649111861</v>
      </c>
      <c r="E107" s="5">
        <v>440</v>
      </c>
      <c r="F107" s="4">
        <f>17+1/12</f>
        <v>17.083333333333332</v>
      </c>
      <c r="G107" s="5">
        <v>8.896885880062344</v>
      </c>
      <c r="H107" s="5"/>
      <c r="J107" s="4">
        <v>8.8333300000000001</v>
      </c>
      <c r="K107" s="4">
        <f t="shared" si="1"/>
        <v>1988.8333299999999</v>
      </c>
      <c r="L107" s="4">
        <v>28.183199999999999</v>
      </c>
      <c r="N107" s="3">
        <v>1984.3663300000001</v>
      </c>
      <c r="O107" s="3" t="s">
        <v>11</v>
      </c>
      <c r="P107" s="3">
        <v>8.6998341649111861</v>
      </c>
      <c r="Q107" s="3">
        <v>1997.4166666666667</v>
      </c>
      <c r="R107" s="3">
        <v>8.7278138346865219</v>
      </c>
      <c r="T107" s="4">
        <v>1997.4167</v>
      </c>
      <c r="U107" s="4">
        <v>29.176200000000001</v>
      </c>
    </row>
    <row r="108" spans="1:21" ht="15.75" x14ac:dyDescent="0.2">
      <c r="A108" s="5">
        <v>107</v>
      </c>
      <c r="B108" s="5">
        <v>8.6498379007068742</v>
      </c>
      <c r="E108" s="5">
        <v>445</v>
      </c>
      <c r="F108" s="4">
        <f>17+5/12</f>
        <v>17.416666666666668</v>
      </c>
      <c r="G108" s="5">
        <v>8.7278138346865219</v>
      </c>
      <c r="H108" s="5"/>
      <c r="J108" s="4">
        <v>8.9166699999999999</v>
      </c>
      <c r="K108" s="4">
        <f t="shared" si="1"/>
        <v>1988.9166700000001</v>
      </c>
      <c r="L108" s="4">
        <v>25.905799999999999</v>
      </c>
      <c r="N108" s="3">
        <v>1984.38301</v>
      </c>
      <c r="O108" s="3" t="s">
        <v>11</v>
      </c>
      <c r="P108" s="3">
        <v>8.6498379007068742</v>
      </c>
      <c r="Q108" s="3">
        <v>1997.5833333333333</v>
      </c>
      <c r="R108" s="3">
        <v>8.6789205147648794</v>
      </c>
      <c r="T108" s="4">
        <v>1997.5833</v>
      </c>
      <c r="U108" s="4">
        <v>29.348600000000001</v>
      </c>
    </row>
    <row r="109" spans="1:21" ht="15.75" x14ac:dyDescent="0.2">
      <c r="A109" s="5">
        <v>108</v>
      </c>
      <c r="B109" s="5">
        <v>8.68294060430744</v>
      </c>
      <c r="E109" s="5">
        <v>448</v>
      </c>
      <c r="F109" s="4">
        <f>17+7/12</f>
        <v>17.583333333333332</v>
      </c>
      <c r="G109" s="5">
        <v>8.6789205147648794</v>
      </c>
      <c r="H109" s="5"/>
      <c r="J109" s="4">
        <v>9</v>
      </c>
      <c r="K109" s="4">
        <f t="shared" si="1"/>
        <v>1989</v>
      </c>
      <c r="L109" s="4">
        <v>24.450800000000001</v>
      </c>
      <c r="N109" s="3">
        <v>1984.39969</v>
      </c>
      <c r="O109" s="3" t="s">
        <v>11</v>
      </c>
      <c r="P109" s="3">
        <v>8.68294060430744</v>
      </c>
      <c r="Q109" s="3">
        <v>1997.6666666666667</v>
      </c>
      <c r="R109" s="3">
        <v>8.653009360663507</v>
      </c>
      <c r="T109" s="4">
        <v>1997.6667</v>
      </c>
      <c r="U109" s="4">
        <v>29.449300000000001</v>
      </c>
    </row>
    <row r="110" spans="1:21" ht="15.75" x14ac:dyDescent="0.2">
      <c r="A110" s="5">
        <v>109</v>
      </c>
      <c r="B110" s="5">
        <v>8.6368734242232978</v>
      </c>
      <c r="C110" s="4">
        <f>4+5/12</f>
        <v>4.416666666666667</v>
      </c>
      <c r="E110" s="5">
        <v>451</v>
      </c>
      <c r="F110" s="4">
        <f>17+8/12</f>
        <v>17.666666666666668</v>
      </c>
      <c r="G110" s="5">
        <v>8.653009360663507</v>
      </c>
      <c r="H110" s="5"/>
      <c r="J110" s="4">
        <v>9.0833300000000001</v>
      </c>
      <c r="K110" s="4">
        <f t="shared" si="1"/>
        <v>1989.0833299999999</v>
      </c>
      <c r="L110" s="4">
        <v>23.941500000000001</v>
      </c>
      <c r="N110" s="3">
        <v>1984.4163699999999</v>
      </c>
      <c r="O110" s="3">
        <v>1984.4166666666667</v>
      </c>
      <c r="P110" s="3">
        <v>8.6368734242232978</v>
      </c>
      <c r="Q110" s="3">
        <v>1997.75</v>
      </c>
      <c r="R110" s="3">
        <v>8.6714566456196032</v>
      </c>
      <c r="T110" s="4">
        <v>1997.75</v>
      </c>
      <c r="U110" s="4">
        <v>29.156199999999998</v>
      </c>
    </row>
    <row r="111" spans="1:21" ht="15.75" x14ac:dyDescent="0.2">
      <c r="A111" s="5">
        <v>110</v>
      </c>
      <c r="B111" s="5">
        <v>8.7427927692138496</v>
      </c>
      <c r="E111" s="5">
        <v>453</v>
      </c>
      <c r="F111" s="4">
        <v>17.75</v>
      </c>
      <c r="G111" s="5">
        <v>8.6714566456196032</v>
      </c>
      <c r="H111" s="5"/>
      <c r="J111" s="4">
        <v>9.1666699999999999</v>
      </c>
      <c r="K111" s="4">
        <f t="shared" si="1"/>
        <v>1989.1666700000001</v>
      </c>
      <c r="L111" s="4">
        <v>24.4483</v>
      </c>
      <c r="N111" s="3">
        <v>1984.46577</v>
      </c>
      <c r="O111" s="3" t="s">
        <v>11</v>
      </c>
      <c r="P111" s="3">
        <v>8.7427927692138496</v>
      </c>
      <c r="Q111" s="3">
        <v>1997.8333333333333</v>
      </c>
      <c r="R111" s="3">
        <v>8.738989309514773</v>
      </c>
      <c r="T111" s="4">
        <v>1997.8333</v>
      </c>
      <c r="U111" s="4">
        <v>28.743500000000001</v>
      </c>
    </row>
    <row r="112" spans="1:21" ht="15.75" x14ac:dyDescent="0.2">
      <c r="A112" s="5">
        <v>111</v>
      </c>
      <c r="B112" s="5">
        <v>8.6927974879030518</v>
      </c>
      <c r="E112" s="5">
        <v>455</v>
      </c>
      <c r="F112" s="4">
        <f>17+10/12</f>
        <v>17.833333333333332</v>
      </c>
      <c r="G112" s="5">
        <v>8.738989309514773</v>
      </c>
      <c r="H112" s="5"/>
      <c r="J112" s="4">
        <v>9.25</v>
      </c>
      <c r="K112" s="4">
        <f t="shared" si="1"/>
        <v>1989.25</v>
      </c>
      <c r="L112" s="4">
        <v>25.005299999999998</v>
      </c>
      <c r="N112" s="3">
        <v>1984.51577</v>
      </c>
      <c r="O112" s="3" t="s">
        <v>11</v>
      </c>
      <c r="P112" s="3">
        <v>8.6927974879030518</v>
      </c>
      <c r="Q112" s="3">
        <v>1998.0833333333333</v>
      </c>
      <c r="R112" s="3">
        <v>8.8325873874351313</v>
      </c>
      <c r="T112" s="4">
        <v>1998.0833</v>
      </c>
      <c r="U112" s="4">
        <v>25.6004</v>
      </c>
    </row>
    <row r="113" spans="1:21" ht="15.75" x14ac:dyDescent="0.2">
      <c r="A113" s="5">
        <v>112</v>
      </c>
      <c r="B113" s="5">
        <v>8.6997918838441546</v>
      </c>
      <c r="E113" s="5">
        <v>473</v>
      </c>
      <c r="F113" s="4">
        <f>18+1/12</f>
        <v>18.083333333333332</v>
      </c>
      <c r="G113" s="5">
        <v>8.8325873874351313</v>
      </c>
      <c r="H113" s="5"/>
      <c r="J113" s="4">
        <v>9.3333300000000001</v>
      </c>
      <c r="K113" s="4">
        <f t="shared" si="1"/>
        <v>1989.3333299999999</v>
      </c>
      <c r="L113" s="4">
        <v>26.892800000000001</v>
      </c>
      <c r="N113" s="3">
        <v>1984.56576</v>
      </c>
      <c r="O113" s="3" t="s">
        <v>11</v>
      </c>
      <c r="P113" s="3">
        <v>8.6997918838441546</v>
      </c>
      <c r="Q113" s="3">
        <v>1998.4166666666667</v>
      </c>
      <c r="R113" s="3">
        <v>8.6886466802470395</v>
      </c>
      <c r="T113" s="4">
        <v>1998.4167</v>
      </c>
      <c r="U113" s="4">
        <v>29.822399999999998</v>
      </c>
    </row>
    <row r="114" spans="1:21" ht="15.75" x14ac:dyDescent="0.2">
      <c r="A114" s="5">
        <v>113</v>
      </c>
      <c r="B114" s="5">
        <v>8.799920282938567</v>
      </c>
      <c r="E114" s="5">
        <v>478</v>
      </c>
      <c r="F114" s="4">
        <f>18+5/12</f>
        <v>18.416666666666668</v>
      </c>
      <c r="G114" s="5">
        <v>8.6886466802470395</v>
      </c>
      <c r="H114" s="5"/>
      <c r="J114" s="4">
        <v>9.4166699999999999</v>
      </c>
      <c r="K114" s="4">
        <f t="shared" si="1"/>
        <v>1989.4166700000001</v>
      </c>
      <c r="L114" s="4">
        <v>28.720099999999999</v>
      </c>
      <c r="N114" s="3">
        <v>1984.6157499999999</v>
      </c>
      <c r="O114" s="3" t="s">
        <v>11</v>
      </c>
      <c r="P114" s="3">
        <v>8.799920282938567</v>
      </c>
      <c r="Q114" s="3">
        <v>1998.6666666666667</v>
      </c>
      <c r="R114" s="3">
        <v>8.6265136505555056</v>
      </c>
      <c r="T114" s="4">
        <v>1998.6667</v>
      </c>
      <c r="U114" s="4">
        <v>30.247199999999999</v>
      </c>
    </row>
    <row r="115" spans="1:21" ht="15.75" x14ac:dyDescent="0.2">
      <c r="A115" s="5">
        <v>114</v>
      </c>
      <c r="B115" s="5">
        <v>8.6909650137628081</v>
      </c>
      <c r="C115" s="4">
        <f>4+8/12</f>
        <v>4.666666666666667</v>
      </c>
      <c r="E115" s="5">
        <v>482</v>
      </c>
      <c r="F115" s="4">
        <f>18+8/12</f>
        <v>18.666666666666668</v>
      </c>
      <c r="G115" s="5">
        <v>8.6265136505555056</v>
      </c>
      <c r="H115" s="5"/>
      <c r="J115" s="4">
        <v>9.5</v>
      </c>
      <c r="K115" s="4">
        <f t="shared" si="1"/>
        <v>1989.5</v>
      </c>
      <c r="L115" s="4">
        <v>29.134399999999999</v>
      </c>
      <c r="N115" s="3">
        <v>1984.6657399999999</v>
      </c>
      <c r="O115" s="3">
        <v>1984.6666666666667</v>
      </c>
      <c r="P115" s="3">
        <v>8.6909650137628081</v>
      </c>
      <c r="Q115" s="3">
        <v>1998.75</v>
      </c>
      <c r="R115" s="3">
        <v>8.6462818662901721</v>
      </c>
      <c r="T115" s="4">
        <v>1998.75</v>
      </c>
      <c r="U115" s="4">
        <v>30.016400000000001</v>
      </c>
    </row>
    <row r="116" spans="1:21" ht="15.75" x14ac:dyDescent="0.2">
      <c r="A116" s="5">
        <v>115</v>
      </c>
      <c r="B116" s="5">
        <v>8.7712560688533561</v>
      </c>
      <c r="E116" s="5">
        <v>486</v>
      </c>
      <c r="F116" s="4">
        <v>18.75</v>
      </c>
      <c r="G116" s="5">
        <v>8.6462818662901721</v>
      </c>
      <c r="H116" s="5"/>
      <c r="J116" s="4">
        <v>9.5833300000000001</v>
      </c>
      <c r="K116" s="4">
        <f t="shared" si="1"/>
        <v>1989.5833299999999</v>
      </c>
      <c r="L116" s="4">
        <v>28.870200000000001</v>
      </c>
      <c r="N116" s="3">
        <v>1984.70757</v>
      </c>
      <c r="O116" s="3" t="s">
        <v>11</v>
      </c>
      <c r="P116" s="3">
        <v>8.7712560688533561</v>
      </c>
      <c r="Q116" s="3">
        <v>1998.8333333333333</v>
      </c>
      <c r="R116" s="3">
        <v>8.7449919779367757</v>
      </c>
      <c r="T116" s="4">
        <v>1998.8333</v>
      </c>
      <c r="U116" s="4">
        <v>28.867999999999999</v>
      </c>
    </row>
    <row r="117" spans="1:21" ht="15.75" x14ac:dyDescent="0.2">
      <c r="A117" s="5">
        <v>116</v>
      </c>
      <c r="B117" s="5">
        <v>8.7410094215201699</v>
      </c>
      <c r="C117" s="4">
        <v>4.75</v>
      </c>
      <c r="E117" s="5">
        <v>490</v>
      </c>
      <c r="F117" s="4">
        <f>18+10/12</f>
        <v>18.833333333333332</v>
      </c>
      <c r="G117" s="5">
        <v>8.7449919779367757</v>
      </c>
      <c r="H117" s="5"/>
      <c r="J117" s="4">
        <v>9.6666699999999999</v>
      </c>
      <c r="K117" s="4">
        <f t="shared" si="1"/>
        <v>1989.6666700000001</v>
      </c>
      <c r="L117" s="4">
        <v>28.925599999999999</v>
      </c>
      <c r="N117" s="3">
        <v>1984.7492400000001</v>
      </c>
      <c r="O117" s="3">
        <v>1984.75</v>
      </c>
      <c r="P117" s="3">
        <v>8.7410094215201699</v>
      </c>
      <c r="Q117" s="3">
        <v>1999.0833333333333</v>
      </c>
      <c r="R117" s="3">
        <v>8.8903996024367871</v>
      </c>
      <c r="T117" s="4">
        <v>1999.0833</v>
      </c>
      <c r="U117" s="4">
        <v>25.42</v>
      </c>
    </row>
    <row r="118" spans="1:21" ht="15.75" x14ac:dyDescent="0.2">
      <c r="A118" s="5">
        <v>117</v>
      </c>
      <c r="B118" s="5">
        <v>8.7602544322964242</v>
      </c>
      <c r="E118" s="5">
        <v>493</v>
      </c>
      <c r="F118" s="4">
        <f>19+1/12</f>
        <v>19.083333333333332</v>
      </c>
      <c r="G118" s="5">
        <v>8.8903996024367871</v>
      </c>
      <c r="H118" s="5"/>
      <c r="J118" s="4">
        <v>9.75</v>
      </c>
      <c r="K118" s="4">
        <f t="shared" si="1"/>
        <v>1989.75</v>
      </c>
      <c r="L118" s="4">
        <v>29.141300000000001</v>
      </c>
      <c r="N118" s="3">
        <v>1984.79675</v>
      </c>
      <c r="O118" s="3" t="s">
        <v>11</v>
      </c>
      <c r="P118" s="3">
        <v>8.7602544322964242</v>
      </c>
      <c r="Q118" s="3">
        <v>1999.1666666666667</v>
      </c>
      <c r="R118" s="3">
        <v>8.9310107158375516</v>
      </c>
      <c r="T118" s="4">
        <v>1999.1667</v>
      </c>
      <c r="U118" s="4">
        <v>25.332599999999999</v>
      </c>
    </row>
    <row r="119" spans="1:21" ht="15.75" x14ac:dyDescent="0.2">
      <c r="A119" s="5">
        <v>118</v>
      </c>
      <c r="B119" s="5">
        <v>8.8154518052254218</v>
      </c>
      <c r="E119" s="5">
        <v>496</v>
      </c>
      <c r="F119" s="4">
        <f>19+2/12</f>
        <v>19.166666666666668</v>
      </c>
      <c r="G119" s="5">
        <v>8.9310107158375516</v>
      </c>
      <c r="H119" s="5"/>
      <c r="J119" s="4">
        <v>9.8333300000000001</v>
      </c>
      <c r="K119" s="4">
        <f t="shared" si="1"/>
        <v>1989.8333299999999</v>
      </c>
      <c r="L119" s="4">
        <v>27.776</v>
      </c>
      <c r="N119" s="3">
        <v>1984.84437</v>
      </c>
      <c r="O119" s="3" t="s">
        <v>11</v>
      </c>
      <c r="P119" s="3">
        <v>8.8154518052254218</v>
      </c>
      <c r="Q119" s="3">
        <v>1999.4166666666667</v>
      </c>
      <c r="R119" s="3">
        <v>8.7632753570745123</v>
      </c>
      <c r="T119" s="4">
        <v>1999.4167</v>
      </c>
      <c r="U119" s="4">
        <v>29.248899999999999</v>
      </c>
    </row>
    <row r="120" spans="1:21" ht="15.75" x14ac:dyDescent="0.2">
      <c r="A120" s="5">
        <v>119</v>
      </c>
      <c r="B120" s="5">
        <v>8.9178007322646344</v>
      </c>
      <c r="E120" s="5">
        <v>502</v>
      </c>
      <c r="F120" s="4">
        <f>19+5/12</f>
        <v>19.416666666666668</v>
      </c>
      <c r="G120" s="5">
        <v>8.7632753570745123</v>
      </c>
      <c r="H120" s="5"/>
      <c r="J120" s="4">
        <v>9.9166699999999999</v>
      </c>
      <c r="K120" s="4">
        <f t="shared" si="1"/>
        <v>1989.9166700000001</v>
      </c>
      <c r="L120" s="4">
        <v>26.449200000000001</v>
      </c>
      <c r="N120" s="3">
        <v>1984.8919800000001</v>
      </c>
      <c r="O120" s="3" t="s">
        <v>11</v>
      </c>
      <c r="P120" s="3">
        <v>8.9178007322646344</v>
      </c>
      <c r="Q120" s="3">
        <v>1999.5</v>
      </c>
      <c r="R120" s="3">
        <v>8.7565172773098343</v>
      </c>
      <c r="T120" s="4">
        <v>1999.5</v>
      </c>
      <c r="U120" s="4">
        <v>29.3504</v>
      </c>
    </row>
    <row r="121" spans="1:21" ht="15.75" x14ac:dyDescent="0.2">
      <c r="A121" s="5">
        <v>120</v>
      </c>
      <c r="B121" s="5">
        <v>8.9105174276474077</v>
      </c>
      <c r="E121" s="5">
        <v>505</v>
      </c>
      <c r="F121" s="4">
        <v>19.5</v>
      </c>
      <c r="G121" s="5">
        <v>8.7565172773098343</v>
      </c>
      <c r="H121" s="5"/>
      <c r="J121" s="4">
        <v>10</v>
      </c>
      <c r="K121" s="4">
        <f t="shared" si="1"/>
        <v>1990</v>
      </c>
      <c r="L121" s="4">
        <v>24.933499999999999</v>
      </c>
      <c r="N121" s="3">
        <v>1984.9395999999999</v>
      </c>
      <c r="O121" s="3" t="s">
        <v>11</v>
      </c>
      <c r="P121" s="3">
        <v>8.9105174276474077</v>
      </c>
      <c r="Q121" s="3">
        <v>1999.75</v>
      </c>
      <c r="R121" s="3">
        <v>8.7081429024356893</v>
      </c>
      <c r="T121" s="4">
        <v>1999.75</v>
      </c>
      <c r="U121" s="4">
        <v>29.356400000000001</v>
      </c>
    </row>
    <row r="122" spans="1:21" ht="15.75" x14ac:dyDescent="0.2">
      <c r="A122" s="5">
        <v>121</v>
      </c>
      <c r="B122" s="5">
        <v>8.9139276145171547</v>
      </c>
      <c r="E122" s="5">
        <v>510</v>
      </c>
      <c r="F122" s="4">
        <v>19.75</v>
      </c>
      <c r="G122" s="5">
        <v>8.7081429024356893</v>
      </c>
      <c r="H122" s="5"/>
      <c r="J122" s="4">
        <v>10.083299999999999</v>
      </c>
      <c r="K122" s="4">
        <f t="shared" si="1"/>
        <v>1990.0833</v>
      </c>
      <c r="L122" s="4">
        <v>24.168199999999999</v>
      </c>
      <c r="N122" s="3">
        <v>1984.98722</v>
      </c>
      <c r="O122" s="3" t="s">
        <v>11</v>
      </c>
      <c r="P122" s="3">
        <v>8.9139276145171547</v>
      </c>
      <c r="Q122" s="3">
        <v>1999.8333333333333</v>
      </c>
      <c r="R122" s="3">
        <v>8.7546202083596647</v>
      </c>
      <c r="T122" s="4">
        <v>1999.8333</v>
      </c>
      <c r="U122" s="4">
        <v>28.553599999999999</v>
      </c>
    </row>
    <row r="123" spans="1:21" ht="15.75" x14ac:dyDescent="0.2">
      <c r="A123" s="5">
        <v>122</v>
      </c>
      <c r="B123" s="5">
        <v>8.9928053235993879</v>
      </c>
      <c r="E123" s="5">
        <v>515</v>
      </c>
      <c r="F123" s="4">
        <f>19+10/12</f>
        <v>19.833333333333332</v>
      </c>
      <c r="G123" s="5">
        <v>8.7546202083596647</v>
      </c>
      <c r="H123" s="5"/>
      <c r="J123" s="4">
        <v>10.166700000000001</v>
      </c>
      <c r="K123" s="4">
        <f t="shared" si="1"/>
        <v>1990.1667</v>
      </c>
      <c r="L123" s="4">
        <v>24.581800000000001</v>
      </c>
      <c r="N123" s="3">
        <v>1985.0348300000001</v>
      </c>
      <c r="O123" s="3" t="s">
        <v>11</v>
      </c>
      <c r="P123" s="3">
        <v>8.9928053235993879</v>
      </c>
      <c r="Q123" s="3">
        <v>2000.0833333333333</v>
      </c>
      <c r="R123" s="3">
        <v>8.9282578740488141</v>
      </c>
      <c r="T123" s="4">
        <v>2000.0833</v>
      </c>
      <c r="U123" s="4">
        <v>24.785900000000002</v>
      </c>
    </row>
    <row r="124" spans="1:21" ht="15.75" x14ac:dyDescent="0.2">
      <c r="A124" s="5">
        <v>123</v>
      </c>
      <c r="B124" s="5">
        <v>9.001952090870132</v>
      </c>
      <c r="C124" s="4">
        <f>5+1/12</f>
        <v>5.083333333333333</v>
      </c>
      <c r="E124" s="5">
        <v>521</v>
      </c>
      <c r="F124" s="4">
        <f>20+1/12</f>
        <v>20.083333333333332</v>
      </c>
      <c r="G124" s="5">
        <v>8.9282578740488141</v>
      </c>
      <c r="H124" s="5"/>
      <c r="J124" s="4">
        <v>10.25</v>
      </c>
      <c r="K124" s="4">
        <f t="shared" si="1"/>
        <v>1990.25</v>
      </c>
      <c r="L124" s="4">
        <v>25.707999999999998</v>
      </c>
      <c r="N124" s="3">
        <v>1985.0824500000001</v>
      </c>
      <c r="O124" s="3">
        <v>1985.0833333333333</v>
      </c>
      <c r="P124" s="3">
        <v>9.001952090870132</v>
      </c>
      <c r="Q124" s="3">
        <v>2000.1666666666667</v>
      </c>
      <c r="R124" s="3">
        <v>8.9597249309335929</v>
      </c>
      <c r="T124" s="4">
        <v>2000.1667</v>
      </c>
      <c r="U124" s="4">
        <v>24.558900000000001</v>
      </c>
    </row>
    <row r="125" spans="1:21" ht="15.75" x14ac:dyDescent="0.2">
      <c r="A125" s="5">
        <v>124</v>
      </c>
      <c r="B125" s="5">
        <v>9.0084637820031812</v>
      </c>
      <c r="E125" s="5">
        <v>522</v>
      </c>
      <c r="F125" s="4">
        <f>20+2/12</f>
        <v>20.166666666666668</v>
      </c>
      <c r="G125" s="5">
        <v>8.9597249309335929</v>
      </c>
      <c r="H125" s="5"/>
      <c r="J125" s="4">
        <v>10.333299999999999</v>
      </c>
      <c r="K125" s="4">
        <f t="shared" si="1"/>
        <v>1990.3333</v>
      </c>
      <c r="L125" s="4">
        <v>27.6097</v>
      </c>
      <c r="N125" s="3">
        <v>1985.11061</v>
      </c>
      <c r="O125" s="3" t="s">
        <v>11</v>
      </c>
      <c r="P125" s="3">
        <v>9.0084637820031812</v>
      </c>
      <c r="Q125" s="3">
        <v>2000.4166666666667</v>
      </c>
      <c r="R125" s="3">
        <v>8.7351227947527637</v>
      </c>
      <c r="T125" s="4">
        <v>2000.4167</v>
      </c>
      <c r="U125" s="4">
        <v>29.415299999999998</v>
      </c>
    </row>
    <row r="126" spans="1:21" ht="15.75" x14ac:dyDescent="0.2">
      <c r="A126" s="5">
        <v>125</v>
      </c>
      <c r="B126" s="5">
        <v>9.0035896667183817</v>
      </c>
      <c r="E126" s="5">
        <v>528</v>
      </c>
      <c r="F126" s="4">
        <f>20+5/12</f>
        <v>20.416666666666668</v>
      </c>
      <c r="G126" s="5">
        <v>8.7351227947527637</v>
      </c>
      <c r="H126" s="5"/>
      <c r="J126" s="4">
        <v>10.416700000000001</v>
      </c>
      <c r="K126" s="4">
        <f t="shared" si="1"/>
        <v>1990.4167</v>
      </c>
      <c r="L126" s="4">
        <v>29.2239</v>
      </c>
      <c r="N126" s="3">
        <v>1985.13841</v>
      </c>
      <c r="O126" s="3" t="s">
        <v>11</v>
      </c>
      <c r="P126" s="3">
        <v>9.0035896667183817</v>
      </c>
      <c r="Q126" s="3">
        <v>2000.6666666666667</v>
      </c>
      <c r="R126" s="3">
        <v>8.7447755001314835</v>
      </c>
      <c r="T126" s="4">
        <v>2000.6667</v>
      </c>
      <c r="U126" s="4">
        <v>29.334099999999999</v>
      </c>
    </row>
    <row r="127" spans="1:21" ht="15.75" x14ac:dyDescent="0.2">
      <c r="A127" s="5">
        <v>126</v>
      </c>
      <c r="B127" s="5">
        <v>8.8739956623320797</v>
      </c>
      <c r="E127" s="5">
        <v>537</v>
      </c>
      <c r="F127" s="4">
        <f>20+8/12</f>
        <v>20.666666666666668</v>
      </c>
      <c r="G127" s="5">
        <v>8.7447755001314835</v>
      </c>
      <c r="H127" s="5"/>
      <c r="J127" s="4">
        <v>10.5</v>
      </c>
      <c r="K127" s="4">
        <f t="shared" si="1"/>
        <v>1990.5</v>
      </c>
      <c r="L127" s="4">
        <v>29.0395</v>
      </c>
      <c r="N127" s="3">
        <v>1985.1662100000001</v>
      </c>
      <c r="O127" s="3" t="s">
        <v>11</v>
      </c>
      <c r="P127" s="3">
        <v>8.8739956623320797</v>
      </c>
      <c r="Q127" s="3">
        <v>2000.75</v>
      </c>
      <c r="R127" s="3">
        <v>8.7769548677787821</v>
      </c>
      <c r="T127" s="4">
        <v>2000.75</v>
      </c>
      <c r="U127" s="4">
        <v>28.748200000000001</v>
      </c>
    </row>
    <row r="128" spans="1:21" ht="15.75" x14ac:dyDescent="0.2">
      <c r="A128" s="5">
        <v>127</v>
      </c>
      <c r="B128" s="5">
        <v>8.9265562793040818</v>
      </c>
      <c r="E128" s="5">
        <v>539</v>
      </c>
      <c r="F128" s="4">
        <v>20.75</v>
      </c>
      <c r="G128" s="5">
        <v>8.7769548677787821</v>
      </c>
      <c r="H128" s="5"/>
      <c r="J128" s="4">
        <v>10.583299999999999</v>
      </c>
      <c r="K128" s="4">
        <f t="shared" si="1"/>
        <v>1990.5833</v>
      </c>
      <c r="L128" s="4">
        <v>29.179300000000001</v>
      </c>
      <c r="N128" s="3">
        <v>1985.194</v>
      </c>
      <c r="O128" s="3" t="s">
        <v>11</v>
      </c>
      <c r="P128" s="3">
        <v>8.9265562793040818</v>
      </c>
      <c r="Q128" s="3">
        <v>2001.0833333333333</v>
      </c>
      <c r="R128" s="3">
        <v>8.9348335071629226</v>
      </c>
      <c r="T128" s="4">
        <v>2001.0833</v>
      </c>
      <c r="U128" s="4">
        <v>24.9053</v>
      </c>
    </row>
    <row r="129" spans="1:21" ht="15.75" x14ac:dyDescent="0.2">
      <c r="A129" s="5">
        <v>128</v>
      </c>
      <c r="B129" s="5">
        <v>8.8965137154615821</v>
      </c>
      <c r="E129" s="5">
        <v>542</v>
      </c>
      <c r="F129" s="4">
        <f>21+1/12</f>
        <v>21.083333333333332</v>
      </c>
      <c r="G129" s="5">
        <v>8.9348335071629226</v>
      </c>
      <c r="H129" s="5"/>
      <c r="J129" s="4">
        <v>10.666700000000001</v>
      </c>
      <c r="K129" s="4">
        <f t="shared" si="1"/>
        <v>1990.6667</v>
      </c>
      <c r="L129" s="4">
        <v>29.322399999999998</v>
      </c>
      <c r="N129" s="3">
        <v>1985.2218</v>
      </c>
      <c r="O129" s="3" t="s">
        <v>11</v>
      </c>
      <c r="P129" s="3">
        <v>8.8965137154615821</v>
      </c>
      <c r="Q129" s="3">
        <v>2001.4166666666667</v>
      </c>
      <c r="R129" s="3">
        <v>8.6686736690828283</v>
      </c>
      <c r="T129" s="4">
        <v>2001.4167</v>
      </c>
      <c r="U129" s="4">
        <v>29.439800000000002</v>
      </c>
    </row>
    <row r="130" spans="1:21" ht="15.75" x14ac:dyDescent="0.2">
      <c r="A130" s="5">
        <v>129</v>
      </c>
      <c r="B130" s="5">
        <v>8.7975735181810197</v>
      </c>
      <c r="E130" s="5">
        <v>557</v>
      </c>
      <c r="F130" s="4">
        <f>21+5/12</f>
        <v>21.416666666666668</v>
      </c>
      <c r="G130" s="5">
        <v>8.6686736690828283</v>
      </c>
      <c r="H130" s="5"/>
      <c r="J130" s="4">
        <v>10.75</v>
      </c>
      <c r="K130" s="4">
        <f t="shared" si="1"/>
        <v>1990.75</v>
      </c>
      <c r="L130" s="4">
        <v>28.393799999999999</v>
      </c>
      <c r="N130" s="3">
        <v>1985.2496000000001</v>
      </c>
      <c r="O130" s="3" t="s">
        <v>11</v>
      </c>
      <c r="P130" s="3">
        <v>8.7975735181810197</v>
      </c>
      <c r="Q130" s="3">
        <v>2001.5</v>
      </c>
      <c r="R130" s="3">
        <v>8.6482191240937425</v>
      </c>
      <c r="T130" s="4">
        <v>2001.5</v>
      </c>
      <c r="U130" s="4">
        <v>29.716200000000001</v>
      </c>
    </row>
    <row r="131" spans="1:21" ht="15.75" x14ac:dyDescent="0.2">
      <c r="A131" s="5">
        <v>130</v>
      </c>
      <c r="B131" s="5">
        <v>8.7962944422135365</v>
      </c>
      <c r="E131" s="5">
        <v>559</v>
      </c>
      <c r="F131" s="4">
        <v>21.5</v>
      </c>
      <c r="G131" s="5">
        <v>8.6482191240937425</v>
      </c>
      <c r="H131" s="5"/>
      <c r="J131" s="4">
        <v>10.833299999999999</v>
      </c>
      <c r="K131" s="4">
        <f t="shared" ref="K131:K194" si="2">1980+J131</f>
        <v>1990.8333</v>
      </c>
      <c r="L131" s="4">
        <v>27.546399999999998</v>
      </c>
      <c r="N131" s="3">
        <v>1985.27739</v>
      </c>
      <c r="O131" s="3" t="s">
        <v>11</v>
      </c>
      <c r="P131" s="3">
        <v>8.7962944422135365</v>
      </c>
      <c r="Q131" s="3">
        <v>2001.75</v>
      </c>
      <c r="R131" s="3">
        <v>8.686272015391804</v>
      </c>
      <c r="T131" s="4">
        <v>2001.75</v>
      </c>
      <c r="U131" s="4">
        <v>29.4589</v>
      </c>
    </row>
    <row r="132" spans="1:21" ht="15.75" x14ac:dyDescent="0.2">
      <c r="A132" s="5">
        <v>131</v>
      </c>
      <c r="B132" s="5">
        <v>8.7803223695193271</v>
      </c>
      <c r="E132" s="5">
        <v>566</v>
      </c>
      <c r="F132" s="4">
        <v>21.75</v>
      </c>
      <c r="G132" s="5">
        <v>8.686272015391804</v>
      </c>
      <c r="H132" s="5"/>
      <c r="J132" s="4">
        <v>10.916700000000001</v>
      </c>
      <c r="K132" s="4">
        <f t="shared" si="2"/>
        <v>1990.9167</v>
      </c>
      <c r="L132" s="4">
        <v>26.834099999999999</v>
      </c>
      <c r="N132" s="3">
        <v>1985.30519</v>
      </c>
      <c r="O132" s="3" t="s">
        <v>11</v>
      </c>
      <c r="P132" s="3">
        <v>8.7803223695193271</v>
      </c>
      <c r="Q132" s="3">
        <v>2002.0833333333333</v>
      </c>
      <c r="R132" s="3">
        <v>8.8661606930809711</v>
      </c>
      <c r="T132" s="4">
        <v>2002.0833</v>
      </c>
      <c r="U132" s="4">
        <v>24.734999999999999</v>
      </c>
    </row>
    <row r="133" spans="1:21" ht="15.75" x14ac:dyDescent="0.2">
      <c r="A133" s="5">
        <v>132</v>
      </c>
      <c r="B133" s="5">
        <v>8.7841429066473893</v>
      </c>
      <c r="C133" s="4">
        <f>5+4/12</f>
        <v>5.333333333333333</v>
      </c>
      <c r="E133" s="5">
        <v>574</v>
      </c>
      <c r="F133" s="4">
        <f>22+1/12</f>
        <v>22.083333333333332</v>
      </c>
      <c r="G133" s="5">
        <v>8.8661606930809711</v>
      </c>
      <c r="H133" s="5"/>
      <c r="J133" s="4">
        <v>11</v>
      </c>
      <c r="K133" s="4">
        <f t="shared" si="2"/>
        <v>1991</v>
      </c>
      <c r="L133" s="4">
        <v>25.380800000000001</v>
      </c>
      <c r="N133" s="3">
        <v>1985.3329900000001</v>
      </c>
      <c r="O133" s="3">
        <v>1985.3333333333333</v>
      </c>
      <c r="P133" s="3">
        <v>8.7841429066473893</v>
      </c>
      <c r="Q133" s="3">
        <v>2002.1666666666667</v>
      </c>
      <c r="R133" s="3">
        <v>8.8612453537174876</v>
      </c>
      <c r="T133" s="4">
        <v>2002.1667</v>
      </c>
      <c r="U133" s="4">
        <v>24.686699999999998</v>
      </c>
    </row>
    <row r="134" spans="1:21" ht="15.75" x14ac:dyDescent="0.2">
      <c r="A134" s="5">
        <v>133</v>
      </c>
      <c r="B134" s="5">
        <v>8.6457656112399661</v>
      </c>
      <c r="E134" s="5">
        <v>575</v>
      </c>
      <c r="F134" s="4">
        <f>22+2/12</f>
        <v>22.166666666666668</v>
      </c>
      <c r="G134" s="5">
        <v>8.8612453537174876</v>
      </c>
      <c r="H134" s="5"/>
      <c r="J134" s="4">
        <v>11.083299999999999</v>
      </c>
      <c r="K134" s="4">
        <f t="shared" si="2"/>
        <v>1991.0833</v>
      </c>
      <c r="L134" s="4">
        <v>24.706</v>
      </c>
      <c r="N134" s="3">
        <v>1985.41544</v>
      </c>
      <c r="O134" s="3" t="s">
        <v>11</v>
      </c>
      <c r="P134" s="3">
        <v>8.6457656112399661</v>
      </c>
      <c r="Q134" s="3">
        <v>2002.4166666666667</v>
      </c>
      <c r="R134" s="3">
        <v>8.6584706972933745</v>
      </c>
      <c r="T134" s="4">
        <v>2002.4167</v>
      </c>
      <c r="U134" s="4">
        <v>29.7087</v>
      </c>
    </row>
    <row r="135" spans="1:21" ht="15.75" x14ac:dyDescent="0.2">
      <c r="A135" s="5">
        <v>134</v>
      </c>
      <c r="B135" s="5">
        <v>8.5979104535611679</v>
      </c>
      <c r="C135" s="4">
        <v>5.5</v>
      </c>
      <c r="E135" s="5">
        <v>584</v>
      </c>
      <c r="F135" s="4">
        <f>22+5/12</f>
        <v>22.416666666666668</v>
      </c>
      <c r="G135" s="5">
        <v>8.6584706972933745</v>
      </c>
      <c r="H135" s="5"/>
      <c r="J135" s="4">
        <v>11.166700000000001</v>
      </c>
      <c r="K135" s="4">
        <f t="shared" si="2"/>
        <v>1991.1667</v>
      </c>
      <c r="L135" s="4">
        <v>24.8002</v>
      </c>
      <c r="N135" s="3">
        <v>1985.49857</v>
      </c>
      <c r="O135" s="3">
        <v>1985.5</v>
      </c>
      <c r="P135" s="3">
        <v>8.5979104535611679</v>
      </c>
      <c r="Q135" s="3">
        <v>2002.5</v>
      </c>
      <c r="R135" s="3">
        <v>8.5616475756118628</v>
      </c>
      <c r="T135" s="4">
        <v>2002.5</v>
      </c>
      <c r="U135" s="4">
        <v>29.764700000000001</v>
      </c>
    </row>
    <row r="136" spans="1:21" ht="15.75" x14ac:dyDescent="0.2">
      <c r="A136" s="5">
        <v>135</v>
      </c>
      <c r="B136" s="5">
        <v>8.6708986451001397</v>
      </c>
      <c r="E136" s="5">
        <v>586</v>
      </c>
      <c r="F136" s="4">
        <v>22.5</v>
      </c>
      <c r="G136" s="5">
        <v>8.5616475756118628</v>
      </c>
      <c r="H136" s="5"/>
      <c r="J136" s="4">
        <v>11.25</v>
      </c>
      <c r="K136" s="4">
        <f t="shared" si="2"/>
        <v>1991.25</v>
      </c>
      <c r="L136" s="4">
        <v>25.858799999999999</v>
      </c>
      <c r="N136" s="3">
        <v>1985.5613699999999</v>
      </c>
      <c r="O136" s="3" t="s">
        <v>11</v>
      </c>
      <c r="P136" s="3">
        <v>8.6708986451001397</v>
      </c>
      <c r="Q136" s="3">
        <v>2002.5833333333333</v>
      </c>
      <c r="R136" s="3">
        <v>8.6625666285008691</v>
      </c>
      <c r="T136" s="4">
        <v>2002.5833</v>
      </c>
      <c r="U136" s="4">
        <v>29.6235</v>
      </c>
    </row>
    <row r="137" spans="1:21" ht="15.75" x14ac:dyDescent="0.2">
      <c r="A137" s="5">
        <v>136</v>
      </c>
      <c r="B137" s="5">
        <v>8.6142192908342974</v>
      </c>
      <c r="E137" s="5">
        <v>588</v>
      </c>
      <c r="F137" s="4">
        <f>22+7/12</f>
        <v>22.583333333333332</v>
      </c>
      <c r="G137" s="5">
        <v>8.6625666285008691</v>
      </c>
      <c r="H137" s="5"/>
      <c r="J137" s="4">
        <v>11.333299999999999</v>
      </c>
      <c r="K137" s="4">
        <f t="shared" si="2"/>
        <v>1991.3333</v>
      </c>
      <c r="L137" s="4">
        <v>27.8658</v>
      </c>
      <c r="N137" s="3">
        <v>1985.62382</v>
      </c>
      <c r="O137" s="3" t="s">
        <v>11</v>
      </c>
      <c r="P137" s="3">
        <v>8.6142192908342974</v>
      </c>
      <c r="Q137" s="3">
        <v>2002.9166666666667</v>
      </c>
      <c r="R137" s="3">
        <v>8.7567464963069259</v>
      </c>
      <c r="T137" s="4">
        <v>2002.9167</v>
      </c>
      <c r="U137" s="4">
        <v>27.7546</v>
      </c>
    </row>
    <row r="138" spans="1:21" ht="15.75" x14ac:dyDescent="0.2">
      <c r="A138" s="5">
        <v>137</v>
      </c>
      <c r="B138" s="5">
        <v>8.7477776855108971</v>
      </c>
      <c r="E138" s="5">
        <v>590</v>
      </c>
      <c r="F138" s="4">
        <f>22+11/12</f>
        <v>22.916666666666668</v>
      </c>
      <c r="G138" s="5">
        <v>8.7567464963069259</v>
      </c>
      <c r="H138" s="5"/>
      <c r="J138" s="4">
        <v>11.416700000000001</v>
      </c>
      <c r="K138" s="4">
        <f t="shared" si="2"/>
        <v>1991.4167</v>
      </c>
      <c r="L138" s="4">
        <v>29.292100000000001</v>
      </c>
      <c r="N138" s="3">
        <v>1985.6862599999999</v>
      </c>
      <c r="O138" s="3" t="s">
        <v>11</v>
      </c>
      <c r="P138" s="3">
        <v>8.7477776855108971</v>
      </c>
      <c r="Q138" s="3">
        <v>2003.0833333333333</v>
      </c>
      <c r="R138" s="3">
        <v>8.865712690137098</v>
      </c>
      <c r="T138" s="4">
        <v>2003.0833</v>
      </c>
      <c r="U138" s="4">
        <v>24.945</v>
      </c>
    </row>
    <row r="139" spans="1:21" ht="15.75" x14ac:dyDescent="0.2">
      <c r="A139" s="5">
        <v>138</v>
      </c>
      <c r="B139" s="5">
        <v>8.7399894792537154</v>
      </c>
      <c r="C139" s="4">
        <v>5.75</v>
      </c>
      <c r="E139" s="5">
        <v>596</v>
      </c>
      <c r="F139" s="4">
        <f>23+1/12</f>
        <v>23.083333333333332</v>
      </c>
      <c r="G139" s="5">
        <v>8.865712690137098</v>
      </c>
      <c r="H139" s="5"/>
      <c r="J139" s="4">
        <v>11.5</v>
      </c>
      <c r="K139" s="4">
        <f t="shared" si="2"/>
        <v>1991.5</v>
      </c>
      <c r="L139" s="4">
        <v>29.459599999999998</v>
      </c>
      <c r="N139" s="3">
        <v>1985.7487100000001</v>
      </c>
      <c r="O139" s="3">
        <v>1985.75</v>
      </c>
      <c r="P139" s="3">
        <v>8.7399894792537154</v>
      </c>
      <c r="Q139" s="3">
        <v>2003.4166666666667</v>
      </c>
      <c r="R139" s="3">
        <v>8.6544678644365547</v>
      </c>
      <c r="T139" s="4">
        <v>2003.4167</v>
      </c>
      <c r="U139" s="4">
        <v>29.750599999999999</v>
      </c>
    </row>
    <row r="140" spans="1:21" ht="15.75" x14ac:dyDescent="0.2">
      <c r="A140" s="5">
        <v>139</v>
      </c>
      <c r="B140" s="5">
        <v>8.7409860421158729</v>
      </c>
      <c r="E140" s="5">
        <v>609</v>
      </c>
      <c r="F140" s="4">
        <f>23+5/12</f>
        <v>23.416666666666668</v>
      </c>
      <c r="G140" s="5">
        <v>8.6544678644365547</v>
      </c>
      <c r="H140" s="5"/>
      <c r="J140" s="4">
        <v>11.583299999999999</v>
      </c>
      <c r="K140" s="4">
        <f t="shared" si="2"/>
        <v>1991.5833</v>
      </c>
      <c r="L140" s="4">
        <v>29.2682</v>
      </c>
      <c r="N140" s="3">
        <v>1985.7602099999999</v>
      </c>
      <c r="O140" s="3" t="s">
        <v>11</v>
      </c>
      <c r="P140" s="3">
        <v>8.7409860421158729</v>
      </c>
      <c r="Q140" s="3">
        <v>2003.75</v>
      </c>
      <c r="R140" s="3">
        <v>8.679936516561181</v>
      </c>
      <c r="T140" s="4">
        <v>2003.75</v>
      </c>
      <c r="U140" s="4">
        <v>29.444600000000001</v>
      </c>
    </row>
    <row r="141" spans="1:21" ht="15.75" x14ac:dyDescent="0.2">
      <c r="A141" s="5">
        <v>140</v>
      </c>
      <c r="B141" s="5">
        <v>8.7436158010080867</v>
      </c>
      <c r="E141" s="5">
        <v>622</v>
      </c>
      <c r="F141" s="4">
        <f>23+10/12</f>
        <v>23.833333333333332</v>
      </c>
      <c r="G141" s="5">
        <v>8.679936516561181</v>
      </c>
      <c r="H141" s="5"/>
      <c r="J141" s="4">
        <v>11.666700000000001</v>
      </c>
      <c r="K141" s="4">
        <f t="shared" si="2"/>
        <v>1991.6667</v>
      </c>
      <c r="L141" s="4">
        <v>29.126100000000001</v>
      </c>
      <c r="N141" s="3">
        <v>1985.77064</v>
      </c>
      <c r="O141" s="3" t="s">
        <v>11</v>
      </c>
      <c r="P141" s="3">
        <v>8.7436158010080867</v>
      </c>
      <c r="Q141" s="3">
        <v>2004.0833333333333</v>
      </c>
      <c r="R141" s="3">
        <v>8.9538491408775585</v>
      </c>
      <c r="T141" s="4">
        <v>2004.0833</v>
      </c>
      <c r="U141" s="4">
        <v>24.203099999999999</v>
      </c>
    </row>
    <row r="142" spans="1:21" ht="15.75" x14ac:dyDescent="0.2">
      <c r="A142" s="5">
        <v>141</v>
      </c>
      <c r="B142" s="5">
        <v>8.7651885822763518</v>
      </c>
      <c r="E142" s="5">
        <v>628</v>
      </c>
      <c r="F142" s="4">
        <f>24+1/12</f>
        <v>24.083333333333332</v>
      </c>
      <c r="G142" s="5">
        <v>8.9538491408775585</v>
      </c>
      <c r="H142" s="5"/>
      <c r="J142" s="4">
        <v>11.75</v>
      </c>
      <c r="K142" s="4">
        <f t="shared" si="2"/>
        <v>1991.75</v>
      </c>
      <c r="L142" s="4">
        <v>29.079499999999999</v>
      </c>
      <c r="N142" s="3">
        <v>1985.78107</v>
      </c>
      <c r="O142" s="3" t="s">
        <v>11</v>
      </c>
      <c r="P142" s="3">
        <v>8.7651885822763518</v>
      </c>
      <c r="Q142" s="3">
        <v>2004.1666666666667</v>
      </c>
      <c r="R142" s="3">
        <v>8.9554446838118338</v>
      </c>
      <c r="T142" s="4">
        <v>2004.1667</v>
      </c>
      <c r="U142" s="4">
        <v>24.4129</v>
      </c>
    </row>
    <row r="143" spans="1:21" ht="15.75" x14ac:dyDescent="0.2">
      <c r="A143" s="5">
        <v>142</v>
      </c>
      <c r="B143" s="5">
        <v>8.8349266185830757</v>
      </c>
      <c r="E143" s="5">
        <v>630</v>
      </c>
      <c r="F143" s="4">
        <f>24+2/12</f>
        <v>24.166666666666668</v>
      </c>
      <c r="G143" s="5">
        <v>8.9554446838118338</v>
      </c>
      <c r="H143" s="5"/>
      <c r="J143" s="4">
        <v>11.833299999999999</v>
      </c>
      <c r="K143" s="4">
        <f t="shared" si="2"/>
        <v>1991.8333</v>
      </c>
      <c r="L143" s="4">
        <v>27.822900000000001</v>
      </c>
      <c r="N143" s="3">
        <v>1985.7914900000001</v>
      </c>
      <c r="O143" s="3" t="s">
        <v>11</v>
      </c>
      <c r="P143" s="3">
        <v>8.8349266185830757</v>
      </c>
      <c r="Q143" s="3">
        <v>2004.4166666666667</v>
      </c>
      <c r="R143" s="3">
        <v>8.6869441580229729</v>
      </c>
      <c r="T143" s="4">
        <v>2004.4167</v>
      </c>
      <c r="U143" s="4">
        <v>29.5288</v>
      </c>
    </row>
    <row r="144" spans="1:21" ht="15.75" x14ac:dyDescent="0.2">
      <c r="A144" s="5">
        <v>143</v>
      </c>
      <c r="B144" s="5">
        <v>8.9020873889675993</v>
      </c>
      <c r="E144" s="5">
        <v>631</v>
      </c>
      <c r="F144" s="4">
        <f>24+5/12</f>
        <v>24.416666666666668</v>
      </c>
      <c r="G144" s="5">
        <v>8.6869441580229729</v>
      </c>
      <c r="H144" s="5"/>
      <c r="J144" s="4">
        <v>11.916700000000001</v>
      </c>
      <c r="K144" s="4">
        <f t="shared" si="2"/>
        <v>1991.9167</v>
      </c>
      <c r="L144" s="4">
        <v>25.975300000000001</v>
      </c>
      <c r="N144" s="3">
        <v>1985.8019200000001</v>
      </c>
      <c r="O144" s="3" t="s">
        <v>11</v>
      </c>
      <c r="P144" s="3">
        <v>8.9020873889675993</v>
      </c>
      <c r="Q144" s="3">
        <v>2004.5833333333333</v>
      </c>
      <c r="R144" s="3">
        <v>8.7072394394490988</v>
      </c>
      <c r="T144" s="4">
        <v>2004.5</v>
      </c>
      <c r="U144" s="4">
        <v>29.425899999999999</v>
      </c>
    </row>
    <row r="145" spans="1:21" ht="15.75" x14ac:dyDescent="0.2">
      <c r="A145" s="5">
        <v>144</v>
      </c>
      <c r="B145" s="5">
        <v>8.8392907003253054</v>
      </c>
      <c r="E145" s="5">
        <v>639</v>
      </c>
      <c r="F145" s="4">
        <f>24+7/12</f>
        <v>24.583333333333332</v>
      </c>
      <c r="G145" s="5">
        <v>8.7072394394490988</v>
      </c>
      <c r="H145" s="5"/>
      <c r="J145" s="4">
        <v>12</v>
      </c>
      <c r="K145" s="4">
        <f t="shared" si="2"/>
        <v>1992</v>
      </c>
      <c r="L145" s="4">
        <v>25.1982</v>
      </c>
      <c r="N145" s="3">
        <v>1985.8123499999999</v>
      </c>
      <c r="O145" s="3" t="s">
        <v>11</v>
      </c>
      <c r="P145" s="3">
        <v>8.8392907003253054</v>
      </c>
      <c r="Q145" s="3">
        <v>2004.6666666666667</v>
      </c>
      <c r="R145" s="3">
        <v>8.6369649812059581</v>
      </c>
      <c r="T145" s="4">
        <v>2004.6667</v>
      </c>
      <c r="U145" s="4">
        <v>29.5718</v>
      </c>
    </row>
    <row r="146" spans="1:21" ht="15.75" x14ac:dyDescent="0.2">
      <c r="A146" s="5">
        <v>145</v>
      </c>
      <c r="B146" s="5">
        <v>8.8838887126681829</v>
      </c>
      <c r="E146" s="5">
        <v>644</v>
      </c>
      <c r="F146" s="4">
        <f>24+8/12</f>
        <v>24.666666666666668</v>
      </c>
      <c r="G146" s="5">
        <v>8.6369649812059581</v>
      </c>
      <c r="H146" s="5"/>
      <c r="J146" s="4">
        <v>12.083299999999999</v>
      </c>
      <c r="K146" s="4">
        <f t="shared" si="2"/>
        <v>1992.0833</v>
      </c>
      <c r="L146" s="4">
        <v>24.184100000000001</v>
      </c>
      <c r="N146" s="3">
        <v>1985.82277</v>
      </c>
      <c r="O146" s="3" t="s">
        <v>11</v>
      </c>
      <c r="P146" s="3">
        <v>8.8838887126681829</v>
      </c>
      <c r="Q146" s="3">
        <v>2004.75</v>
      </c>
      <c r="R146" s="3">
        <v>8.7185378921639973</v>
      </c>
      <c r="T146" s="4">
        <v>2004.75</v>
      </c>
      <c r="U146" s="4">
        <v>29.267199999999999</v>
      </c>
    </row>
    <row r="147" spans="1:21" ht="15.75" x14ac:dyDescent="0.2">
      <c r="A147" s="5">
        <v>146</v>
      </c>
      <c r="B147" s="5">
        <v>8.792146170647726</v>
      </c>
      <c r="C147" s="4">
        <f>5+10/12</f>
        <v>5.833333333333333</v>
      </c>
      <c r="E147" s="5">
        <v>647</v>
      </c>
      <c r="F147" s="4">
        <v>24.75</v>
      </c>
      <c r="G147" s="5">
        <v>8.7185378921639973</v>
      </c>
      <c r="H147" s="5"/>
      <c r="J147" s="4">
        <v>12.166700000000001</v>
      </c>
      <c r="K147" s="4">
        <f t="shared" si="2"/>
        <v>1992.1667</v>
      </c>
      <c r="L147" s="4">
        <v>24.782399999999999</v>
      </c>
      <c r="N147" s="3">
        <v>1985.8332</v>
      </c>
      <c r="O147" s="3">
        <v>1985.8333333333333</v>
      </c>
      <c r="P147" s="3">
        <v>8.792146170647726</v>
      </c>
      <c r="Q147" s="3">
        <v>2005.0833333333333</v>
      </c>
      <c r="R147" s="3">
        <v>8.9436222053115078</v>
      </c>
      <c r="T147" s="4">
        <v>2005.0833</v>
      </c>
      <c r="U147" s="4">
        <v>23.575900000000001</v>
      </c>
    </row>
    <row r="148" spans="1:21" ht="15.75" x14ac:dyDescent="0.2">
      <c r="A148" s="5">
        <v>147</v>
      </c>
      <c r="B148" s="5">
        <v>8.9191439782500357</v>
      </c>
      <c r="E148" s="5">
        <v>652</v>
      </c>
      <c r="F148" s="4">
        <f>25+1/12</f>
        <v>25.083333333333332</v>
      </c>
      <c r="G148" s="5">
        <v>8.9436222053115078</v>
      </c>
      <c r="H148" s="5"/>
      <c r="J148" s="4">
        <v>12.25</v>
      </c>
      <c r="K148" s="4">
        <f t="shared" si="2"/>
        <v>1992.25</v>
      </c>
      <c r="L148" s="4">
        <v>26.4651</v>
      </c>
      <c r="N148" s="3">
        <v>1985.88816</v>
      </c>
      <c r="O148" s="3" t="s">
        <v>11</v>
      </c>
      <c r="P148" s="3">
        <v>8.9191439782500357</v>
      </c>
      <c r="Q148" s="3">
        <v>2005.4166666666667</v>
      </c>
      <c r="R148" s="3">
        <v>8.6569382132264554</v>
      </c>
      <c r="T148" s="4">
        <v>2005.4167</v>
      </c>
      <c r="U148" s="4">
        <v>29.024799999999999</v>
      </c>
    </row>
    <row r="149" spans="1:21" ht="15.75" x14ac:dyDescent="0.2">
      <c r="A149" s="5">
        <v>148</v>
      </c>
      <c r="B149" s="5">
        <v>8.8864402612879356</v>
      </c>
      <c r="E149" s="5">
        <v>657</v>
      </c>
      <c r="F149" s="4">
        <f>25+5/12</f>
        <v>25.416666666666668</v>
      </c>
      <c r="G149" s="5">
        <v>8.6569382132264554</v>
      </c>
      <c r="H149" s="5"/>
      <c r="J149" s="4">
        <v>12.333299999999999</v>
      </c>
      <c r="K149" s="4">
        <f t="shared" si="2"/>
        <v>1992.3333</v>
      </c>
      <c r="L149" s="4">
        <v>27.918600000000001</v>
      </c>
      <c r="N149" s="3">
        <v>1985.9436900000001</v>
      </c>
      <c r="O149" s="3" t="s">
        <v>11</v>
      </c>
      <c r="P149" s="3">
        <v>8.8864402612879356</v>
      </c>
      <c r="Q149" s="3">
        <v>2005.5</v>
      </c>
      <c r="R149" s="3">
        <v>8.6011586944450933</v>
      </c>
      <c r="T149" s="4">
        <v>2005.5</v>
      </c>
      <c r="U149" s="4">
        <v>29.527899999999999</v>
      </c>
    </row>
    <row r="150" spans="1:21" ht="15.75" x14ac:dyDescent="0.2">
      <c r="A150" s="5">
        <v>149</v>
      </c>
      <c r="B150" s="5">
        <v>8.9575398021797898</v>
      </c>
      <c r="C150" s="4">
        <v>6</v>
      </c>
      <c r="E150" s="5">
        <v>661</v>
      </c>
      <c r="F150" s="4">
        <v>25.5</v>
      </c>
      <c r="G150" s="5">
        <v>8.6011586944450933</v>
      </c>
      <c r="H150" s="5"/>
      <c r="J150" s="4">
        <v>12.416700000000001</v>
      </c>
      <c r="K150" s="4">
        <f t="shared" si="2"/>
        <v>1992.4167</v>
      </c>
      <c r="L150" s="4">
        <v>29.249099999999999</v>
      </c>
      <c r="N150" s="3">
        <v>1985.9992199999999</v>
      </c>
      <c r="O150" s="3">
        <v>1986</v>
      </c>
      <c r="P150" s="3">
        <v>8.9575398021797898</v>
      </c>
      <c r="Q150" s="3">
        <v>2005.8333333333333</v>
      </c>
      <c r="R150" s="3">
        <v>8.7160185367640484</v>
      </c>
      <c r="T150" s="4">
        <v>2005.8333</v>
      </c>
      <c r="U150" s="4">
        <v>28.126899999999999</v>
      </c>
    </row>
    <row r="151" spans="1:21" ht="15.75" x14ac:dyDescent="0.2">
      <c r="A151" s="5">
        <v>150</v>
      </c>
      <c r="B151" s="5">
        <v>9.0508639428272897</v>
      </c>
      <c r="C151" s="4">
        <f>6+1/12</f>
        <v>6.083333333333333</v>
      </c>
      <c r="E151" s="5">
        <v>667</v>
      </c>
      <c r="F151" s="4">
        <f>25+10/12</f>
        <v>25.833333333333332</v>
      </c>
      <c r="G151" s="5">
        <v>8.7160185367640484</v>
      </c>
      <c r="H151" s="5"/>
      <c r="J151" s="4">
        <v>12.5</v>
      </c>
      <c r="K151" s="4">
        <f t="shared" si="2"/>
        <v>1992.5</v>
      </c>
      <c r="L151" s="4">
        <v>29.450900000000001</v>
      </c>
      <c r="N151" s="3">
        <v>1986.08197</v>
      </c>
      <c r="O151" s="3">
        <v>1986.0833333333333</v>
      </c>
      <c r="P151" s="3">
        <v>9.0508639428272897</v>
      </c>
      <c r="Q151" s="3">
        <v>2006.0833333333333</v>
      </c>
      <c r="R151" s="3">
        <v>8.9069821740826836</v>
      </c>
      <c r="T151" s="4">
        <v>2006.0833</v>
      </c>
      <c r="U151" s="4">
        <v>24.088999999999999</v>
      </c>
    </row>
    <row r="152" spans="1:21" ht="15.75" x14ac:dyDescent="0.2">
      <c r="A152" s="5">
        <v>151</v>
      </c>
      <c r="B152" s="5">
        <v>8.9728317432403966</v>
      </c>
      <c r="E152" s="5">
        <v>670</v>
      </c>
      <c r="F152" s="4">
        <f>26+1/12</f>
        <v>26.083333333333332</v>
      </c>
      <c r="G152" s="5">
        <v>8.9069821740826836</v>
      </c>
      <c r="H152" s="5"/>
      <c r="J152" s="4">
        <v>12.583299999999999</v>
      </c>
      <c r="K152" s="4">
        <f t="shared" si="2"/>
        <v>1992.5833</v>
      </c>
      <c r="L152" s="4">
        <v>28.460100000000001</v>
      </c>
      <c r="N152" s="3">
        <v>1986.1243300000001</v>
      </c>
      <c r="O152" s="3" t="s">
        <v>11</v>
      </c>
      <c r="P152" s="3">
        <v>8.9728317432403966</v>
      </c>
      <c r="Q152" s="3">
        <v>2006.3333333333333</v>
      </c>
      <c r="R152" s="3">
        <v>8.7286858963725376</v>
      </c>
      <c r="T152" s="4">
        <v>2006.3333</v>
      </c>
      <c r="U152" s="4">
        <v>27.962800000000001</v>
      </c>
    </row>
    <row r="153" spans="1:21" ht="15.75" x14ac:dyDescent="0.2">
      <c r="A153" s="5">
        <v>152</v>
      </c>
      <c r="B153" s="5">
        <v>9.0401136336517496</v>
      </c>
      <c r="C153" s="4">
        <f>6+2/12</f>
        <v>6.166666666666667</v>
      </c>
      <c r="E153" s="5">
        <v>677</v>
      </c>
      <c r="F153" s="4">
        <f>26+4/12</f>
        <v>26.333333333333332</v>
      </c>
      <c r="G153" s="5">
        <v>8.7286858963725376</v>
      </c>
      <c r="H153" s="5"/>
      <c r="J153" s="4">
        <v>12.666700000000001</v>
      </c>
      <c r="K153" s="4">
        <f t="shared" si="2"/>
        <v>1992.6667</v>
      </c>
      <c r="L153" s="4">
        <v>29.328900000000001</v>
      </c>
      <c r="N153" s="3">
        <v>1986.1659999999999</v>
      </c>
      <c r="O153" s="3">
        <v>1986.1666666666667</v>
      </c>
      <c r="P153" s="3">
        <v>9.0401136336517496</v>
      </c>
      <c r="Q153" s="3">
        <v>2006.5</v>
      </c>
      <c r="R153" s="3">
        <v>8.6970064134565632</v>
      </c>
      <c r="T153" s="4">
        <v>2006.5</v>
      </c>
      <c r="U153" s="4">
        <v>29.273399999999999</v>
      </c>
    </row>
    <row r="154" spans="1:21" ht="15.75" x14ac:dyDescent="0.2">
      <c r="A154" s="5">
        <v>153</v>
      </c>
      <c r="B154" s="5">
        <v>8.9046268301612415</v>
      </c>
      <c r="E154" s="5">
        <v>682</v>
      </c>
      <c r="F154" s="4">
        <v>26.5</v>
      </c>
      <c r="G154" s="5">
        <v>8.6970064134565632</v>
      </c>
      <c r="H154" s="5"/>
      <c r="J154" s="4">
        <v>12.75</v>
      </c>
      <c r="K154" s="4">
        <f t="shared" si="2"/>
        <v>1992.75</v>
      </c>
      <c r="L154" s="4">
        <v>29.138100000000001</v>
      </c>
      <c r="N154" s="3">
        <v>1986.19948</v>
      </c>
      <c r="O154" s="3" t="s">
        <v>11</v>
      </c>
      <c r="P154" s="3">
        <v>8.9046268301612415</v>
      </c>
      <c r="Q154" s="3">
        <v>2006.5833333333333</v>
      </c>
      <c r="R154" s="3">
        <v>8.6361822311256855</v>
      </c>
      <c r="T154" s="4">
        <v>2006.5833</v>
      </c>
      <c r="U154" s="4">
        <v>29.370699999999999</v>
      </c>
    </row>
    <row r="155" spans="1:21" ht="15.75" x14ac:dyDescent="0.2">
      <c r="A155" s="5">
        <v>154</v>
      </c>
      <c r="B155" s="5">
        <v>8.8589574586922328</v>
      </c>
      <c r="E155" s="5">
        <v>684</v>
      </c>
      <c r="F155" s="4">
        <f>26+7/12</f>
        <v>26.583333333333332</v>
      </c>
      <c r="G155" s="5">
        <v>8.6361822311256855</v>
      </c>
      <c r="H155" s="5"/>
      <c r="J155" s="4">
        <v>12.833299999999999</v>
      </c>
      <c r="K155" s="4">
        <f t="shared" si="2"/>
        <v>1992.8333</v>
      </c>
      <c r="L155" s="4">
        <v>27.624400000000001</v>
      </c>
      <c r="N155" s="3">
        <v>1986.2328399999999</v>
      </c>
      <c r="O155" s="3" t="s">
        <v>11</v>
      </c>
      <c r="P155" s="3">
        <v>8.8589574586922328</v>
      </c>
      <c r="Q155" s="3">
        <v>2006.8333333333333</v>
      </c>
      <c r="R155" s="3">
        <v>8.7665016155112134</v>
      </c>
      <c r="T155" s="4">
        <v>2006.8333</v>
      </c>
      <c r="U155" s="4">
        <v>27.910499999999999</v>
      </c>
    </row>
    <row r="156" spans="1:21" ht="15.75" x14ac:dyDescent="0.2">
      <c r="A156" s="5">
        <v>155</v>
      </c>
      <c r="B156" s="5">
        <v>8.8109733621398849</v>
      </c>
      <c r="E156" s="5">
        <v>685</v>
      </c>
      <c r="F156" s="4">
        <f>26+10/12</f>
        <v>26.833333333333332</v>
      </c>
      <c r="G156" s="5">
        <v>8.7665016155112134</v>
      </c>
      <c r="H156" s="5"/>
      <c r="J156" s="4">
        <v>12.916700000000001</v>
      </c>
      <c r="K156" s="4">
        <f t="shared" si="2"/>
        <v>1992.9167</v>
      </c>
      <c r="L156" s="4">
        <v>25.7943</v>
      </c>
      <c r="N156" s="3">
        <v>1986.2661900000001</v>
      </c>
      <c r="O156" s="3" t="s">
        <v>11</v>
      </c>
      <c r="P156" s="3">
        <v>8.8109733621398849</v>
      </c>
      <c r="Q156" s="3">
        <v>2007</v>
      </c>
      <c r="R156" s="3">
        <v>8.8953680759852425</v>
      </c>
      <c r="T156" s="4">
        <v>2007</v>
      </c>
      <c r="U156" s="4">
        <v>25.873799999999999</v>
      </c>
    </row>
    <row r="157" spans="1:21" ht="15.75" x14ac:dyDescent="0.2">
      <c r="A157" s="5">
        <v>156</v>
      </c>
      <c r="B157" s="5">
        <v>8.7741571420427515</v>
      </c>
      <c r="E157" s="5">
        <v>691</v>
      </c>
      <c r="F157" s="4">
        <v>27</v>
      </c>
      <c r="G157" s="5">
        <v>8.8953680759852425</v>
      </c>
      <c r="H157" s="5"/>
      <c r="J157" s="4">
        <v>13</v>
      </c>
      <c r="K157" s="4">
        <f t="shared" si="2"/>
        <v>1993</v>
      </c>
      <c r="L157" s="4">
        <v>25.077999999999999</v>
      </c>
      <c r="N157" s="3">
        <v>1986.29954</v>
      </c>
      <c r="O157" s="3" t="s">
        <v>11</v>
      </c>
      <c r="P157" s="3">
        <v>8.7741571420427515</v>
      </c>
      <c r="Q157" s="3">
        <v>2007.1666666666667</v>
      </c>
      <c r="R157" s="3">
        <v>8.9379027334947292</v>
      </c>
      <c r="T157" s="4">
        <v>2007.1667</v>
      </c>
      <c r="U157" s="4">
        <v>24.490400000000001</v>
      </c>
    </row>
    <row r="158" spans="1:21" ht="15.75" x14ac:dyDescent="0.2">
      <c r="A158" s="5">
        <v>157</v>
      </c>
      <c r="B158" s="5">
        <v>8.7881507958009664</v>
      </c>
      <c r="C158" s="4">
        <f>6+4/12</f>
        <v>6.333333333333333</v>
      </c>
      <c r="E158" s="5">
        <v>697</v>
      </c>
      <c r="F158" s="4">
        <f>27+2/12</f>
        <v>27.166666666666668</v>
      </c>
      <c r="G158" s="5">
        <v>8.9379027334947292</v>
      </c>
      <c r="H158" s="5"/>
      <c r="J158" s="4">
        <v>13.083299999999999</v>
      </c>
      <c r="K158" s="4">
        <f t="shared" si="2"/>
        <v>1993.0833</v>
      </c>
      <c r="L158" s="4">
        <v>24.462900000000001</v>
      </c>
      <c r="N158" s="3">
        <v>1986.3328899999999</v>
      </c>
      <c r="O158" s="3">
        <v>1986.3333333333333</v>
      </c>
      <c r="P158" s="3">
        <v>8.7881507958009664</v>
      </c>
      <c r="Q158" s="3">
        <v>2007.4166666666667</v>
      </c>
      <c r="R158" s="3">
        <v>8.7406786541367705</v>
      </c>
      <c r="T158" s="4">
        <v>2007.4167</v>
      </c>
      <c r="U158" s="4">
        <v>29.2257</v>
      </c>
    </row>
    <row r="159" spans="1:21" ht="15.75" x14ac:dyDescent="0.2">
      <c r="A159" s="5">
        <v>158</v>
      </c>
      <c r="B159" s="5">
        <v>8.6885088544435582</v>
      </c>
      <c r="E159" s="5">
        <v>703</v>
      </c>
      <c r="F159" s="4">
        <f>27+5/12</f>
        <v>27.416666666666668</v>
      </c>
      <c r="G159" s="5">
        <v>8.7406786541367705</v>
      </c>
      <c r="H159" s="5"/>
      <c r="J159" s="4">
        <v>13.166700000000001</v>
      </c>
      <c r="K159" s="4">
        <f t="shared" si="2"/>
        <v>1993.1667</v>
      </c>
      <c r="L159" s="4">
        <v>23.9269</v>
      </c>
      <c r="N159" s="3">
        <v>1986.4558400000001</v>
      </c>
      <c r="O159" s="3" t="s">
        <v>11</v>
      </c>
      <c r="P159" s="3">
        <v>8.6885088544435582</v>
      </c>
      <c r="Q159" s="3">
        <v>2007.5</v>
      </c>
      <c r="R159" s="3">
        <v>8.6479646457939943</v>
      </c>
      <c r="T159" s="4">
        <v>2007.5</v>
      </c>
      <c r="U159" s="4">
        <v>30.037700000000001</v>
      </c>
    </row>
    <row r="160" spans="1:21" ht="15.75" x14ac:dyDescent="0.2">
      <c r="A160" s="5">
        <v>159</v>
      </c>
      <c r="B160" s="5">
        <v>8.6768957959048407</v>
      </c>
      <c r="C160" s="4">
        <f>6+7/12</f>
        <v>6.583333333333333</v>
      </c>
      <c r="E160" s="5">
        <v>707</v>
      </c>
      <c r="F160" s="4">
        <v>27.5</v>
      </c>
      <c r="G160" s="5">
        <v>8.6479646457939943</v>
      </c>
      <c r="H160" s="5"/>
      <c r="J160" s="4">
        <v>13.25</v>
      </c>
      <c r="K160" s="4">
        <f t="shared" si="2"/>
        <v>1993.25</v>
      </c>
      <c r="L160" s="4">
        <v>25.426500000000001</v>
      </c>
      <c r="N160" s="3">
        <v>1986.5800099999999</v>
      </c>
      <c r="O160" s="3">
        <v>1986.5833333333333</v>
      </c>
      <c r="P160" s="3">
        <v>8.6768957959048407</v>
      </c>
      <c r="Q160" s="3">
        <v>2007.75</v>
      </c>
      <c r="R160" s="3">
        <v>8.703069353108452</v>
      </c>
      <c r="T160" s="4">
        <v>2007.75</v>
      </c>
      <c r="U160" s="4">
        <v>29.462299999999999</v>
      </c>
    </row>
    <row r="161" spans="1:21" ht="15.75" x14ac:dyDescent="0.2">
      <c r="A161" s="5">
        <v>160</v>
      </c>
      <c r="B161" s="5">
        <v>8.7209504046121662</v>
      </c>
      <c r="E161" s="5">
        <v>714</v>
      </c>
      <c r="F161" s="4">
        <v>27.75</v>
      </c>
      <c r="G161" s="5">
        <v>8.703069353108452</v>
      </c>
      <c r="H161" s="5"/>
      <c r="J161" s="4">
        <v>13.333299999999999</v>
      </c>
      <c r="K161" s="4">
        <f t="shared" si="2"/>
        <v>1993.3333</v>
      </c>
      <c r="L161" s="4">
        <v>27.445799999999998</v>
      </c>
      <c r="N161" s="3">
        <v>1986.5995700000001</v>
      </c>
      <c r="O161" s="3" t="s">
        <v>11</v>
      </c>
      <c r="P161" s="3">
        <v>8.7209504046121662</v>
      </c>
      <c r="Q161" s="3">
        <v>2008</v>
      </c>
      <c r="R161" s="3">
        <v>8.8867156711458364</v>
      </c>
      <c r="T161" s="4">
        <v>2008</v>
      </c>
      <c r="U161" s="4">
        <v>25.383299999999998</v>
      </c>
    </row>
    <row r="162" spans="1:21" ht="15.75" x14ac:dyDescent="0.2">
      <c r="A162" s="5">
        <v>161</v>
      </c>
      <c r="B162" s="5">
        <v>8.7138595425865475</v>
      </c>
      <c r="E162" s="5">
        <v>718</v>
      </c>
      <c r="F162" s="4">
        <v>28</v>
      </c>
      <c r="G162" s="5">
        <v>8.8867156711458364</v>
      </c>
      <c r="H162" s="5"/>
      <c r="J162" s="4">
        <v>13.416700000000001</v>
      </c>
      <c r="K162" s="4">
        <f t="shared" si="2"/>
        <v>1993.4167</v>
      </c>
      <c r="L162" s="4">
        <v>29.360499999999998</v>
      </c>
      <c r="N162" s="3">
        <v>1986.61625</v>
      </c>
      <c r="O162" s="3" t="s">
        <v>11</v>
      </c>
      <c r="P162" s="3">
        <v>8.7138595425865475</v>
      </c>
      <c r="Q162" s="3"/>
      <c r="R162" s="3"/>
    </row>
    <row r="163" spans="1:21" ht="15.75" x14ac:dyDescent="0.2">
      <c r="A163" s="5">
        <v>162</v>
      </c>
      <c r="B163" s="5">
        <v>8.7657510770303055</v>
      </c>
      <c r="E163" s="5"/>
      <c r="F163" s="5"/>
      <c r="J163" s="4">
        <v>13.5</v>
      </c>
      <c r="K163" s="4">
        <f t="shared" si="2"/>
        <v>1993.5</v>
      </c>
      <c r="L163" s="4">
        <v>29.781199999999998</v>
      </c>
      <c r="N163" s="3">
        <v>1986.63293</v>
      </c>
      <c r="O163" s="3" t="s">
        <v>11</v>
      </c>
      <c r="P163" s="3">
        <v>8.7657510770303055</v>
      </c>
      <c r="Q163" s="3"/>
      <c r="R163" s="3"/>
    </row>
    <row r="164" spans="1:21" ht="15.75" x14ac:dyDescent="0.2">
      <c r="A164" s="5">
        <v>163</v>
      </c>
      <c r="B164" s="5">
        <v>8.718701297073622</v>
      </c>
      <c r="E164" s="5"/>
      <c r="F164" s="5"/>
      <c r="J164" s="4">
        <v>13.583299999999999</v>
      </c>
      <c r="K164" s="4">
        <f t="shared" si="2"/>
        <v>1993.5833</v>
      </c>
      <c r="L164" s="4">
        <v>29.637699999999999</v>
      </c>
      <c r="N164" s="3">
        <v>1986.6496199999999</v>
      </c>
      <c r="O164" s="3" t="s">
        <v>11</v>
      </c>
      <c r="P164" s="3">
        <v>8.718701297073622</v>
      </c>
      <c r="Q164" s="3"/>
      <c r="R164" s="3"/>
    </row>
    <row r="165" spans="1:21" ht="15.75" x14ac:dyDescent="0.2">
      <c r="A165" s="5">
        <v>164</v>
      </c>
      <c r="B165" s="5">
        <v>8.6659016527923249</v>
      </c>
      <c r="C165" s="4">
        <f>6+8/12</f>
        <v>6.666666666666667</v>
      </c>
      <c r="E165" s="5"/>
      <c r="F165" s="5"/>
      <c r="J165" s="4">
        <v>13.666700000000001</v>
      </c>
      <c r="K165" s="4">
        <f t="shared" si="2"/>
        <v>1993.6667</v>
      </c>
      <c r="L165" s="4">
        <v>29.307200000000002</v>
      </c>
      <c r="N165" s="3">
        <v>1986.6663000000001</v>
      </c>
      <c r="O165" s="3">
        <v>1986.6666666666667</v>
      </c>
      <c r="P165" s="3">
        <v>8.6659016527923249</v>
      </c>
      <c r="Q165" s="3"/>
      <c r="R165" s="3"/>
    </row>
    <row r="166" spans="1:21" ht="15.75" x14ac:dyDescent="0.2">
      <c r="A166" s="5">
        <v>165</v>
      </c>
      <c r="B166" s="5">
        <v>8.7537381187898369</v>
      </c>
      <c r="C166" s="4">
        <v>6.75</v>
      </c>
      <c r="E166" s="5"/>
      <c r="F166" s="5"/>
      <c r="J166" s="4">
        <v>13.75</v>
      </c>
      <c r="K166" s="4">
        <f t="shared" si="2"/>
        <v>1993.75</v>
      </c>
      <c r="L166" s="4">
        <v>29.177900000000001</v>
      </c>
      <c r="N166" s="3">
        <v>1986.7479599999999</v>
      </c>
      <c r="O166" s="3">
        <v>1986.75</v>
      </c>
      <c r="P166" s="3">
        <v>8.7537381187898369</v>
      </c>
      <c r="Q166" s="3"/>
      <c r="R166" s="3"/>
    </row>
    <row r="167" spans="1:21" ht="15.75" x14ac:dyDescent="0.2">
      <c r="A167" s="5">
        <v>166</v>
      </c>
      <c r="B167" s="5">
        <v>8.7688533685717047</v>
      </c>
      <c r="J167" s="4">
        <v>13.833299999999999</v>
      </c>
      <c r="K167" s="4">
        <f t="shared" si="2"/>
        <v>1993.8333</v>
      </c>
      <c r="L167" s="4">
        <v>27.800599999999999</v>
      </c>
      <c r="N167" s="3">
        <v>1986.77034</v>
      </c>
      <c r="O167" s="3" t="s">
        <v>11</v>
      </c>
      <c r="P167" s="3">
        <v>8.7688533685717047</v>
      </c>
      <c r="Q167" s="3"/>
      <c r="R167" s="3"/>
    </row>
    <row r="168" spans="1:21" ht="15.75" x14ac:dyDescent="0.2">
      <c r="A168" s="5">
        <v>167</v>
      </c>
      <c r="B168" s="5">
        <v>8.7931642063258284</v>
      </c>
      <c r="J168" s="4">
        <v>13.916700000000001</v>
      </c>
      <c r="K168" s="4">
        <f t="shared" si="2"/>
        <v>1993.9167</v>
      </c>
      <c r="L168" s="4">
        <v>26.985099999999999</v>
      </c>
      <c r="N168" s="3">
        <v>1986.7911899999999</v>
      </c>
      <c r="O168" s="3" t="s">
        <v>11</v>
      </c>
      <c r="P168" s="3">
        <v>8.7931642063258284</v>
      </c>
      <c r="Q168" s="3"/>
      <c r="R168" s="3"/>
    </row>
    <row r="169" spans="1:21" ht="15.75" x14ac:dyDescent="0.2">
      <c r="A169" s="5">
        <v>168</v>
      </c>
      <c r="B169" s="5">
        <v>8.8137880331666736</v>
      </c>
      <c r="J169" s="4">
        <v>14</v>
      </c>
      <c r="K169" s="4">
        <f t="shared" si="2"/>
        <v>1994</v>
      </c>
      <c r="L169" s="4">
        <v>25.5412</v>
      </c>
      <c r="N169" s="3">
        <v>1986.81204</v>
      </c>
      <c r="O169" s="3" t="s">
        <v>11</v>
      </c>
      <c r="P169" s="3">
        <v>8.8137880331666736</v>
      </c>
      <c r="Q169" s="3"/>
      <c r="R169" s="3"/>
    </row>
    <row r="170" spans="1:21" ht="15.75" x14ac:dyDescent="0.2">
      <c r="A170" s="5">
        <v>169</v>
      </c>
      <c r="B170" s="5">
        <v>8.7790690166724215</v>
      </c>
      <c r="C170" s="4">
        <f>6+10/12</f>
        <v>6.833333333333333</v>
      </c>
      <c r="J170" s="4">
        <v>14.083299999999999</v>
      </c>
      <c r="K170" s="4">
        <f t="shared" si="2"/>
        <v>1994.0833</v>
      </c>
      <c r="L170" s="4">
        <v>24.271899999999999</v>
      </c>
      <c r="N170" s="3">
        <v>1986.8328899999999</v>
      </c>
      <c r="O170" s="3">
        <v>1986.8333333333333</v>
      </c>
      <c r="P170" s="3">
        <v>8.7790690166724215</v>
      </c>
      <c r="Q170" s="3"/>
      <c r="R170" s="3"/>
    </row>
    <row r="171" spans="1:21" ht="15.75" x14ac:dyDescent="0.2">
      <c r="A171" s="5">
        <v>170</v>
      </c>
      <c r="B171" s="5">
        <v>8.8279227615615863</v>
      </c>
      <c r="J171" s="4">
        <v>14.166700000000001</v>
      </c>
      <c r="K171" s="4">
        <f t="shared" si="2"/>
        <v>1994.1667</v>
      </c>
      <c r="L171" s="4">
        <v>24.776900000000001</v>
      </c>
      <c r="N171" s="3">
        <v>1986.85374</v>
      </c>
      <c r="O171" s="3" t="s">
        <v>11</v>
      </c>
      <c r="P171" s="3">
        <v>8.8279227615615863</v>
      </c>
      <c r="Q171" s="3"/>
      <c r="R171" s="3"/>
    </row>
    <row r="172" spans="1:21" ht="15.75" x14ac:dyDescent="0.2">
      <c r="A172" s="5">
        <v>171</v>
      </c>
      <c r="B172" s="5">
        <v>8.8190566647493771</v>
      </c>
      <c r="J172" s="4">
        <v>14.25</v>
      </c>
      <c r="K172" s="4">
        <f t="shared" si="2"/>
        <v>1994.25</v>
      </c>
      <c r="L172" s="4">
        <v>25.750599999999999</v>
      </c>
      <c r="N172" s="3">
        <v>1986.8746000000001</v>
      </c>
      <c r="O172" s="3" t="s">
        <v>11</v>
      </c>
      <c r="P172" s="3">
        <v>8.8190566647493771</v>
      </c>
      <c r="Q172" s="3"/>
      <c r="R172" s="3"/>
    </row>
    <row r="173" spans="1:21" ht="15.75" x14ac:dyDescent="0.2">
      <c r="A173" s="5">
        <v>172</v>
      </c>
      <c r="B173" s="5">
        <v>8.8617196896395107</v>
      </c>
      <c r="J173" s="4">
        <v>14.333299999999999</v>
      </c>
      <c r="K173" s="4">
        <f t="shared" si="2"/>
        <v>1994.3333</v>
      </c>
      <c r="L173" s="4">
        <v>27.894400000000001</v>
      </c>
      <c r="N173" s="3">
        <v>1986.89545</v>
      </c>
      <c r="O173" s="3" t="s">
        <v>11</v>
      </c>
      <c r="P173" s="3">
        <v>8.8617196896395107</v>
      </c>
      <c r="Q173" s="3"/>
      <c r="R173" s="3"/>
    </row>
    <row r="174" spans="1:21" ht="15.75" x14ac:dyDescent="0.2">
      <c r="A174" s="5">
        <v>173</v>
      </c>
      <c r="B174" s="5">
        <v>8.8390932464331673</v>
      </c>
      <c r="C174" s="4">
        <f>6+11/12</f>
        <v>6.916666666666667</v>
      </c>
      <c r="J174" s="4">
        <v>14.416700000000001</v>
      </c>
      <c r="K174" s="4">
        <f t="shared" si="2"/>
        <v>1994.4167</v>
      </c>
      <c r="L174" s="4">
        <v>29.432700000000001</v>
      </c>
      <c r="N174" s="3">
        <v>1986.9163000000001</v>
      </c>
      <c r="O174" s="3">
        <v>1986.9166666666667</v>
      </c>
      <c r="P174" s="3">
        <v>8.8390932464331673</v>
      </c>
      <c r="Q174" s="3"/>
      <c r="R174" s="3"/>
    </row>
    <row r="175" spans="1:21" ht="15.75" x14ac:dyDescent="0.2">
      <c r="A175" s="5">
        <v>174</v>
      </c>
      <c r="B175" s="5">
        <v>8.873776435790754</v>
      </c>
      <c r="J175" s="4">
        <v>14.5</v>
      </c>
      <c r="K175" s="4">
        <f t="shared" si="2"/>
        <v>1994.5</v>
      </c>
      <c r="L175" s="4">
        <v>29.269600000000001</v>
      </c>
      <c r="N175" s="3">
        <v>1986.9712099999999</v>
      </c>
      <c r="O175" s="3" t="s">
        <v>11</v>
      </c>
      <c r="P175" s="3">
        <v>8.873776435790754</v>
      </c>
      <c r="Q175" s="3"/>
      <c r="R175" s="3"/>
    </row>
    <row r="176" spans="1:21" ht="15.75" x14ac:dyDescent="0.2">
      <c r="A176" s="5">
        <v>175</v>
      </c>
      <c r="B176" s="5">
        <v>8.8779068362747751</v>
      </c>
      <c r="J176" s="4">
        <v>14.583299999999999</v>
      </c>
      <c r="K176" s="4">
        <f t="shared" si="2"/>
        <v>1994.5833</v>
      </c>
      <c r="L176" s="4">
        <v>28.951799999999999</v>
      </c>
      <c r="N176" s="3">
        <v>1987.02674</v>
      </c>
      <c r="O176" s="3" t="s">
        <v>11</v>
      </c>
      <c r="P176" s="3">
        <v>8.8779068362747751</v>
      </c>
      <c r="Q176" s="3"/>
      <c r="R176" s="3"/>
    </row>
    <row r="177" spans="1:18" ht="15.75" x14ac:dyDescent="0.2">
      <c r="A177" s="5">
        <v>176</v>
      </c>
      <c r="B177" s="5">
        <v>8.9111638838008282</v>
      </c>
      <c r="C177" s="4">
        <f>7+1/12</f>
        <v>7.083333333333333</v>
      </c>
      <c r="J177" s="4">
        <v>14.666700000000001</v>
      </c>
      <c r="K177" s="4">
        <f t="shared" si="2"/>
        <v>1994.6667</v>
      </c>
      <c r="L177" s="4">
        <v>28.897200000000002</v>
      </c>
      <c r="N177" s="3">
        <v>1987.0822700000001</v>
      </c>
      <c r="O177" s="3">
        <v>1987.0833333333333</v>
      </c>
      <c r="P177" s="3">
        <v>8.9111638838008282</v>
      </c>
      <c r="Q177" s="3"/>
      <c r="R177" s="3"/>
    </row>
    <row r="178" spans="1:18" ht="15.75" x14ac:dyDescent="0.2">
      <c r="A178" s="5">
        <v>177</v>
      </c>
      <c r="B178" s="5">
        <v>8.824574269876523</v>
      </c>
      <c r="J178" s="4">
        <v>14.75</v>
      </c>
      <c r="K178" s="4">
        <f t="shared" si="2"/>
        <v>1994.75</v>
      </c>
      <c r="L178" s="4">
        <v>28.632100000000001</v>
      </c>
      <c r="N178" s="3">
        <v>1987.1106</v>
      </c>
      <c r="O178" s="3" t="s">
        <v>11</v>
      </c>
      <c r="P178" s="3">
        <v>8.824574269876523</v>
      </c>
      <c r="Q178" s="3"/>
      <c r="R178" s="3"/>
    </row>
    <row r="179" spans="1:18" ht="15.75" x14ac:dyDescent="0.2">
      <c r="A179" s="5">
        <v>178</v>
      </c>
      <c r="B179" s="5">
        <v>8.8957011149492686</v>
      </c>
      <c r="J179" s="4">
        <v>14.833299999999999</v>
      </c>
      <c r="K179" s="4">
        <f t="shared" si="2"/>
        <v>1994.8333</v>
      </c>
      <c r="L179" s="4">
        <v>28.106400000000001</v>
      </c>
      <c r="N179" s="3">
        <v>1987.1384</v>
      </c>
      <c r="O179" s="3" t="s">
        <v>11</v>
      </c>
      <c r="P179" s="3">
        <v>8.8957011149492686</v>
      </c>
      <c r="Q179" s="3"/>
      <c r="R179" s="3"/>
    </row>
    <row r="180" spans="1:18" ht="15.75" x14ac:dyDescent="0.2">
      <c r="A180" s="5">
        <v>179</v>
      </c>
      <c r="B180" s="5">
        <v>8.8924164335746685</v>
      </c>
      <c r="C180" s="4">
        <f>7+2/12</f>
        <v>7.166666666666667</v>
      </c>
      <c r="J180" s="4">
        <v>14.916700000000001</v>
      </c>
      <c r="K180" s="4">
        <f t="shared" si="2"/>
        <v>1994.9167</v>
      </c>
      <c r="L180" s="4">
        <v>26.413399999999999</v>
      </c>
      <c r="N180" s="3">
        <v>1987.1661899999999</v>
      </c>
      <c r="O180" s="3">
        <v>1987.1666666666667</v>
      </c>
      <c r="P180" s="3">
        <v>8.8924164335746685</v>
      </c>
      <c r="Q180" s="3"/>
      <c r="R180" s="3"/>
    </row>
    <row r="181" spans="1:18" ht="15.75" x14ac:dyDescent="0.2">
      <c r="A181" s="5">
        <v>180</v>
      </c>
      <c r="B181" s="5">
        <v>8.8237251540801331</v>
      </c>
      <c r="J181" s="4">
        <v>15</v>
      </c>
      <c r="K181" s="4">
        <f t="shared" si="2"/>
        <v>1995</v>
      </c>
      <c r="L181" s="4">
        <v>25.7105</v>
      </c>
      <c r="N181" s="3">
        <v>1987.2158099999999</v>
      </c>
      <c r="O181" s="3" t="s">
        <v>11</v>
      </c>
      <c r="P181" s="3">
        <v>8.8237251540801331</v>
      </c>
      <c r="Q181" s="3"/>
      <c r="R181" s="3"/>
    </row>
    <row r="182" spans="1:18" ht="15.75" x14ac:dyDescent="0.2">
      <c r="A182" s="5">
        <v>181</v>
      </c>
      <c r="B182" s="5">
        <v>8.7754252726840036</v>
      </c>
      <c r="J182" s="4">
        <v>15.083299999999999</v>
      </c>
      <c r="K182" s="4">
        <f t="shared" si="2"/>
        <v>1995.0833</v>
      </c>
      <c r="L182" s="4">
        <v>24.468599999999999</v>
      </c>
      <c r="N182" s="3">
        <v>1987.2657999999999</v>
      </c>
      <c r="O182" s="3" t="s">
        <v>11</v>
      </c>
      <c r="P182" s="3">
        <v>8.7754252726840036</v>
      </c>
      <c r="Q182" s="3"/>
      <c r="R182" s="3"/>
    </row>
    <row r="183" spans="1:18" ht="15.75" x14ac:dyDescent="0.2">
      <c r="A183" s="5">
        <v>182</v>
      </c>
      <c r="B183" s="5">
        <v>8.8150988419036924</v>
      </c>
      <c r="J183" s="4">
        <v>15.166700000000001</v>
      </c>
      <c r="K183" s="4">
        <f t="shared" si="2"/>
        <v>1995.1667</v>
      </c>
      <c r="L183" s="4">
        <v>24.561699999999998</v>
      </c>
      <c r="N183" s="3">
        <v>1987.3157900000001</v>
      </c>
      <c r="O183" s="3" t="s">
        <v>11</v>
      </c>
      <c r="P183" s="3">
        <v>8.8150988419036924</v>
      </c>
      <c r="Q183" s="3"/>
      <c r="R183" s="3"/>
    </row>
    <row r="184" spans="1:18" ht="15.75" x14ac:dyDescent="0.2">
      <c r="A184" s="5">
        <v>183</v>
      </c>
      <c r="B184" s="5">
        <v>8.7140938959755339</v>
      </c>
      <c r="J184" s="4">
        <v>15.25</v>
      </c>
      <c r="K184" s="4">
        <f t="shared" si="2"/>
        <v>1995.25</v>
      </c>
      <c r="L184" s="4">
        <v>25.833300000000001</v>
      </c>
      <c r="N184" s="3">
        <v>1987.3657800000001</v>
      </c>
      <c r="O184" s="3" t="s">
        <v>11</v>
      </c>
      <c r="P184" s="3">
        <v>8.7140938959755339</v>
      </c>
      <c r="Q184" s="3"/>
      <c r="R184" s="3"/>
    </row>
    <row r="185" spans="1:18" ht="15.75" x14ac:dyDescent="0.2">
      <c r="A185" s="5">
        <v>184</v>
      </c>
      <c r="B185" s="5">
        <v>8.7652555175721591</v>
      </c>
      <c r="C185" s="4">
        <f>7+5/12</f>
        <v>7.416666666666667</v>
      </c>
      <c r="J185" s="4">
        <v>15.333299999999999</v>
      </c>
      <c r="K185" s="4">
        <f t="shared" si="2"/>
        <v>1995.3333</v>
      </c>
      <c r="L185" s="4">
        <v>27.8583</v>
      </c>
      <c r="N185" s="3">
        <v>1987.4157700000001</v>
      </c>
      <c r="O185" s="3">
        <v>1987.4166666666667</v>
      </c>
      <c r="P185" s="3">
        <v>8.7652555175721591</v>
      </c>
      <c r="Q185" s="3"/>
      <c r="R185" s="3"/>
    </row>
    <row r="186" spans="1:18" ht="15.75" x14ac:dyDescent="0.2">
      <c r="A186" s="5">
        <v>185</v>
      </c>
      <c r="B186" s="5">
        <v>8.7243672981729361</v>
      </c>
      <c r="J186" s="4">
        <v>15.416700000000001</v>
      </c>
      <c r="K186" s="4">
        <f t="shared" si="2"/>
        <v>1995.4167</v>
      </c>
      <c r="L186" s="4">
        <v>29.191400000000002</v>
      </c>
      <c r="N186" s="3">
        <v>1987.45759</v>
      </c>
      <c r="O186" s="3" t="s">
        <v>11</v>
      </c>
      <c r="P186" s="3">
        <v>8.7243672981729361</v>
      </c>
      <c r="Q186" s="3"/>
      <c r="R186" s="3"/>
    </row>
    <row r="187" spans="1:18" ht="15.75" x14ac:dyDescent="0.2">
      <c r="A187" s="5">
        <v>186</v>
      </c>
      <c r="B187" s="5">
        <v>8.6289567555986686</v>
      </c>
      <c r="C187" s="4">
        <v>7.5</v>
      </c>
      <c r="J187" s="4">
        <v>15.5</v>
      </c>
      <c r="K187" s="4">
        <f t="shared" si="2"/>
        <v>1995.5</v>
      </c>
      <c r="L187" s="4">
        <v>29.611899999999999</v>
      </c>
      <c r="N187" s="3">
        <v>1987.49927</v>
      </c>
      <c r="O187" s="3">
        <v>1987.5</v>
      </c>
      <c r="P187" s="3">
        <v>8.6289567555986686</v>
      </c>
      <c r="Q187" s="3"/>
      <c r="R187" s="3"/>
    </row>
    <row r="188" spans="1:18" ht="15.75" x14ac:dyDescent="0.2">
      <c r="A188" s="5">
        <v>187</v>
      </c>
      <c r="B188" s="5">
        <v>8.6899942121880915</v>
      </c>
      <c r="J188" s="4">
        <v>15.583299999999999</v>
      </c>
      <c r="K188" s="4">
        <f t="shared" si="2"/>
        <v>1995.5833</v>
      </c>
      <c r="L188" s="4">
        <v>29.440799999999999</v>
      </c>
      <c r="N188" s="3">
        <v>1987.5204900000001</v>
      </c>
      <c r="O188" s="3" t="s">
        <v>11</v>
      </c>
      <c r="P188" s="3">
        <v>8.6899942121880915</v>
      </c>
      <c r="Q188" s="3"/>
      <c r="R188" s="3"/>
    </row>
    <row r="189" spans="1:18" ht="15.75" x14ac:dyDescent="0.2">
      <c r="A189" s="5">
        <v>188</v>
      </c>
      <c r="B189" s="5">
        <v>8.69216616991568</v>
      </c>
      <c r="J189" s="4">
        <v>15.666700000000001</v>
      </c>
      <c r="K189" s="4">
        <f t="shared" si="2"/>
        <v>1995.6667</v>
      </c>
      <c r="L189" s="4">
        <v>29.212599999999998</v>
      </c>
      <c r="N189" s="3">
        <v>1987.54134</v>
      </c>
      <c r="O189" s="3" t="s">
        <v>11</v>
      </c>
      <c r="P189" s="3">
        <v>8.69216616991568</v>
      </c>
      <c r="Q189" s="3"/>
      <c r="R189" s="3"/>
    </row>
    <row r="190" spans="1:18" ht="15.75" x14ac:dyDescent="0.2">
      <c r="A190" s="5">
        <v>189</v>
      </c>
      <c r="B190" s="5">
        <v>8.6966153327226419</v>
      </c>
      <c r="J190" s="4">
        <v>15.75</v>
      </c>
      <c r="K190" s="4">
        <f t="shared" si="2"/>
        <v>1995.75</v>
      </c>
      <c r="L190" s="4">
        <v>28.2395</v>
      </c>
      <c r="N190" s="3">
        <v>1987.5621900000001</v>
      </c>
      <c r="O190" s="3" t="s">
        <v>11</v>
      </c>
      <c r="P190" s="3">
        <v>8.6966153327226419</v>
      </c>
      <c r="Q190" s="3"/>
      <c r="R190" s="3"/>
    </row>
    <row r="191" spans="1:18" ht="15.75" x14ac:dyDescent="0.2">
      <c r="A191" s="5">
        <v>190</v>
      </c>
      <c r="B191" s="5">
        <v>8.7179252140333148</v>
      </c>
      <c r="J191" s="4">
        <v>15.833299999999999</v>
      </c>
      <c r="K191" s="4">
        <f t="shared" si="2"/>
        <v>1995.8333</v>
      </c>
      <c r="L191" s="4">
        <v>27.903099999999998</v>
      </c>
      <c r="N191" s="3">
        <v>1987.58304</v>
      </c>
      <c r="O191" s="3" t="s">
        <v>11</v>
      </c>
      <c r="P191" s="3">
        <v>8.7179252140333148</v>
      </c>
      <c r="Q191" s="3"/>
      <c r="R191" s="3"/>
    </row>
    <row r="192" spans="1:18" ht="15.75" x14ac:dyDescent="0.2">
      <c r="A192" s="5">
        <v>191</v>
      </c>
      <c r="B192" s="5">
        <v>8.7397551390604828</v>
      </c>
      <c r="J192" s="4">
        <v>15.916700000000001</v>
      </c>
      <c r="K192" s="4">
        <f t="shared" si="2"/>
        <v>1995.9167</v>
      </c>
      <c r="L192" s="4">
        <v>25.921199999999999</v>
      </c>
      <c r="N192" s="3">
        <v>1987.6038900000001</v>
      </c>
      <c r="O192" s="3" t="s">
        <v>11</v>
      </c>
      <c r="P192" s="3">
        <v>8.7397551390604828</v>
      </c>
      <c r="Q192" s="3"/>
      <c r="R192" s="3"/>
    </row>
    <row r="193" spans="1:18" ht="15.75" x14ac:dyDescent="0.2">
      <c r="A193" s="5">
        <v>192</v>
      </c>
      <c r="B193" s="5">
        <v>8.7570383383434773</v>
      </c>
      <c r="J193" s="4">
        <v>16</v>
      </c>
      <c r="K193" s="4">
        <f t="shared" si="2"/>
        <v>1996</v>
      </c>
      <c r="L193" s="4">
        <v>24.860299999999999</v>
      </c>
      <c r="N193" s="3">
        <v>1987.62474</v>
      </c>
      <c r="O193" s="3" t="s">
        <v>11</v>
      </c>
      <c r="P193" s="3">
        <v>8.7570383383434773</v>
      </c>
      <c r="Q193" s="3"/>
      <c r="R193" s="3"/>
    </row>
    <row r="194" spans="1:18" ht="15.75" x14ac:dyDescent="0.2">
      <c r="A194" s="5">
        <v>193</v>
      </c>
      <c r="B194" s="5">
        <v>8.8058684093209045</v>
      </c>
      <c r="J194" s="4">
        <v>16.083300000000001</v>
      </c>
      <c r="K194" s="4">
        <f t="shared" si="2"/>
        <v>1996.0833</v>
      </c>
      <c r="L194" s="4">
        <v>23.710899999999999</v>
      </c>
      <c r="N194" s="3">
        <v>1987.6455900000001</v>
      </c>
      <c r="O194" s="3" t="s">
        <v>11</v>
      </c>
      <c r="P194" s="3">
        <v>8.8058684093209045</v>
      </c>
      <c r="Q194" s="3"/>
      <c r="R194" s="3"/>
    </row>
    <row r="195" spans="1:18" ht="15.75" x14ac:dyDescent="0.2">
      <c r="A195" s="5">
        <v>194</v>
      </c>
      <c r="B195" s="5">
        <v>8.7713073171041227</v>
      </c>
      <c r="C195" s="4">
        <f>7+8/12</f>
        <v>7.666666666666667</v>
      </c>
      <c r="J195" s="4">
        <v>16.166699999999999</v>
      </c>
      <c r="K195" s="4">
        <f t="shared" ref="K195:K258" si="3">1980+J195</f>
        <v>1996.1667</v>
      </c>
      <c r="L195" s="4">
        <v>23.557200000000002</v>
      </c>
      <c r="N195" s="3">
        <v>1987.66644</v>
      </c>
      <c r="O195" s="3">
        <v>1987.6666666666667</v>
      </c>
      <c r="P195" s="3">
        <v>8.7713073171041227</v>
      </c>
      <c r="Q195" s="3"/>
      <c r="R195" s="3"/>
    </row>
    <row r="196" spans="1:18" ht="15.75" x14ac:dyDescent="0.2">
      <c r="A196" s="5">
        <v>195</v>
      </c>
      <c r="B196" s="5">
        <v>8.7956768647080068</v>
      </c>
      <c r="J196" s="4">
        <v>16.25</v>
      </c>
      <c r="K196" s="4">
        <f t="shared" si="3"/>
        <v>1996.25</v>
      </c>
      <c r="L196" s="4">
        <v>25.662099999999999</v>
      </c>
      <c r="N196" s="3">
        <v>1987.6872900000001</v>
      </c>
      <c r="O196" s="3" t="s">
        <v>11</v>
      </c>
      <c r="P196" s="3">
        <v>8.7956768647080068</v>
      </c>
      <c r="Q196" s="3"/>
      <c r="R196" s="3"/>
    </row>
    <row r="197" spans="1:18" ht="15.75" x14ac:dyDescent="0.2">
      <c r="A197" s="5">
        <v>196</v>
      </c>
      <c r="B197" s="5">
        <v>8.7772145401713111</v>
      </c>
      <c r="J197" s="4">
        <v>16.333300000000001</v>
      </c>
      <c r="K197" s="4">
        <f t="shared" si="3"/>
        <v>1996.3333</v>
      </c>
      <c r="L197" s="4">
        <v>27.4008</v>
      </c>
      <c r="N197" s="3">
        <v>1987.7081499999999</v>
      </c>
      <c r="O197" s="3" t="s">
        <v>11</v>
      </c>
      <c r="P197" s="3">
        <v>8.7772145401713111</v>
      </c>
      <c r="Q197" s="3"/>
      <c r="R197" s="3"/>
    </row>
    <row r="198" spans="1:18" ht="15.75" x14ac:dyDescent="0.2">
      <c r="A198" s="5">
        <v>197</v>
      </c>
      <c r="B198" s="5">
        <v>8.746885108979086</v>
      </c>
      <c r="J198" s="4">
        <v>16.416699999999999</v>
      </c>
      <c r="K198" s="4">
        <f t="shared" si="3"/>
        <v>1996.4167</v>
      </c>
      <c r="L198" s="4">
        <v>28.601099999999999</v>
      </c>
      <c r="N198" s="3">
        <v>1987.729</v>
      </c>
      <c r="O198" s="3" t="s">
        <v>11</v>
      </c>
      <c r="P198" s="3">
        <v>8.746885108979086</v>
      </c>
      <c r="Q198" s="3"/>
      <c r="R198" s="3"/>
    </row>
    <row r="199" spans="1:18" ht="15.75" x14ac:dyDescent="0.2">
      <c r="A199" s="5">
        <v>198</v>
      </c>
      <c r="B199" s="5">
        <v>8.713563024420095</v>
      </c>
      <c r="C199" s="4">
        <v>7.75</v>
      </c>
      <c r="J199" s="4">
        <v>16.5</v>
      </c>
      <c r="K199" s="4">
        <f t="shared" si="3"/>
        <v>1996.5</v>
      </c>
      <c r="L199" s="4">
        <v>29.2501</v>
      </c>
      <c r="N199" s="3">
        <v>1987.7498499999999</v>
      </c>
      <c r="O199" s="3">
        <v>1987.75</v>
      </c>
      <c r="P199" s="3">
        <v>8.713563024420095</v>
      </c>
      <c r="Q199" s="3"/>
      <c r="R199" s="3"/>
    </row>
    <row r="200" spans="1:18" ht="15.75" x14ac:dyDescent="0.2">
      <c r="A200" s="5">
        <v>199</v>
      </c>
      <c r="B200" s="5">
        <v>8.7624125984733663</v>
      </c>
      <c r="C200" s="4">
        <f>7+10/12</f>
        <v>7.833333333333333</v>
      </c>
      <c r="J200" s="4">
        <v>16.583300000000001</v>
      </c>
      <c r="K200" s="4">
        <f t="shared" si="3"/>
        <v>1996.5833</v>
      </c>
      <c r="L200" s="4">
        <v>29.502600000000001</v>
      </c>
      <c r="N200" s="3">
        <v>1987.8325299999999</v>
      </c>
      <c r="O200" s="3">
        <v>1987.8333333333333</v>
      </c>
      <c r="P200" s="3">
        <v>8.7624125984733663</v>
      </c>
      <c r="Q200" s="3"/>
      <c r="R200" s="3"/>
    </row>
    <row r="201" spans="1:18" ht="15.75" x14ac:dyDescent="0.2">
      <c r="A201" s="5">
        <v>200</v>
      </c>
      <c r="B201" s="5">
        <v>8.9148491478383569</v>
      </c>
      <c r="J201" s="4">
        <v>16.666699999999999</v>
      </c>
      <c r="K201" s="4">
        <f t="shared" si="3"/>
        <v>1996.6667</v>
      </c>
      <c r="L201" s="4">
        <v>28.839600000000001</v>
      </c>
      <c r="N201" s="3">
        <v>1987.8746000000001</v>
      </c>
      <c r="O201" s="3" t="s">
        <v>11</v>
      </c>
      <c r="P201" s="3">
        <v>8.9148491478383569</v>
      </c>
      <c r="Q201" s="3"/>
      <c r="R201" s="3"/>
    </row>
    <row r="202" spans="1:18" ht="15.75" x14ac:dyDescent="0.2">
      <c r="A202" s="5">
        <v>201</v>
      </c>
      <c r="B202" s="5">
        <v>8.8679816530049553</v>
      </c>
      <c r="C202" s="4">
        <f>7+11/12</f>
        <v>7.916666666666667</v>
      </c>
      <c r="J202" s="4">
        <v>16.75</v>
      </c>
      <c r="K202" s="4">
        <f t="shared" si="3"/>
        <v>1996.75</v>
      </c>
      <c r="L202" s="4">
        <v>29.073899999999998</v>
      </c>
      <c r="N202" s="3">
        <v>1987.9162799999999</v>
      </c>
      <c r="O202" s="3">
        <v>1987.9166666666667</v>
      </c>
      <c r="P202" s="3">
        <v>8.8679816530049553</v>
      </c>
      <c r="Q202" s="3"/>
      <c r="R202" s="3"/>
    </row>
    <row r="203" spans="1:18" ht="15.75" x14ac:dyDescent="0.2">
      <c r="A203" s="5">
        <v>202</v>
      </c>
      <c r="B203" s="5">
        <v>8.8831998784114905</v>
      </c>
      <c r="J203" s="4">
        <v>16.833300000000001</v>
      </c>
      <c r="K203" s="4">
        <f t="shared" si="3"/>
        <v>1996.8333</v>
      </c>
      <c r="L203" s="4">
        <v>28.703399999999998</v>
      </c>
      <c r="N203" s="3">
        <v>1987.95796</v>
      </c>
      <c r="O203" s="3" t="s">
        <v>11</v>
      </c>
      <c r="P203" s="3">
        <v>8.8831998784114905</v>
      </c>
      <c r="Q203" s="3"/>
      <c r="R203" s="3"/>
    </row>
    <row r="204" spans="1:18" ht="15.75" x14ac:dyDescent="0.2">
      <c r="A204" s="5">
        <v>203</v>
      </c>
      <c r="B204" s="5">
        <v>8.941449545481376</v>
      </c>
      <c r="C204" s="4">
        <v>8</v>
      </c>
      <c r="J204" s="4">
        <v>16.916699999999999</v>
      </c>
      <c r="K204" s="4">
        <f t="shared" si="3"/>
        <v>1996.9167</v>
      </c>
      <c r="L204" s="4">
        <v>26.910799999999998</v>
      </c>
      <c r="N204" s="3">
        <v>1987.99963</v>
      </c>
      <c r="O204" s="3">
        <v>1988</v>
      </c>
      <c r="P204" s="3">
        <v>8.941449545481376</v>
      </c>
      <c r="Q204" s="3"/>
      <c r="R204" s="3"/>
    </row>
    <row r="205" spans="1:18" ht="15.75" x14ac:dyDescent="0.2">
      <c r="A205" s="5">
        <v>204</v>
      </c>
      <c r="B205" s="5">
        <v>8.9715523948796001</v>
      </c>
      <c r="C205" s="4">
        <f>8+1/12</f>
        <v>8.0833333333333339</v>
      </c>
      <c r="J205" s="4">
        <v>17</v>
      </c>
      <c r="K205" s="4">
        <f t="shared" si="3"/>
        <v>1997</v>
      </c>
      <c r="L205" s="4">
        <v>25.050699999999999</v>
      </c>
      <c r="N205" s="3">
        <v>1988.0824</v>
      </c>
      <c r="O205" s="3">
        <v>1988.0833333333333</v>
      </c>
      <c r="P205" s="3">
        <v>8.9715523948796001</v>
      </c>
      <c r="Q205" s="3"/>
      <c r="R205" s="3"/>
    </row>
    <row r="206" spans="1:18" ht="15.75" x14ac:dyDescent="0.2">
      <c r="A206" s="5">
        <v>205</v>
      </c>
      <c r="B206" s="5">
        <v>8.9563334028213681</v>
      </c>
      <c r="J206" s="4">
        <v>17.083300000000001</v>
      </c>
      <c r="K206" s="4">
        <f t="shared" si="3"/>
        <v>1997.0833</v>
      </c>
      <c r="L206" s="4">
        <v>24.164000000000001</v>
      </c>
      <c r="N206" s="3">
        <v>1988.14508</v>
      </c>
      <c r="O206" s="3" t="s">
        <v>11</v>
      </c>
      <c r="P206" s="3">
        <v>8.9563334028213681</v>
      </c>
      <c r="Q206" s="3"/>
      <c r="R206" s="3"/>
    </row>
    <row r="207" spans="1:18" ht="15.75" x14ac:dyDescent="0.2">
      <c r="A207" s="5">
        <v>206</v>
      </c>
      <c r="B207" s="5">
        <v>8.9163284060128412</v>
      </c>
      <c r="J207" s="4">
        <v>17.166699999999999</v>
      </c>
      <c r="K207" s="4">
        <f t="shared" si="3"/>
        <v>1997.1667</v>
      </c>
      <c r="L207" s="4">
        <v>24.5838</v>
      </c>
      <c r="N207" s="3">
        <v>1988.2075199999999</v>
      </c>
      <c r="O207" s="3" t="s">
        <v>11</v>
      </c>
      <c r="P207" s="3">
        <v>8.9163284060128412</v>
      </c>
      <c r="Q207" s="3"/>
      <c r="R207" s="3"/>
    </row>
    <row r="208" spans="1:18" ht="15.75" x14ac:dyDescent="0.2">
      <c r="A208" s="5">
        <v>207</v>
      </c>
      <c r="B208" s="5">
        <v>8.8450842674139398</v>
      </c>
      <c r="J208" s="4">
        <v>17.25</v>
      </c>
      <c r="K208" s="4">
        <f t="shared" si="3"/>
        <v>1997.25</v>
      </c>
      <c r="L208" s="4">
        <v>25.633900000000001</v>
      </c>
      <c r="N208" s="3">
        <v>1988.2699700000001</v>
      </c>
      <c r="O208" s="3" t="s">
        <v>11</v>
      </c>
      <c r="P208" s="3">
        <v>8.8450842674139398</v>
      </c>
      <c r="Q208" s="3"/>
      <c r="R208" s="3"/>
    </row>
    <row r="209" spans="1:18" ht="15.75" x14ac:dyDescent="0.2">
      <c r="A209" s="5">
        <v>208</v>
      </c>
      <c r="B209" s="5">
        <v>8.7162368252314515</v>
      </c>
      <c r="C209" s="4">
        <f>8+4/12</f>
        <v>8.3333333333333339</v>
      </c>
      <c r="J209" s="4">
        <v>17.333300000000001</v>
      </c>
      <c r="K209" s="4">
        <f t="shared" si="3"/>
        <v>1997.3333</v>
      </c>
      <c r="L209" s="4">
        <v>27.814299999999999</v>
      </c>
      <c r="N209" s="3">
        <v>1988.33241</v>
      </c>
      <c r="O209" s="3">
        <v>1988.3333333333333</v>
      </c>
      <c r="P209" s="3">
        <v>8.7162368252314515</v>
      </c>
      <c r="Q209" s="3"/>
      <c r="R209" s="3"/>
    </row>
    <row r="210" spans="1:18" ht="15.75" x14ac:dyDescent="0.2">
      <c r="A210" s="5">
        <v>209</v>
      </c>
      <c r="B210" s="5">
        <v>8.5877124141673686</v>
      </c>
      <c r="J210" s="4">
        <v>17.416699999999999</v>
      </c>
      <c r="K210" s="4">
        <f t="shared" si="3"/>
        <v>1997.4167</v>
      </c>
      <c r="L210" s="4">
        <v>29.176200000000001</v>
      </c>
      <c r="N210" s="3">
        <v>1988.3743899999999</v>
      </c>
      <c r="O210" s="3" t="s">
        <v>11</v>
      </c>
      <c r="P210" s="3">
        <v>8.5877124141673686</v>
      </c>
      <c r="Q210" s="3"/>
      <c r="R210" s="3"/>
    </row>
    <row r="211" spans="1:18" ht="15.75" x14ac:dyDescent="0.2">
      <c r="A211" s="5">
        <v>210</v>
      </c>
      <c r="B211" s="5">
        <v>8.6532481036006725</v>
      </c>
      <c r="J211" s="4">
        <v>17.5</v>
      </c>
      <c r="K211" s="4">
        <f t="shared" si="3"/>
        <v>1997.5</v>
      </c>
      <c r="L211" s="4">
        <v>29.145</v>
      </c>
      <c r="N211" s="3">
        <v>1988.41607</v>
      </c>
      <c r="O211" s="3" t="s">
        <v>11</v>
      </c>
      <c r="P211" s="3">
        <v>8.6532481036006725</v>
      </c>
      <c r="Q211" s="3"/>
      <c r="R211" s="3"/>
    </row>
    <row r="212" spans="1:18" ht="15.75" x14ac:dyDescent="0.2">
      <c r="A212" s="5">
        <v>211</v>
      </c>
      <c r="B212" s="5">
        <v>8.6465959238177668</v>
      </c>
      <c r="J212" s="4">
        <v>17.583300000000001</v>
      </c>
      <c r="K212" s="4">
        <f t="shared" si="3"/>
        <v>1997.5833</v>
      </c>
      <c r="L212" s="4">
        <v>29.348600000000001</v>
      </c>
      <c r="N212" s="3">
        <v>1988.4577400000001</v>
      </c>
      <c r="O212" s="3" t="s">
        <v>11</v>
      </c>
      <c r="P212" s="3">
        <v>8.6465959238177668</v>
      </c>
      <c r="Q212" s="3"/>
      <c r="R212" s="3"/>
    </row>
    <row r="213" spans="1:18" ht="15.75" x14ac:dyDescent="0.2">
      <c r="A213" s="5">
        <v>212</v>
      </c>
      <c r="B213" s="5">
        <v>8.6525959856417138</v>
      </c>
      <c r="J213" s="4">
        <v>17.666699999999999</v>
      </c>
      <c r="K213" s="4">
        <f t="shared" si="3"/>
        <v>1997.6667</v>
      </c>
      <c r="L213" s="4">
        <v>29.449300000000001</v>
      </c>
      <c r="N213" s="3">
        <v>1988.4994200000001</v>
      </c>
      <c r="O213" s="3" t="s">
        <v>11</v>
      </c>
      <c r="P213" s="3">
        <v>8.6525959856417138</v>
      </c>
      <c r="Q213" s="3"/>
      <c r="R213" s="3"/>
    </row>
    <row r="214" spans="1:18" ht="15.75" x14ac:dyDescent="0.2">
      <c r="A214" s="5">
        <v>213</v>
      </c>
      <c r="B214" s="5">
        <v>8.6456906832348857</v>
      </c>
      <c r="J214" s="4">
        <v>17.75</v>
      </c>
      <c r="K214" s="4">
        <f t="shared" si="3"/>
        <v>1997.75</v>
      </c>
      <c r="L214" s="4">
        <v>29.156199999999998</v>
      </c>
      <c r="N214" s="3">
        <v>1988.5410899999999</v>
      </c>
      <c r="O214" s="3" t="s">
        <v>11</v>
      </c>
      <c r="P214" s="3">
        <v>8.6456906832348857</v>
      </c>
      <c r="Q214" s="3"/>
      <c r="R214" s="3"/>
    </row>
    <row r="215" spans="1:18" ht="15.75" x14ac:dyDescent="0.2">
      <c r="A215" s="5">
        <v>214</v>
      </c>
      <c r="B215" s="5">
        <v>8.6326698148395593</v>
      </c>
      <c r="C215" s="4">
        <f>8+7/12</f>
        <v>8.5833333333333339</v>
      </c>
      <c r="J215" s="4">
        <v>17.833300000000001</v>
      </c>
      <c r="K215" s="4">
        <f t="shared" si="3"/>
        <v>1997.8333</v>
      </c>
      <c r="L215" s="4">
        <v>28.743500000000001</v>
      </c>
      <c r="N215" s="3">
        <v>1988.58277</v>
      </c>
      <c r="O215" s="3">
        <v>1988.5833333333333</v>
      </c>
      <c r="P215" s="3">
        <v>8.6326698148395593</v>
      </c>
      <c r="Q215" s="3"/>
      <c r="R215" s="3"/>
    </row>
    <row r="216" spans="1:18" ht="15.75" x14ac:dyDescent="0.2">
      <c r="A216" s="5">
        <v>215</v>
      </c>
      <c r="B216" s="5">
        <v>8.7273119461903992</v>
      </c>
      <c r="J216" s="4">
        <v>17.916699999999999</v>
      </c>
      <c r="K216" s="4">
        <f t="shared" si="3"/>
        <v>1997.9167</v>
      </c>
      <c r="L216" s="4">
        <v>27.3462</v>
      </c>
      <c r="N216" s="3">
        <v>1988.6162300000001</v>
      </c>
      <c r="O216" s="3" t="s">
        <v>11</v>
      </c>
      <c r="P216" s="3">
        <v>8.7273119461903992</v>
      </c>
      <c r="Q216" s="3"/>
      <c r="R216" s="3"/>
    </row>
    <row r="217" spans="1:18" ht="15.75" x14ac:dyDescent="0.2">
      <c r="A217" s="5">
        <v>216</v>
      </c>
      <c r="B217" s="5">
        <v>8.7406003192108042</v>
      </c>
      <c r="J217" s="4">
        <v>18</v>
      </c>
      <c r="K217" s="4">
        <f t="shared" si="3"/>
        <v>1998</v>
      </c>
      <c r="L217" s="4">
        <v>26.136800000000001</v>
      </c>
      <c r="N217" s="3">
        <v>1988.64958</v>
      </c>
      <c r="O217" s="3" t="s">
        <v>11</v>
      </c>
      <c r="P217" s="3">
        <v>8.7406003192108042</v>
      </c>
      <c r="Q217" s="3"/>
      <c r="R217" s="3"/>
    </row>
    <row r="218" spans="1:18" ht="15.75" x14ac:dyDescent="0.2">
      <c r="A218" s="5">
        <v>217</v>
      </c>
      <c r="B218" s="5">
        <v>8.6917546657562177</v>
      </c>
      <c r="J218" s="4">
        <v>18.083300000000001</v>
      </c>
      <c r="K218" s="4">
        <f t="shared" si="3"/>
        <v>1998.0833</v>
      </c>
      <c r="L218" s="4">
        <v>25.6004</v>
      </c>
      <c r="N218" s="3">
        <v>1988.6829299999999</v>
      </c>
      <c r="O218" s="3" t="s">
        <v>11</v>
      </c>
      <c r="P218" s="3">
        <v>8.6917546657562177</v>
      </c>
      <c r="Q218" s="3"/>
      <c r="R218" s="3"/>
    </row>
    <row r="219" spans="1:18" ht="15.75" x14ac:dyDescent="0.2">
      <c r="A219" s="5">
        <v>218</v>
      </c>
      <c r="B219" s="5">
        <v>8.7216461836967625</v>
      </c>
      <c r="J219" s="4">
        <v>18.166699999999999</v>
      </c>
      <c r="K219" s="4">
        <f t="shared" si="3"/>
        <v>1998.1667</v>
      </c>
      <c r="L219" s="4">
        <v>26.2761</v>
      </c>
      <c r="N219" s="3">
        <v>1988.7162800000001</v>
      </c>
      <c r="O219" s="3" t="s">
        <v>11</v>
      </c>
      <c r="P219" s="3">
        <v>8.7216461836967625</v>
      </c>
      <c r="Q219" s="3"/>
      <c r="R219" s="3"/>
    </row>
    <row r="220" spans="1:18" ht="15.75" x14ac:dyDescent="0.2">
      <c r="A220" s="5">
        <v>219</v>
      </c>
      <c r="B220" s="5">
        <v>8.6815022621628444</v>
      </c>
      <c r="C220" s="4">
        <v>8.75</v>
      </c>
      <c r="J220" s="4">
        <v>18.25</v>
      </c>
      <c r="K220" s="4">
        <f t="shared" si="3"/>
        <v>1998.25</v>
      </c>
      <c r="L220" s="4">
        <v>27.311499999999999</v>
      </c>
      <c r="N220" s="3">
        <v>1988.74963</v>
      </c>
      <c r="O220" s="3">
        <v>1988.75</v>
      </c>
      <c r="P220" s="3">
        <v>8.6815022621628444</v>
      </c>
      <c r="Q220" s="3"/>
      <c r="R220" s="3"/>
    </row>
    <row r="221" spans="1:18" ht="15.75" x14ac:dyDescent="0.2">
      <c r="A221" s="5">
        <v>220</v>
      </c>
      <c r="B221" s="5">
        <v>8.6978108456394274</v>
      </c>
      <c r="J221" s="4">
        <v>18.333300000000001</v>
      </c>
      <c r="K221" s="4">
        <f t="shared" si="3"/>
        <v>1998.3333</v>
      </c>
      <c r="L221" s="4">
        <v>28.330500000000001</v>
      </c>
      <c r="N221" s="3">
        <v>1988.83222</v>
      </c>
      <c r="O221" s="3" t="s">
        <v>11</v>
      </c>
      <c r="P221" s="3">
        <v>8.6978108456394274</v>
      </c>
      <c r="Q221" s="3"/>
      <c r="R221" s="3"/>
    </row>
    <row r="222" spans="1:18" ht="15.75" x14ac:dyDescent="0.2">
      <c r="A222" s="5">
        <v>221</v>
      </c>
      <c r="B222" s="5">
        <v>8.7999156033597838</v>
      </c>
      <c r="J222" s="4">
        <v>18.416699999999999</v>
      </c>
      <c r="K222" s="4">
        <f t="shared" si="3"/>
        <v>1998.4167</v>
      </c>
      <c r="L222" s="4">
        <v>29.822399999999998</v>
      </c>
      <c r="N222" s="3">
        <v>1988.91536</v>
      </c>
      <c r="O222" s="3" t="s">
        <v>11</v>
      </c>
      <c r="P222" s="3">
        <v>8.7999156033597838</v>
      </c>
      <c r="Q222" s="3"/>
      <c r="R222" s="3"/>
    </row>
    <row r="223" spans="1:18" ht="15.75" x14ac:dyDescent="0.2">
      <c r="A223" s="5">
        <v>222</v>
      </c>
      <c r="B223" s="5">
        <v>8.9426037410529506</v>
      </c>
      <c r="C223" s="4">
        <v>9</v>
      </c>
      <c r="J223" s="4">
        <v>18.5</v>
      </c>
      <c r="K223" s="4">
        <f t="shared" si="3"/>
        <v>1998.5</v>
      </c>
      <c r="L223" s="4">
        <v>30.033899999999999</v>
      </c>
      <c r="N223" s="3">
        <v>1988.9984899999999</v>
      </c>
      <c r="O223" s="3">
        <v>1989</v>
      </c>
      <c r="P223" s="3">
        <v>8.9426037410529506</v>
      </c>
      <c r="Q223" s="3"/>
      <c r="R223" s="3"/>
    </row>
    <row r="224" spans="1:18" ht="15.75" x14ac:dyDescent="0.2">
      <c r="A224" s="5">
        <v>223</v>
      </c>
      <c r="B224" s="5">
        <v>9.0105292402172825</v>
      </c>
      <c r="C224" s="4">
        <f>9+1/12</f>
        <v>9.0833333333333339</v>
      </c>
      <c r="J224" s="4">
        <v>18.583300000000001</v>
      </c>
      <c r="K224" s="4">
        <f t="shared" si="3"/>
        <v>1998.5833</v>
      </c>
      <c r="L224" s="4">
        <v>29.970199999999998</v>
      </c>
      <c r="N224" s="3">
        <v>1989.0816299999999</v>
      </c>
      <c r="O224" s="3">
        <v>1989.0833333333333</v>
      </c>
      <c r="P224" s="3">
        <v>9.0105292402172825</v>
      </c>
      <c r="Q224" s="3"/>
      <c r="R224" s="3"/>
    </row>
    <row r="225" spans="1:18" ht="15.75" x14ac:dyDescent="0.2">
      <c r="A225" s="5">
        <v>224</v>
      </c>
      <c r="B225" s="5">
        <v>8.9717325298014075</v>
      </c>
      <c r="J225" s="4">
        <v>18.666699999999999</v>
      </c>
      <c r="K225" s="4">
        <f t="shared" si="3"/>
        <v>1998.6667</v>
      </c>
      <c r="L225" s="4">
        <v>30.247199999999999</v>
      </c>
      <c r="N225" s="3">
        <v>1989.1241500000001</v>
      </c>
      <c r="O225" s="3" t="s">
        <v>11</v>
      </c>
      <c r="P225" s="3">
        <v>8.9717325298014075</v>
      </c>
      <c r="Q225" s="3"/>
      <c r="R225" s="3"/>
    </row>
    <row r="226" spans="1:18" ht="15.75" x14ac:dyDescent="0.2">
      <c r="A226" s="5">
        <v>225</v>
      </c>
      <c r="B226" s="5">
        <v>8.9911119525552969</v>
      </c>
      <c r="J226" s="4">
        <v>18.75</v>
      </c>
      <c r="K226" s="4">
        <f t="shared" si="3"/>
        <v>1998.75</v>
      </c>
      <c r="L226" s="4">
        <v>30.016400000000001</v>
      </c>
      <c r="N226" s="3">
        <v>1989.1658299999999</v>
      </c>
      <c r="O226" s="3" t="s">
        <v>11</v>
      </c>
      <c r="P226" s="3">
        <v>8.9911119525552969</v>
      </c>
      <c r="Q226" s="3"/>
      <c r="R226" s="3"/>
    </row>
    <row r="227" spans="1:18" ht="15.75" x14ac:dyDescent="0.2">
      <c r="A227" s="5">
        <v>226</v>
      </c>
      <c r="B227" s="5">
        <v>8.919296048201117</v>
      </c>
      <c r="J227" s="4">
        <v>18.833300000000001</v>
      </c>
      <c r="K227" s="4">
        <f t="shared" si="3"/>
        <v>1998.8333</v>
      </c>
      <c r="L227" s="4">
        <v>28.867999999999999</v>
      </c>
      <c r="N227" s="3">
        <v>1989.2075</v>
      </c>
      <c r="O227" s="3" t="s">
        <v>11</v>
      </c>
      <c r="P227" s="3">
        <v>8.919296048201117</v>
      </c>
      <c r="Q227" s="3"/>
      <c r="R227" s="3"/>
    </row>
    <row r="228" spans="1:18" ht="15.75" x14ac:dyDescent="0.2">
      <c r="A228" s="5">
        <v>227</v>
      </c>
      <c r="B228" s="5">
        <v>8.9285817188976484</v>
      </c>
      <c r="J228" s="4">
        <v>18.916699999999999</v>
      </c>
      <c r="K228" s="4">
        <f t="shared" si="3"/>
        <v>1998.9167</v>
      </c>
      <c r="L228" s="4">
        <v>27.5245</v>
      </c>
      <c r="N228" s="3">
        <v>1989.24918</v>
      </c>
      <c r="O228" s="3" t="s">
        <v>11</v>
      </c>
      <c r="P228" s="3">
        <v>8.9285817188976484</v>
      </c>
      <c r="Q228" s="3"/>
      <c r="R228" s="3"/>
    </row>
    <row r="229" spans="1:18" ht="15.75" x14ac:dyDescent="0.2">
      <c r="A229" s="5">
        <v>228</v>
      </c>
      <c r="B229" s="5">
        <v>8.9389560774356465</v>
      </c>
      <c r="J229" s="4">
        <v>19</v>
      </c>
      <c r="K229" s="4">
        <f t="shared" si="3"/>
        <v>1999</v>
      </c>
      <c r="L229" s="4">
        <v>26.001899999999999</v>
      </c>
      <c r="N229" s="3">
        <v>1989.2908500000001</v>
      </c>
      <c r="O229" s="3" t="s">
        <v>11</v>
      </c>
      <c r="P229" s="3">
        <v>8.9389560774356465</v>
      </c>
      <c r="Q229" s="3"/>
      <c r="R229" s="3"/>
    </row>
    <row r="230" spans="1:18" ht="15.75" x14ac:dyDescent="0.2">
      <c r="A230" s="5">
        <v>229</v>
      </c>
      <c r="B230" s="5">
        <v>8.8089026036530136</v>
      </c>
      <c r="J230" s="4">
        <v>19.083300000000001</v>
      </c>
      <c r="K230" s="4">
        <f t="shared" si="3"/>
        <v>1999.0833</v>
      </c>
      <c r="L230" s="4">
        <v>25.42</v>
      </c>
      <c r="N230" s="3">
        <v>1989.3325299999999</v>
      </c>
      <c r="O230" s="3" t="s">
        <v>11</v>
      </c>
      <c r="P230" s="3">
        <v>8.8089026036530136</v>
      </c>
      <c r="Q230" s="3"/>
      <c r="R230" s="3"/>
    </row>
    <row r="231" spans="1:18" ht="15.75" x14ac:dyDescent="0.2">
      <c r="A231" s="5">
        <v>230</v>
      </c>
      <c r="B231" s="5">
        <v>8.792603303440929</v>
      </c>
      <c r="J231" s="4">
        <v>19.166699999999999</v>
      </c>
      <c r="K231" s="4">
        <f t="shared" si="3"/>
        <v>1999.1667</v>
      </c>
      <c r="L231" s="4">
        <v>25.332599999999999</v>
      </c>
      <c r="N231" s="3">
        <v>1989.3742</v>
      </c>
      <c r="O231" s="3" t="s">
        <v>11</v>
      </c>
      <c r="P231" s="3">
        <v>8.792603303440929</v>
      </c>
      <c r="Q231" s="3"/>
      <c r="R231" s="3"/>
    </row>
    <row r="232" spans="1:18" ht="15.75" x14ac:dyDescent="0.2">
      <c r="A232" s="5">
        <v>231</v>
      </c>
      <c r="B232" s="5">
        <v>8.7211526284231038</v>
      </c>
      <c r="C232" s="4">
        <f>9+5/12</f>
        <v>9.4166666666666661</v>
      </c>
      <c r="J232" s="4">
        <v>19.25</v>
      </c>
      <c r="K232" s="4">
        <f t="shared" si="3"/>
        <v>1999.25</v>
      </c>
      <c r="L232" s="4">
        <v>26.783100000000001</v>
      </c>
      <c r="N232" s="3">
        <v>1989.41588</v>
      </c>
      <c r="O232" s="3">
        <v>1989.4166666666667</v>
      </c>
      <c r="P232" s="3">
        <v>8.7211526284231038</v>
      </c>
      <c r="Q232" s="3"/>
      <c r="R232" s="3"/>
    </row>
    <row r="233" spans="1:18" ht="15.75" x14ac:dyDescent="0.2">
      <c r="A233" s="5">
        <v>232</v>
      </c>
      <c r="B233" s="5">
        <v>8.682039238499252</v>
      </c>
      <c r="C233" s="4">
        <v>9.5</v>
      </c>
      <c r="J233" s="4">
        <v>19.333300000000001</v>
      </c>
      <c r="K233" s="4">
        <f t="shared" si="3"/>
        <v>1999.3333</v>
      </c>
      <c r="L233" s="4">
        <v>28.257000000000001</v>
      </c>
      <c r="N233" s="3">
        <v>1989.4982299999999</v>
      </c>
      <c r="O233" s="3">
        <v>1989.5</v>
      </c>
      <c r="P233" s="3">
        <v>8.682039238499252</v>
      </c>
      <c r="Q233" s="3"/>
      <c r="R233" s="3"/>
    </row>
    <row r="234" spans="1:18" ht="15.75" x14ac:dyDescent="0.2">
      <c r="A234" s="5">
        <v>233</v>
      </c>
      <c r="B234" s="5">
        <v>8.7581581424721247</v>
      </c>
      <c r="J234" s="4">
        <v>19.416699999999999</v>
      </c>
      <c r="K234" s="4">
        <f t="shared" si="3"/>
        <v>1999.4167</v>
      </c>
      <c r="L234" s="4">
        <v>29.248899999999999</v>
      </c>
      <c r="N234" s="3">
        <v>1989.5204100000001</v>
      </c>
      <c r="O234" s="3" t="s">
        <v>11</v>
      </c>
      <c r="P234" s="3">
        <v>8.7581581424721247</v>
      </c>
      <c r="Q234" s="3"/>
      <c r="R234" s="3"/>
    </row>
    <row r="235" spans="1:18" ht="15.75" x14ac:dyDescent="0.2">
      <c r="A235" s="5">
        <v>234</v>
      </c>
      <c r="B235" s="5">
        <v>8.8028623318496333</v>
      </c>
      <c r="J235" s="4">
        <v>19.5</v>
      </c>
      <c r="K235" s="4">
        <f t="shared" si="3"/>
        <v>1999.5</v>
      </c>
      <c r="L235" s="4">
        <v>29.3504</v>
      </c>
      <c r="N235" s="3">
        <v>1989.54126</v>
      </c>
      <c r="O235" s="3" t="s">
        <v>11</v>
      </c>
      <c r="P235" s="3">
        <v>8.8028623318496333</v>
      </c>
      <c r="Q235" s="3"/>
      <c r="R235" s="3"/>
    </row>
    <row r="236" spans="1:18" ht="15.75" x14ac:dyDescent="0.2">
      <c r="A236" s="5">
        <v>235</v>
      </c>
      <c r="B236" s="5">
        <v>8.7654928125611118</v>
      </c>
      <c r="J236" s="4">
        <v>19.583300000000001</v>
      </c>
      <c r="K236" s="4">
        <f t="shared" si="3"/>
        <v>1999.5833</v>
      </c>
      <c r="L236" s="4">
        <v>29.241299999999999</v>
      </c>
      <c r="N236" s="3">
        <v>1989.5621100000001</v>
      </c>
      <c r="O236" s="3" t="s">
        <v>11</v>
      </c>
      <c r="P236" s="3">
        <v>8.7654928125611118</v>
      </c>
      <c r="Q236" s="3"/>
      <c r="R236" s="3"/>
    </row>
    <row r="237" spans="1:18" ht="15.75" x14ac:dyDescent="0.2">
      <c r="A237" s="5">
        <v>236</v>
      </c>
      <c r="B237" s="5">
        <v>8.7065645329332622</v>
      </c>
      <c r="C237" s="4">
        <f>9+7/12</f>
        <v>9.5833333333333339</v>
      </c>
      <c r="J237" s="4">
        <v>19.666699999999999</v>
      </c>
      <c r="K237" s="4">
        <f t="shared" si="3"/>
        <v>1999.6667</v>
      </c>
      <c r="L237" s="4">
        <v>29.0898</v>
      </c>
      <c r="N237" s="3">
        <v>1989.58296</v>
      </c>
      <c r="O237" s="3">
        <v>1989.5833333333333</v>
      </c>
      <c r="P237" s="3">
        <v>8.7065645329332622</v>
      </c>
      <c r="Q237" s="3"/>
      <c r="R237" s="3"/>
    </row>
    <row r="238" spans="1:18" ht="15.75" x14ac:dyDescent="0.2">
      <c r="A238" s="5">
        <v>237</v>
      </c>
      <c r="B238" s="5">
        <v>8.8062659141655715</v>
      </c>
      <c r="J238" s="4">
        <v>19.75</v>
      </c>
      <c r="K238" s="4">
        <f t="shared" si="3"/>
        <v>1999.75</v>
      </c>
      <c r="L238" s="4">
        <v>29.356400000000001</v>
      </c>
      <c r="N238" s="3">
        <v>1989.6106299999999</v>
      </c>
      <c r="O238" s="3" t="s">
        <v>11</v>
      </c>
      <c r="P238" s="3">
        <v>8.8062659141655715</v>
      </c>
      <c r="Q238" s="3"/>
      <c r="R238" s="3"/>
    </row>
    <row r="239" spans="1:18" ht="15.75" x14ac:dyDescent="0.2">
      <c r="A239" s="5">
        <v>238</v>
      </c>
      <c r="B239" s="5">
        <v>8.7351721255432881</v>
      </c>
      <c r="J239" s="4">
        <v>19.833300000000001</v>
      </c>
      <c r="K239" s="4">
        <f t="shared" si="3"/>
        <v>1999.8333</v>
      </c>
      <c r="L239" s="4">
        <v>28.553599999999999</v>
      </c>
      <c r="N239" s="3">
        <v>1989.63843</v>
      </c>
      <c r="O239" s="3" t="s">
        <v>11</v>
      </c>
      <c r="P239" s="3">
        <v>8.7351721255432881</v>
      </c>
      <c r="Q239" s="3"/>
      <c r="R239" s="3"/>
    </row>
    <row r="240" spans="1:18" ht="15.75" x14ac:dyDescent="0.2">
      <c r="A240" s="5">
        <v>239</v>
      </c>
      <c r="B240" s="5">
        <v>8.7168636518786542</v>
      </c>
      <c r="C240" s="4">
        <f>9+8/12</f>
        <v>9.6666666666666661</v>
      </c>
      <c r="J240" s="4">
        <v>19.916699999999999</v>
      </c>
      <c r="K240" s="4">
        <f t="shared" si="3"/>
        <v>1999.9167</v>
      </c>
      <c r="L240" s="4">
        <v>27.456600000000002</v>
      </c>
      <c r="N240" s="3">
        <v>1989.66623</v>
      </c>
      <c r="O240" s="3">
        <v>1989.6666666666667</v>
      </c>
      <c r="P240" s="3">
        <v>8.7168636518786542</v>
      </c>
      <c r="Q240" s="3"/>
      <c r="R240" s="3"/>
    </row>
    <row r="241" spans="1:18" ht="15.75" x14ac:dyDescent="0.2">
      <c r="A241" s="5">
        <v>240</v>
      </c>
      <c r="B241" s="5">
        <v>8.8105769655095525</v>
      </c>
      <c r="J241" s="4">
        <v>20</v>
      </c>
      <c r="K241" s="4">
        <f t="shared" si="3"/>
        <v>2000</v>
      </c>
      <c r="L241" s="4">
        <v>25.903600000000001</v>
      </c>
      <c r="N241" s="3">
        <v>1989.70768</v>
      </c>
      <c r="O241" s="3" t="s">
        <v>11</v>
      </c>
      <c r="P241" s="3">
        <v>8.8105769655095525</v>
      </c>
      <c r="Q241" s="3"/>
      <c r="R241" s="3"/>
    </row>
    <row r="242" spans="1:18" ht="15.75" x14ac:dyDescent="0.2">
      <c r="A242" s="5">
        <v>241</v>
      </c>
      <c r="B242" s="5">
        <v>8.6564095410904116</v>
      </c>
      <c r="C242" s="4">
        <v>9.75</v>
      </c>
      <c r="J242" s="4">
        <v>20.083300000000001</v>
      </c>
      <c r="K242" s="4">
        <f t="shared" si="3"/>
        <v>2000.0833</v>
      </c>
      <c r="L242" s="4">
        <v>24.785900000000002</v>
      </c>
      <c r="N242" s="3">
        <v>1989.74936</v>
      </c>
      <c r="O242" s="3">
        <v>1989.75</v>
      </c>
      <c r="P242" s="3">
        <v>8.6564095410904116</v>
      </c>
      <c r="Q242" s="3"/>
      <c r="R242" s="3"/>
    </row>
    <row r="243" spans="1:18" ht="15.75" x14ac:dyDescent="0.2">
      <c r="A243" s="5">
        <v>242</v>
      </c>
      <c r="B243" s="5">
        <v>8.7468001673369304</v>
      </c>
      <c r="C243" s="4">
        <f>9+10/12</f>
        <v>9.8333333333333339</v>
      </c>
      <c r="J243" s="4">
        <v>20.166699999999999</v>
      </c>
      <c r="K243" s="4">
        <f t="shared" si="3"/>
        <v>2000.1667</v>
      </c>
      <c r="L243" s="4">
        <v>24.558900000000001</v>
      </c>
      <c r="N243" s="3">
        <v>1989.83185</v>
      </c>
      <c r="O243" s="3">
        <v>1989.8333333333333</v>
      </c>
      <c r="P243" s="3">
        <v>8.7468001673369304</v>
      </c>
      <c r="Q243" s="3"/>
      <c r="R243" s="3"/>
    </row>
    <row r="244" spans="1:18" ht="15.75" x14ac:dyDescent="0.2">
      <c r="A244" s="5">
        <v>243</v>
      </c>
      <c r="B244" s="5">
        <v>8.9203313905538284</v>
      </c>
      <c r="J244" s="4">
        <v>20.25</v>
      </c>
      <c r="K244" s="4">
        <f t="shared" si="3"/>
        <v>2000.25</v>
      </c>
      <c r="L244" s="4">
        <v>26.1204</v>
      </c>
      <c r="N244" s="3">
        <v>1989.9552900000001</v>
      </c>
      <c r="O244" s="3" t="s">
        <v>11</v>
      </c>
      <c r="P244" s="3">
        <v>8.9203313905538284</v>
      </c>
      <c r="Q244" s="3"/>
      <c r="R244" s="3"/>
    </row>
    <row r="245" spans="1:18" ht="15.75" x14ac:dyDescent="0.2">
      <c r="A245" s="5">
        <v>244</v>
      </c>
      <c r="B245" s="5">
        <v>8.9274010058694575</v>
      </c>
      <c r="C245" s="4">
        <f>10+1/12</f>
        <v>10.083333333333334</v>
      </c>
      <c r="J245" s="4">
        <v>20.333300000000001</v>
      </c>
      <c r="K245" s="4">
        <f t="shared" si="3"/>
        <v>2000.3333</v>
      </c>
      <c r="L245" s="4">
        <v>28.036000000000001</v>
      </c>
      <c r="N245" s="3">
        <v>1990.0794599999999</v>
      </c>
      <c r="O245" s="3">
        <v>1990.0833333333333</v>
      </c>
      <c r="P245" s="3">
        <v>8.9274010058694575</v>
      </c>
      <c r="Q245" s="3"/>
      <c r="R245" s="3"/>
    </row>
    <row r="246" spans="1:18" ht="15.75" x14ac:dyDescent="0.2">
      <c r="A246" s="5">
        <v>245</v>
      </c>
      <c r="B246" s="5">
        <v>8.8686471967845328</v>
      </c>
      <c r="J246" s="4">
        <v>20.416699999999999</v>
      </c>
      <c r="K246" s="4">
        <f t="shared" si="3"/>
        <v>2000.4167</v>
      </c>
      <c r="L246" s="4">
        <v>29.415299999999998</v>
      </c>
      <c r="N246" s="3">
        <v>1990.1102599999999</v>
      </c>
      <c r="O246" s="3" t="s">
        <v>11</v>
      </c>
      <c r="P246" s="3">
        <v>8.8686471967845328</v>
      </c>
      <c r="Q246" s="3"/>
      <c r="R246" s="3"/>
    </row>
    <row r="247" spans="1:18" ht="15.75" x14ac:dyDescent="0.2">
      <c r="A247" s="5">
        <v>246</v>
      </c>
      <c r="B247" s="5">
        <v>8.8950838760723414</v>
      </c>
      <c r="J247" s="4">
        <v>20.5</v>
      </c>
      <c r="K247" s="4">
        <f t="shared" si="3"/>
        <v>2000.5</v>
      </c>
      <c r="L247" s="4">
        <v>29.251999999999999</v>
      </c>
      <c r="N247" s="3">
        <v>1990.13806</v>
      </c>
      <c r="O247" s="3" t="s">
        <v>11</v>
      </c>
      <c r="P247" s="3">
        <v>8.8950838760723414</v>
      </c>
      <c r="Q247" s="3"/>
      <c r="R247" s="3"/>
    </row>
    <row r="248" spans="1:18" ht="15.75" x14ac:dyDescent="0.2">
      <c r="A248" s="5">
        <v>247</v>
      </c>
      <c r="B248" s="5">
        <v>8.8831453440767749</v>
      </c>
      <c r="J248" s="4">
        <v>20.583300000000001</v>
      </c>
      <c r="K248" s="4">
        <f t="shared" si="3"/>
        <v>2000.5833</v>
      </c>
      <c r="L248" s="4">
        <v>29.247800000000002</v>
      </c>
      <c r="N248" s="3">
        <v>1990.1658600000001</v>
      </c>
      <c r="O248" s="3" t="s">
        <v>11</v>
      </c>
      <c r="P248" s="3">
        <v>8.8831453440767749</v>
      </c>
      <c r="Q248" s="3"/>
      <c r="R248" s="3"/>
    </row>
    <row r="249" spans="1:18" ht="15.75" x14ac:dyDescent="0.2">
      <c r="A249" s="5">
        <v>248</v>
      </c>
      <c r="B249" s="5">
        <v>8.8978494416359304</v>
      </c>
      <c r="J249" s="4">
        <v>20.666699999999999</v>
      </c>
      <c r="K249" s="4">
        <f t="shared" si="3"/>
        <v>2000.6667</v>
      </c>
      <c r="L249" s="4">
        <v>29.334099999999999</v>
      </c>
      <c r="N249" s="3">
        <v>1990.1936499999999</v>
      </c>
      <c r="O249" s="3" t="s">
        <v>11</v>
      </c>
      <c r="P249" s="3">
        <v>8.8978494416359304</v>
      </c>
      <c r="Q249" s="3"/>
      <c r="R249" s="3"/>
    </row>
    <row r="250" spans="1:18" ht="15.75" x14ac:dyDescent="0.2">
      <c r="A250" s="5">
        <v>249</v>
      </c>
      <c r="B250" s="5">
        <v>8.8943565260209301</v>
      </c>
      <c r="J250" s="4">
        <v>20.75</v>
      </c>
      <c r="K250" s="4">
        <f t="shared" si="3"/>
        <v>2000.75</v>
      </c>
      <c r="L250" s="4">
        <v>28.748200000000001</v>
      </c>
      <c r="N250" s="3">
        <v>1990.22145</v>
      </c>
      <c r="O250" s="3" t="s">
        <v>11</v>
      </c>
      <c r="P250" s="3">
        <v>8.8943565260209301</v>
      </c>
      <c r="Q250" s="3"/>
      <c r="R250" s="3"/>
    </row>
    <row r="251" spans="1:18" ht="15.75" x14ac:dyDescent="0.2">
      <c r="A251" s="5">
        <v>250</v>
      </c>
      <c r="B251" s="5">
        <v>8.8049365593020674</v>
      </c>
      <c r="C251" s="4">
        <f>10+3/12</f>
        <v>10.25</v>
      </c>
      <c r="J251" s="4">
        <v>20.833300000000001</v>
      </c>
      <c r="K251" s="4">
        <f t="shared" si="3"/>
        <v>2000.8333</v>
      </c>
      <c r="L251" s="4">
        <v>28.276499999999999</v>
      </c>
      <c r="N251" s="3">
        <v>1990.2492500000001</v>
      </c>
      <c r="O251" s="3">
        <v>1990.25</v>
      </c>
      <c r="P251" s="3">
        <v>8.8049365593020674</v>
      </c>
      <c r="Q251" s="3"/>
      <c r="R251" s="3"/>
    </row>
    <row r="252" spans="1:18" ht="15.75" x14ac:dyDescent="0.2">
      <c r="A252" s="5">
        <v>251</v>
      </c>
      <c r="B252" s="5">
        <v>8.7264424763427133</v>
      </c>
      <c r="J252" s="4">
        <v>20.916699999999999</v>
      </c>
      <c r="K252" s="4">
        <f t="shared" si="3"/>
        <v>2000.9167</v>
      </c>
      <c r="L252" s="4">
        <v>26.890599999999999</v>
      </c>
      <c r="N252" s="3">
        <v>1990.2905499999999</v>
      </c>
      <c r="O252" s="3" t="s">
        <v>11</v>
      </c>
      <c r="P252" s="3">
        <v>8.7264424763427133</v>
      </c>
      <c r="Q252" s="3"/>
      <c r="R252" s="3"/>
    </row>
    <row r="253" spans="1:18" ht="15.75" x14ac:dyDescent="0.2">
      <c r="A253" s="5">
        <v>252</v>
      </c>
      <c r="B253" s="5">
        <v>8.7561409582737504</v>
      </c>
      <c r="C253" s="4">
        <f>10+4/12</f>
        <v>10.333333333333334</v>
      </c>
      <c r="J253" s="4">
        <v>21</v>
      </c>
      <c r="K253" s="4">
        <f t="shared" si="3"/>
        <v>2001</v>
      </c>
      <c r="L253" s="4">
        <v>25.760200000000001</v>
      </c>
      <c r="N253" s="3">
        <v>1990.33222</v>
      </c>
      <c r="O253" s="3">
        <v>1990.3333333333333</v>
      </c>
      <c r="P253" s="3">
        <v>8.7561409582737504</v>
      </c>
      <c r="Q253" s="3"/>
      <c r="R253" s="3"/>
    </row>
    <row r="254" spans="1:18" ht="15.75" x14ac:dyDescent="0.2">
      <c r="A254" s="5">
        <v>253</v>
      </c>
      <c r="B254" s="5">
        <v>8.744354019375379</v>
      </c>
      <c r="J254" s="4">
        <v>21.083300000000001</v>
      </c>
      <c r="K254" s="4">
        <f t="shared" si="3"/>
        <v>2001.0833</v>
      </c>
      <c r="L254" s="4">
        <v>24.9053</v>
      </c>
      <c r="N254" s="3">
        <v>1990.3739</v>
      </c>
      <c r="O254" s="3" t="s">
        <v>11</v>
      </c>
      <c r="P254" s="3">
        <v>8.744354019375379</v>
      </c>
      <c r="Q254" s="3"/>
      <c r="R254" s="3"/>
    </row>
    <row r="255" spans="1:18" ht="15.75" x14ac:dyDescent="0.2">
      <c r="A255" s="5">
        <v>254</v>
      </c>
      <c r="B255" s="5">
        <v>8.7099038280881</v>
      </c>
      <c r="C255" s="4">
        <f>10+5/12</f>
        <v>10.416666666666666</v>
      </c>
      <c r="J255" s="4">
        <v>21.166699999999999</v>
      </c>
      <c r="K255" s="4">
        <f t="shared" si="3"/>
        <v>2001.1667</v>
      </c>
      <c r="L255" s="4">
        <v>25.371700000000001</v>
      </c>
      <c r="N255" s="3">
        <v>1990.4155699999999</v>
      </c>
      <c r="O255" s="3">
        <v>1990.4166666666667</v>
      </c>
      <c r="P255" s="3">
        <v>8.7099038280881</v>
      </c>
      <c r="Q255" s="3"/>
      <c r="R255" s="3"/>
    </row>
    <row r="256" spans="1:18" ht="15.75" x14ac:dyDescent="0.2">
      <c r="A256" s="5">
        <v>255</v>
      </c>
      <c r="B256" s="5">
        <v>8.7437608662411979</v>
      </c>
      <c r="J256" s="4">
        <v>21.25</v>
      </c>
      <c r="K256" s="4">
        <f t="shared" si="3"/>
        <v>2001.25</v>
      </c>
      <c r="L256" s="4">
        <v>26.336099999999998</v>
      </c>
      <c r="N256" s="3">
        <v>1990.47747</v>
      </c>
      <c r="O256" s="3" t="s">
        <v>11</v>
      </c>
      <c r="P256" s="3">
        <v>8.7437608662411979</v>
      </c>
      <c r="Q256" s="3"/>
      <c r="R256" s="3"/>
    </row>
    <row r="257" spans="1:18" ht="15.75" x14ac:dyDescent="0.2">
      <c r="A257" s="5">
        <v>256</v>
      </c>
      <c r="B257" s="5">
        <v>8.7750065009015241</v>
      </c>
      <c r="J257" s="4">
        <v>21.333300000000001</v>
      </c>
      <c r="K257" s="4">
        <f t="shared" si="3"/>
        <v>2001.3333</v>
      </c>
      <c r="L257" s="4">
        <v>28.170100000000001</v>
      </c>
      <c r="N257" s="3">
        <v>1990.53991</v>
      </c>
      <c r="O257" s="3" t="s">
        <v>11</v>
      </c>
      <c r="P257" s="3">
        <v>8.7750065009015241</v>
      </c>
      <c r="Q257" s="3"/>
      <c r="R257" s="3"/>
    </row>
    <row r="258" spans="1:18" ht="15.75" x14ac:dyDescent="0.2">
      <c r="A258" s="5">
        <v>257</v>
      </c>
      <c r="B258" s="5">
        <v>8.8020093832123276</v>
      </c>
      <c r="J258" s="4">
        <v>21.416699999999999</v>
      </c>
      <c r="K258" s="4">
        <f t="shared" si="3"/>
        <v>2001.4167</v>
      </c>
      <c r="L258" s="4">
        <v>29.439800000000002</v>
      </c>
      <c r="N258" s="3">
        <v>1990.6023600000001</v>
      </c>
      <c r="O258" s="3" t="s">
        <v>11</v>
      </c>
      <c r="P258" s="3">
        <v>8.8020093832123276</v>
      </c>
      <c r="Q258" s="3"/>
      <c r="R258" s="3"/>
    </row>
    <row r="259" spans="1:18" ht="15.75" x14ac:dyDescent="0.2">
      <c r="A259" s="5">
        <v>258</v>
      </c>
      <c r="B259" s="5">
        <v>8.6902570052679611</v>
      </c>
      <c r="C259" s="4">
        <f>10+8/12</f>
        <v>10.666666666666666</v>
      </c>
      <c r="J259" s="4">
        <v>21.5</v>
      </c>
      <c r="K259" s="4">
        <f t="shared" ref="K259:K322" si="4">1980+J259</f>
        <v>2001.5</v>
      </c>
      <c r="L259" s="4">
        <v>29.716200000000001</v>
      </c>
      <c r="N259" s="3">
        <v>1990.6648</v>
      </c>
      <c r="O259" s="3">
        <v>1990.6666666666667</v>
      </c>
      <c r="P259" s="3">
        <v>8.6902570052679611</v>
      </c>
      <c r="Q259" s="3"/>
      <c r="R259" s="3"/>
    </row>
    <row r="260" spans="1:18" ht="15.75" x14ac:dyDescent="0.2">
      <c r="A260" s="5">
        <v>259</v>
      </c>
      <c r="B260" s="5">
        <v>8.7180773627414201</v>
      </c>
      <c r="J260" s="4">
        <v>21.583300000000001</v>
      </c>
      <c r="K260" s="4">
        <f t="shared" si="4"/>
        <v>2001.5833</v>
      </c>
      <c r="L260" s="4">
        <v>29.123999999999999</v>
      </c>
      <c r="N260" s="3">
        <v>1990.7071000000001</v>
      </c>
      <c r="O260" s="3" t="s">
        <v>11</v>
      </c>
      <c r="P260" s="3">
        <v>8.7180773627414201</v>
      </c>
      <c r="Q260" s="3"/>
      <c r="R260" s="3"/>
    </row>
    <row r="261" spans="1:18" ht="15.75" x14ac:dyDescent="0.2">
      <c r="A261" s="5">
        <v>260</v>
      </c>
      <c r="B261" s="5">
        <v>8.7177218375660281</v>
      </c>
      <c r="C261" s="4">
        <v>10.75</v>
      </c>
      <c r="J261" s="4">
        <v>21.666699999999999</v>
      </c>
      <c r="K261" s="4">
        <f t="shared" si="4"/>
        <v>2001.6667</v>
      </c>
      <c r="L261" s="4">
        <v>29.226099999999999</v>
      </c>
      <c r="N261" s="3">
        <v>1990.7487699999999</v>
      </c>
      <c r="O261" s="3">
        <v>1990.75</v>
      </c>
      <c r="P261" s="3">
        <v>8.7177218375660281</v>
      </c>
      <c r="Q261" s="3"/>
      <c r="R261" s="3"/>
    </row>
    <row r="262" spans="1:18" ht="15.75" x14ac:dyDescent="0.2">
      <c r="A262" s="5">
        <v>261</v>
      </c>
      <c r="B262" s="5">
        <v>8.7587023671638597</v>
      </c>
      <c r="J262" s="4">
        <v>21.75</v>
      </c>
      <c r="K262" s="4">
        <f t="shared" si="4"/>
        <v>2001.75</v>
      </c>
      <c r="L262" s="4">
        <v>29.4589</v>
      </c>
      <c r="N262" s="3">
        <v>1990.79045</v>
      </c>
      <c r="O262" s="3" t="s">
        <v>11</v>
      </c>
      <c r="P262" s="3">
        <v>8.7587023671638597</v>
      </c>
      <c r="Q262" s="3"/>
      <c r="R262" s="3"/>
    </row>
    <row r="263" spans="1:18" ht="15.75" x14ac:dyDescent="0.2">
      <c r="A263" s="5">
        <v>262</v>
      </c>
      <c r="B263" s="5">
        <v>8.783179183798163</v>
      </c>
      <c r="J263" s="4">
        <v>21.833300000000001</v>
      </c>
      <c r="K263" s="4">
        <f t="shared" si="4"/>
        <v>2001.8333</v>
      </c>
      <c r="L263" s="4">
        <v>28.645199999999999</v>
      </c>
      <c r="N263" s="3">
        <v>1990.83212</v>
      </c>
      <c r="O263" s="3" t="s">
        <v>11</v>
      </c>
      <c r="P263" s="3">
        <v>8.783179183798163</v>
      </c>
      <c r="Q263" s="3"/>
      <c r="R263" s="3"/>
    </row>
    <row r="264" spans="1:18" ht="15.75" x14ac:dyDescent="0.2">
      <c r="A264" s="5">
        <v>263</v>
      </c>
      <c r="B264" s="5">
        <v>8.8812091883447906</v>
      </c>
      <c r="J264" s="4">
        <v>21.916699999999999</v>
      </c>
      <c r="K264" s="4">
        <f t="shared" si="4"/>
        <v>2001.9167</v>
      </c>
      <c r="L264" s="4">
        <v>27.066099999999999</v>
      </c>
      <c r="N264" s="3">
        <v>1990.8738000000001</v>
      </c>
      <c r="O264" s="3" t="s">
        <v>11</v>
      </c>
      <c r="P264" s="3">
        <v>8.8812091883447906</v>
      </c>
      <c r="Q264" s="3"/>
      <c r="R264" s="3"/>
    </row>
    <row r="265" spans="1:18" ht="15.75" x14ac:dyDescent="0.2">
      <c r="A265" s="5">
        <v>264</v>
      </c>
      <c r="B265" s="5">
        <v>8.8705292511438216</v>
      </c>
      <c r="J265" s="4">
        <v>22</v>
      </c>
      <c r="K265" s="4">
        <f t="shared" si="4"/>
        <v>2002</v>
      </c>
      <c r="L265" s="4">
        <v>26.311900000000001</v>
      </c>
      <c r="N265" s="3">
        <v>1990.9154799999999</v>
      </c>
      <c r="O265" s="3" t="s">
        <v>11</v>
      </c>
      <c r="P265" s="3">
        <v>8.8705292511438216</v>
      </c>
      <c r="Q265" s="3"/>
      <c r="R265" s="3"/>
    </row>
    <row r="266" spans="1:18" ht="15.75" x14ac:dyDescent="0.2">
      <c r="A266" s="5">
        <v>265</v>
      </c>
      <c r="B266" s="5">
        <v>8.8663775440968156</v>
      </c>
      <c r="J266" s="4">
        <v>22.083300000000001</v>
      </c>
      <c r="K266" s="4">
        <f t="shared" si="4"/>
        <v>2002.0833</v>
      </c>
      <c r="L266" s="4">
        <v>24.734999999999999</v>
      </c>
      <c r="N266" s="3">
        <v>1990.95715</v>
      </c>
      <c r="O266" s="3" t="s">
        <v>11</v>
      </c>
      <c r="P266" s="3">
        <v>8.8663775440968156</v>
      </c>
      <c r="Q266" s="3"/>
      <c r="R266" s="3"/>
    </row>
    <row r="267" spans="1:18" ht="15.75" x14ac:dyDescent="0.2">
      <c r="A267" s="5">
        <v>266</v>
      </c>
      <c r="B267" s="5">
        <v>8.9085430109308614</v>
      </c>
      <c r="C267" s="4">
        <v>11</v>
      </c>
      <c r="J267" s="4">
        <v>22.166699999999999</v>
      </c>
      <c r="K267" s="4">
        <f t="shared" si="4"/>
        <v>2002.1667</v>
      </c>
      <c r="L267" s="4">
        <v>24.686699999999998</v>
      </c>
      <c r="N267" s="3">
        <v>1990.99883</v>
      </c>
      <c r="O267" s="3">
        <v>1991</v>
      </c>
      <c r="P267" s="3">
        <v>8.9085430109308614</v>
      </c>
      <c r="Q267" s="3"/>
      <c r="R267" s="3"/>
    </row>
    <row r="268" spans="1:18" ht="15.75" x14ac:dyDescent="0.2">
      <c r="A268" s="5">
        <v>267</v>
      </c>
      <c r="B268" s="5">
        <v>8.8473666453472681</v>
      </c>
      <c r="J268" s="4">
        <v>22.25</v>
      </c>
      <c r="K268" s="4">
        <f t="shared" si="4"/>
        <v>2002.25</v>
      </c>
      <c r="L268" s="4">
        <v>25.887599999999999</v>
      </c>
      <c r="N268" s="3">
        <v>1991.02026</v>
      </c>
      <c r="O268" s="3" t="s">
        <v>11</v>
      </c>
      <c r="P268" s="3">
        <v>8.8473666453472681</v>
      </c>
      <c r="Q268" s="3"/>
      <c r="R268" s="3"/>
    </row>
    <row r="269" spans="1:18" ht="15.75" x14ac:dyDescent="0.2">
      <c r="A269" s="5">
        <v>268</v>
      </c>
      <c r="B269" s="5">
        <v>8.8322141109903995</v>
      </c>
      <c r="J269" s="4">
        <v>22.333300000000001</v>
      </c>
      <c r="K269" s="4">
        <f t="shared" si="4"/>
        <v>2002.3333</v>
      </c>
      <c r="L269" s="4">
        <v>27.851299999999998</v>
      </c>
      <c r="N269" s="3">
        <v>1991.0411099999999</v>
      </c>
      <c r="O269" s="3" t="s">
        <v>11</v>
      </c>
      <c r="P269" s="3">
        <v>8.8322141109903995</v>
      </c>
      <c r="Q269" s="3"/>
      <c r="R269" s="3"/>
    </row>
    <row r="270" spans="1:18" ht="15.75" x14ac:dyDescent="0.2">
      <c r="A270" s="5">
        <v>269</v>
      </c>
      <c r="B270" s="5">
        <v>8.8785939430694611</v>
      </c>
      <c r="J270" s="4">
        <v>22.416699999999999</v>
      </c>
      <c r="K270" s="4">
        <f t="shared" si="4"/>
        <v>2002.4167</v>
      </c>
      <c r="L270" s="4">
        <v>29.7087</v>
      </c>
      <c r="N270" s="3">
        <v>1991.06197</v>
      </c>
      <c r="O270" s="3" t="s">
        <v>11</v>
      </c>
      <c r="P270" s="3">
        <v>8.8785939430694611</v>
      </c>
      <c r="Q270" s="3"/>
      <c r="R270" s="3"/>
    </row>
    <row r="271" spans="1:18" ht="15.75" x14ac:dyDescent="0.2">
      <c r="A271" s="5">
        <v>270</v>
      </c>
      <c r="B271" s="5">
        <v>8.9336263420600179</v>
      </c>
      <c r="C271" s="4">
        <f>11+1/12</f>
        <v>11.083333333333334</v>
      </c>
      <c r="J271" s="4">
        <v>22.5</v>
      </c>
      <c r="K271" s="4">
        <f t="shared" si="4"/>
        <v>2002.5</v>
      </c>
      <c r="L271" s="4">
        <v>29.764700000000001</v>
      </c>
      <c r="N271" s="3">
        <v>1991.0828200000001</v>
      </c>
      <c r="O271" s="3">
        <v>1991.0833333333333</v>
      </c>
      <c r="P271" s="3">
        <v>8.9336263420600179</v>
      </c>
      <c r="Q271" s="3"/>
      <c r="R271" s="3"/>
    </row>
    <row r="272" spans="1:18" ht="15.75" x14ac:dyDescent="0.2">
      <c r="A272" s="5">
        <v>271</v>
      </c>
      <c r="B272" s="5">
        <v>8.8518124745521529</v>
      </c>
      <c r="J272" s="4">
        <v>22.583300000000001</v>
      </c>
      <c r="K272" s="4">
        <f t="shared" si="4"/>
        <v>2002.5833</v>
      </c>
      <c r="L272" s="4">
        <v>29.6235</v>
      </c>
      <c r="N272" s="3">
        <v>1991.12977</v>
      </c>
      <c r="O272" s="3" t="s">
        <v>11</v>
      </c>
      <c r="P272" s="3">
        <v>8.8518124745521529</v>
      </c>
      <c r="Q272" s="3"/>
      <c r="R272" s="3"/>
    </row>
    <row r="273" spans="1:18" ht="15.75" x14ac:dyDescent="0.2">
      <c r="A273" s="5">
        <v>272</v>
      </c>
      <c r="B273" s="5">
        <v>8.8359067306641172</v>
      </c>
      <c r="J273" s="4">
        <v>22.666699999999999</v>
      </c>
      <c r="K273" s="4">
        <f t="shared" si="4"/>
        <v>2002.6667</v>
      </c>
      <c r="L273" s="4">
        <v>29.346699999999998</v>
      </c>
      <c r="N273" s="3">
        <v>1991.1773900000001</v>
      </c>
      <c r="O273" s="3" t="s">
        <v>11</v>
      </c>
      <c r="P273" s="3">
        <v>8.8359067306641172</v>
      </c>
      <c r="Q273" s="3"/>
      <c r="R273" s="3"/>
    </row>
    <row r="274" spans="1:18" ht="15.75" x14ac:dyDescent="0.2">
      <c r="A274" s="5">
        <v>273</v>
      </c>
      <c r="B274" s="5">
        <v>8.778254869015143</v>
      </c>
      <c r="J274" s="4">
        <v>22.75</v>
      </c>
      <c r="K274" s="4">
        <f t="shared" si="4"/>
        <v>2002.75</v>
      </c>
      <c r="L274" s="4">
        <v>28.989100000000001</v>
      </c>
      <c r="N274" s="3">
        <v>1991.2249999999999</v>
      </c>
      <c r="O274" s="3" t="s">
        <v>11</v>
      </c>
      <c r="P274" s="3">
        <v>8.778254869015143</v>
      </c>
      <c r="Q274" s="3"/>
      <c r="R274" s="3"/>
    </row>
    <row r="275" spans="1:18" ht="15.75" x14ac:dyDescent="0.2">
      <c r="A275" s="5">
        <v>274</v>
      </c>
      <c r="B275" s="5">
        <v>8.7933410745384304</v>
      </c>
      <c r="J275" s="4">
        <v>22.833300000000001</v>
      </c>
      <c r="K275" s="4">
        <f t="shared" si="4"/>
        <v>2002.8333</v>
      </c>
      <c r="L275" s="4">
        <v>28.3596</v>
      </c>
      <c r="N275" s="3">
        <v>1991.27262</v>
      </c>
      <c r="O275" s="3" t="s">
        <v>11</v>
      </c>
      <c r="P275" s="3">
        <v>8.7933410745384304</v>
      </c>
      <c r="Q275" s="3"/>
      <c r="R275" s="3"/>
    </row>
    <row r="276" spans="1:18" ht="15.75" x14ac:dyDescent="0.2">
      <c r="A276" s="5">
        <v>275</v>
      </c>
      <c r="B276" s="5">
        <v>8.7888436414217921</v>
      </c>
      <c r="J276" s="4">
        <v>22.916699999999999</v>
      </c>
      <c r="K276" s="4">
        <f t="shared" si="4"/>
        <v>2002.9167</v>
      </c>
      <c r="L276" s="4">
        <v>27.7546</v>
      </c>
      <c r="N276" s="3">
        <v>1991.32023</v>
      </c>
      <c r="O276" s="3" t="s">
        <v>11</v>
      </c>
      <c r="P276" s="3">
        <v>8.7888436414217921</v>
      </c>
      <c r="Q276" s="3"/>
      <c r="R276" s="3"/>
    </row>
    <row r="277" spans="1:18" ht="15.75" x14ac:dyDescent="0.2">
      <c r="A277" s="5">
        <v>276</v>
      </c>
      <c r="B277" s="5">
        <v>8.7676269844921304</v>
      </c>
      <c r="J277" s="4">
        <v>23</v>
      </c>
      <c r="K277" s="4">
        <f t="shared" si="4"/>
        <v>2003</v>
      </c>
      <c r="L277" s="4">
        <v>26.1267</v>
      </c>
      <c r="N277" s="3">
        <v>1991.3678500000001</v>
      </c>
      <c r="O277" s="3" t="s">
        <v>11</v>
      </c>
      <c r="P277" s="3">
        <v>8.7676269844921304</v>
      </c>
      <c r="Q277" s="3"/>
      <c r="R277" s="3"/>
    </row>
    <row r="278" spans="1:18" ht="15.75" x14ac:dyDescent="0.2">
      <c r="A278" s="5">
        <v>277</v>
      </c>
      <c r="B278" s="5">
        <v>8.7139194613163529</v>
      </c>
      <c r="C278" s="4">
        <f>11+5/12</f>
        <v>11.416666666666666</v>
      </c>
      <c r="J278" s="4">
        <v>23.083300000000001</v>
      </c>
      <c r="K278" s="4">
        <f t="shared" si="4"/>
        <v>2003.0833</v>
      </c>
      <c r="L278" s="4">
        <v>24.945</v>
      </c>
      <c r="N278" s="3">
        <v>1991.4154699999999</v>
      </c>
      <c r="O278" s="3">
        <v>1991.4166666666667</v>
      </c>
      <c r="P278" s="3">
        <v>8.7139194613163529</v>
      </c>
      <c r="Q278" s="3"/>
      <c r="R278" s="3"/>
    </row>
    <row r="279" spans="1:18" ht="15.75" x14ac:dyDescent="0.2">
      <c r="A279" s="5">
        <v>278</v>
      </c>
      <c r="B279" s="5">
        <v>8.7129371301925715</v>
      </c>
      <c r="J279" s="4">
        <v>23.166699999999999</v>
      </c>
      <c r="K279" s="4">
        <f t="shared" si="4"/>
        <v>2003.1667</v>
      </c>
      <c r="L279" s="4">
        <v>25.283000000000001</v>
      </c>
      <c r="N279" s="3">
        <v>1991.4369899999999</v>
      </c>
      <c r="O279" s="3" t="s">
        <v>11</v>
      </c>
      <c r="P279" s="3">
        <v>8.7129371301925715</v>
      </c>
      <c r="Q279" s="3"/>
      <c r="R279" s="3"/>
    </row>
    <row r="280" spans="1:18" ht="15.75" x14ac:dyDescent="0.2">
      <c r="A280" s="5">
        <v>279</v>
      </c>
      <c r="B280" s="5">
        <v>8.721188794492404</v>
      </c>
      <c r="J280" s="4">
        <v>23.25</v>
      </c>
      <c r="K280" s="4">
        <f t="shared" si="4"/>
        <v>2003.25</v>
      </c>
      <c r="L280" s="4">
        <v>26.387799999999999</v>
      </c>
      <c r="N280" s="3">
        <v>1991.45784</v>
      </c>
      <c r="O280" s="3" t="s">
        <v>11</v>
      </c>
      <c r="P280" s="3">
        <v>8.721188794492404</v>
      </c>
      <c r="Q280" s="3"/>
      <c r="R280" s="3"/>
    </row>
    <row r="281" spans="1:18" ht="15.75" x14ac:dyDescent="0.2">
      <c r="A281" s="5">
        <v>280</v>
      </c>
      <c r="B281" s="5">
        <v>8.7342802225280884</v>
      </c>
      <c r="J281" s="4">
        <v>23.333300000000001</v>
      </c>
      <c r="K281" s="4">
        <f t="shared" si="4"/>
        <v>2003.3333</v>
      </c>
      <c r="L281" s="4">
        <v>27.8995</v>
      </c>
      <c r="N281" s="3">
        <v>1991.4786899999999</v>
      </c>
      <c r="O281" s="3" t="s">
        <v>11</v>
      </c>
      <c r="P281" s="3">
        <v>8.7342802225280884</v>
      </c>
      <c r="Q281" s="3"/>
      <c r="R281" s="3"/>
    </row>
    <row r="282" spans="1:18" ht="15.75" x14ac:dyDescent="0.2">
      <c r="A282" s="5">
        <v>281</v>
      </c>
      <c r="B282" s="5">
        <v>8.6607594191536386</v>
      </c>
      <c r="C282" s="4">
        <v>11.5</v>
      </c>
      <c r="J282" s="4">
        <v>23.416699999999999</v>
      </c>
      <c r="K282" s="4">
        <f t="shared" si="4"/>
        <v>2003.4167</v>
      </c>
      <c r="L282" s="4">
        <v>29.750599999999999</v>
      </c>
      <c r="N282" s="3">
        <v>1991.49955</v>
      </c>
      <c r="O282" s="3">
        <v>1991.5</v>
      </c>
      <c r="P282" s="3">
        <v>8.6607594191536386</v>
      </c>
      <c r="Q282" s="3"/>
      <c r="R282" s="3"/>
    </row>
    <row r="283" spans="1:18" ht="15.75" x14ac:dyDescent="0.2">
      <c r="A283" s="5">
        <v>282</v>
      </c>
      <c r="B283" s="5">
        <v>8.7005392682471587</v>
      </c>
      <c r="J283" s="4">
        <v>23.5</v>
      </c>
      <c r="K283" s="4">
        <f t="shared" si="4"/>
        <v>2003.5</v>
      </c>
      <c r="L283" s="4">
        <v>29.305099999999999</v>
      </c>
      <c r="N283" s="3">
        <v>1991.5136</v>
      </c>
      <c r="O283" s="3" t="s">
        <v>11</v>
      </c>
      <c r="P283" s="3">
        <v>8.7005392682471587</v>
      </c>
      <c r="Q283" s="3"/>
      <c r="R283" s="3"/>
    </row>
    <row r="284" spans="1:18" ht="15.75" x14ac:dyDescent="0.2">
      <c r="A284" s="5">
        <v>283</v>
      </c>
      <c r="B284" s="5">
        <v>8.7303525331283289</v>
      </c>
      <c r="J284" s="4">
        <v>23.583300000000001</v>
      </c>
      <c r="K284" s="4">
        <f t="shared" si="4"/>
        <v>2003.5833</v>
      </c>
      <c r="L284" s="4">
        <v>29.604500000000002</v>
      </c>
      <c r="N284" s="3">
        <v>1991.5274999999999</v>
      </c>
      <c r="O284" s="3" t="s">
        <v>11</v>
      </c>
      <c r="P284" s="3">
        <v>8.7303525331283289</v>
      </c>
      <c r="Q284" s="3"/>
      <c r="R284" s="3"/>
    </row>
    <row r="285" spans="1:18" ht="15.75" x14ac:dyDescent="0.2">
      <c r="A285" s="5">
        <v>284</v>
      </c>
      <c r="B285" s="5">
        <v>8.7511431514268292</v>
      </c>
      <c r="J285" s="4">
        <v>23.666699999999999</v>
      </c>
      <c r="K285" s="4">
        <f t="shared" si="4"/>
        <v>2003.6667</v>
      </c>
      <c r="L285" s="4">
        <v>29.697299999999998</v>
      </c>
      <c r="N285" s="3">
        <v>1991.5414000000001</v>
      </c>
      <c r="O285" s="3" t="s">
        <v>11</v>
      </c>
      <c r="P285" s="3">
        <v>8.7511431514268292</v>
      </c>
      <c r="Q285" s="3"/>
      <c r="R285" s="3"/>
    </row>
    <row r="286" spans="1:18" ht="15.75" x14ac:dyDescent="0.2">
      <c r="A286" s="5">
        <v>285</v>
      </c>
      <c r="B286" s="5">
        <v>8.7337403065251653</v>
      </c>
      <c r="J286" s="4">
        <v>23.75</v>
      </c>
      <c r="K286" s="4">
        <f t="shared" si="4"/>
        <v>2003.75</v>
      </c>
      <c r="L286" s="4">
        <v>29.444600000000001</v>
      </c>
      <c r="N286" s="3">
        <v>1991.55531</v>
      </c>
      <c r="O286" s="3" t="s">
        <v>11</v>
      </c>
      <c r="P286" s="3">
        <v>8.7337403065251653</v>
      </c>
      <c r="Q286" s="3"/>
      <c r="R286" s="3"/>
    </row>
    <row r="287" spans="1:18" ht="15.75" x14ac:dyDescent="0.2">
      <c r="A287" s="5">
        <v>286</v>
      </c>
      <c r="B287" s="5">
        <v>8.7598220295750977</v>
      </c>
      <c r="J287" s="4">
        <v>23.833300000000001</v>
      </c>
      <c r="K287" s="4">
        <f t="shared" si="4"/>
        <v>2003.8333</v>
      </c>
      <c r="L287" s="4">
        <v>28.484500000000001</v>
      </c>
      <c r="N287" s="3">
        <v>1991.5692100000001</v>
      </c>
      <c r="O287" s="3" t="s">
        <v>11</v>
      </c>
      <c r="P287" s="3">
        <v>8.7598220295750977</v>
      </c>
      <c r="Q287" s="3"/>
      <c r="R287" s="3"/>
    </row>
    <row r="288" spans="1:18" ht="15.75" x14ac:dyDescent="0.2">
      <c r="A288" s="5">
        <v>287</v>
      </c>
      <c r="B288" s="5">
        <v>8.7174915031535694</v>
      </c>
      <c r="C288" s="4">
        <f>11+7/12</f>
        <v>11.583333333333334</v>
      </c>
      <c r="J288" s="4">
        <v>23.916699999999999</v>
      </c>
      <c r="K288" s="4">
        <f t="shared" si="4"/>
        <v>2003.9167</v>
      </c>
      <c r="L288" s="4">
        <v>27.027000000000001</v>
      </c>
      <c r="N288" s="3">
        <v>1991.58311</v>
      </c>
      <c r="O288" s="3">
        <v>1991.5833333333333</v>
      </c>
      <c r="P288" s="3">
        <v>8.7174915031535694</v>
      </c>
      <c r="Q288" s="3"/>
      <c r="R288" s="3"/>
    </row>
    <row r="289" spans="1:18" ht="15.75" x14ac:dyDescent="0.2">
      <c r="A289" s="5">
        <v>288</v>
      </c>
      <c r="B289" s="5">
        <v>8.7488760108648709</v>
      </c>
      <c r="J289" s="4">
        <v>24</v>
      </c>
      <c r="K289" s="4">
        <f t="shared" si="4"/>
        <v>2004</v>
      </c>
      <c r="L289" s="4">
        <v>25.549299999999999</v>
      </c>
      <c r="N289" s="3">
        <v>1991.60385</v>
      </c>
      <c r="O289" s="3" t="s">
        <v>11</v>
      </c>
      <c r="P289" s="3">
        <v>8.7488760108648709</v>
      </c>
      <c r="Q289" s="3"/>
      <c r="R289" s="3"/>
    </row>
    <row r="290" spans="1:18" ht="15.75" x14ac:dyDescent="0.2">
      <c r="A290" s="5">
        <v>289</v>
      </c>
      <c r="B290" s="5">
        <v>8.7644245131204812</v>
      </c>
      <c r="J290" s="4">
        <v>24.083300000000001</v>
      </c>
      <c r="K290" s="4">
        <f t="shared" si="4"/>
        <v>2004.0833</v>
      </c>
      <c r="L290" s="4">
        <v>24.203099999999999</v>
      </c>
      <c r="N290" s="3">
        <v>1991.6247000000001</v>
      </c>
      <c r="O290" s="3" t="s">
        <v>11</v>
      </c>
      <c r="P290" s="3">
        <v>8.7644245131204812</v>
      </c>
      <c r="Q290" s="3"/>
      <c r="R290" s="3"/>
    </row>
    <row r="291" spans="1:18" ht="15.75" x14ac:dyDescent="0.2">
      <c r="A291" s="5">
        <v>290</v>
      </c>
      <c r="B291" s="5">
        <v>8.8086043127756746</v>
      </c>
      <c r="J291" s="4">
        <v>24.166699999999999</v>
      </c>
      <c r="K291" s="4">
        <f t="shared" si="4"/>
        <v>2004.1667</v>
      </c>
      <c r="L291" s="4">
        <v>24.4129</v>
      </c>
      <c r="N291" s="3">
        <v>1991.64555</v>
      </c>
      <c r="O291" s="3" t="s">
        <v>11</v>
      </c>
      <c r="P291" s="3">
        <v>8.8086043127756746</v>
      </c>
      <c r="Q291" s="3"/>
      <c r="R291" s="3"/>
    </row>
    <row r="292" spans="1:18" ht="15.75" x14ac:dyDescent="0.2">
      <c r="A292" s="5">
        <v>291</v>
      </c>
      <c r="B292" s="5">
        <v>8.7628025564944334</v>
      </c>
      <c r="C292" s="4">
        <f>11+8/12</f>
        <v>11.666666666666666</v>
      </c>
      <c r="J292" s="4">
        <v>24.25</v>
      </c>
      <c r="K292" s="4">
        <f t="shared" si="4"/>
        <v>2004.25</v>
      </c>
      <c r="L292" s="4">
        <v>25.524899999999999</v>
      </c>
      <c r="N292" s="3">
        <v>1991.66641</v>
      </c>
      <c r="O292" s="3">
        <v>1991.6666666666667</v>
      </c>
      <c r="P292" s="3">
        <v>8.7628025564944334</v>
      </c>
      <c r="Q292" s="3"/>
      <c r="R292" s="3"/>
    </row>
    <row r="293" spans="1:18" ht="15.75" x14ac:dyDescent="0.2">
      <c r="A293" s="5">
        <v>292</v>
      </c>
      <c r="B293" s="5">
        <v>8.8331291548939568</v>
      </c>
      <c r="J293" s="4">
        <v>24.333300000000001</v>
      </c>
      <c r="K293" s="4">
        <f t="shared" si="4"/>
        <v>2004.3333</v>
      </c>
      <c r="L293" s="4">
        <v>27.957000000000001</v>
      </c>
      <c r="N293" s="3">
        <v>1991.7078200000001</v>
      </c>
      <c r="O293" s="3" t="s">
        <v>11</v>
      </c>
      <c r="P293" s="3">
        <v>8.8331291548939568</v>
      </c>
      <c r="Q293" s="3"/>
      <c r="R293" s="3"/>
    </row>
    <row r="294" spans="1:18" ht="15.75" x14ac:dyDescent="0.2">
      <c r="A294" s="5">
        <v>293</v>
      </c>
      <c r="B294" s="5">
        <v>8.7818707969913596</v>
      </c>
      <c r="C294" s="4">
        <v>11.75</v>
      </c>
      <c r="J294" s="4">
        <v>24.416699999999999</v>
      </c>
      <c r="K294" s="4">
        <f t="shared" si="4"/>
        <v>2004.4167</v>
      </c>
      <c r="L294" s="4">
        <v>29.5288</v>
      </c>
      <c r="N294" s="3">
        <v>1991.7494999999999</v>
      </c>
      <c r="O294" s="3">
        <v>1991.75</v>
      </c>
      <c r="P294" s="3">
        <v>8.7818707969913596</v>
      </c>
      <c r="Q294" s="3"/>
      <c r="R294" s="3"/>
    </row>
    <row r="295" spans="1:18" ht="15.75" x14ac:dyDescent="0.2">
      <c r="A295" s="5">
        <v>294</v>
      </c>
      <c r="B295" s="5">
        <v>8.8256125949279536</v>
      </c>
      <c r="J295" s="4">
        <v>24.5</v>
      </c>
      <c r="K295" s="4">
        <f t="shared" si="4"/>
        <v>2004.5</v>
      </c>
      <c r="L295" s="4">
        <v>29.425899999999999</v>
      </c>
      <c r="N295" s="3">
        <v>1991.7970399999999</v>
      </c>
      <c r="O295" s="3" t="s">
        <v>11</v>
      </c>
      <c r="P295" s="3">
        <v>8.8256125949279536</v>
      </c>
      <c r="Q295" s="3"/>
      <c r="R295" s="3"/>
    </row>
    <row r="296" spans="1:18" ht="15.75" x14ac:dyDescent="0.2">
      <c r="A296" s="5">
        <v>295</v>
      </c>
      <c r="B296" s="5">
        <v>8.8473494237716981</v>
      </c>
      <c r="J296" s="4">
        <v>24.583300000000001</v>
      </c>
      <c r="K296" s="4">
        <f t="shared" si="4"/>
        <v>2004.5833</v>
      </c>
      <c r="L296" s="4">
        <v>29.283799999999999</v>
      </c>
      <c r="N296" s="3">
        <v>1991.84466</v>
      </c>
      <c r="O296" s="3" t="s">
        <v>11</v>
      </c>
      <c r="P296" s="3">
        <v>8.8473494237716981</v>
      </c>
      <c r="Q296" s="3"/>
      <c r="R296" s="3"/>
    </row>
    <row r="297" spans="1:18" ht="15.75" x14ac:dyDescent="0.2">
      <c r="A297" s="5">
        <v>296</v>
      </c>
      <c r="B297" s="5">
        <v>8.8468977835920874</v>
      </c>
      <c r="J297" s="4">
        <v>24.666699999999999</v>
      </c>
      <c r="K297" s="4">
        <f t="shared" si="4"/>
        <v>2004.6667</v>
      </c>
      <c r="L297" s="4">
        <v>29.5718</v>
      </c>
      <c r="N297" s="3">
        <v>1991.8922700000001</v>
      </c>
      <c r="O297" s="3" t="s">
        <v>11</v>
      </c>
      <c r="P297" s="3">
        <v>8.8468977835920874</v>
      </c>
      <c r="Q297" s="3"/>
      <c r="R297" s="3"/>
    </row>
    <row r="298" spans="1:18" ht="15.75" x14ac:dyDescent="0.2">
      <c r="A298" s="5">
        <v>297</v>
      </c>
      <c r="B298" s="5">
        <v>8.8927453649576869</v>
      </c>
      <c r="J298" s="4">
        <v>24.75</v>
      </c>
      <c r="K298" s="4">
        <f t="shared" si="4"/>
        <v>2004.75</v>
      </c>
      <c r="L298" s="4">
        <v>29.267199999999999</v>
      </c>
      <c r="N298" s="3">
        <v>1991.9398900000001</v>
      </c>
      <c r="O298" s="3" t="s">
        <v>11</v>
      </c>
      <c r="P298" s="3">
        <v>8.8927453649576869</v>
      </c>
      <c r="Q298" s="3"/>
      <c r="R298" s="3"/>
    </row>
    <row r="299" spans="1:18" ht="15.75" x14ac:dyDescent="0.2">
      <c r="A299" s="5">
        <v>298</v>
      </c>
      <c r="B299" s="5">
        <v>8.9147603632762333</v>
      </c>
      <c r="J299" s="4">
        <v>24.833300000000001</v>
      </c>
      <c r="K299" s="4">
        <f t="shared" si="4"/>
        <v>2004.8333</v>
      </c>
      <c r="L299" s="4">
        <v>27.6996</v>
      </c>
      <c r="N299" s="3">
        <v>1991.9875</v>
      </c>
      <c r="O299" s="3" t="s">
        <v>11</v>
      </c>
      <c r="P299" s="3">
        <v>8.9147603632762333</v>
      </c>
      <c r="Q299" s="3"/>
      <c r="R299" s="3"/>
    </row>
    <row r="300" spans="1:18" ht="15.75" x14ac:dyDescent="0.2">
      <c r="A300" s="5">
        <v>299</v>
      </c>
      <c r="B300" s="5">
        <v>8.9181609707695184</v>
      </c>
      <c r="J300" s="4">
        <v>24.916699999999999</v>
      </c>
      <c r="K300" s="4">
        <f t="shared" si="4"/>
        <v>2004.9167</v>
      </c>
      <c r="L300" s="4">
        <v>26.9724</v>
      </c>
      <c r="N300" s="3">
        <v>1992.03512</v>
      </c>
      <c r="O300" s="3" t="s">
        <v>11</v>
      </c>
      <c r="P300" s="3">
        <v>8.9181609707695184</v>
      </c>
      <c r="Q300" s="3"/>
      <c r="R300" s="3"/>
    </row>
    <row r="301" spans="1:18" ht="15.75" x14ac:dyDescent="0.2">
      <c r="A301" s="5">
        <v>300</v>
      </c>
      <c r="B301" s="5">
        <v>8.9418193037766578</v>
      </c>
      <c r="C301" s="4">
        <f>12+1/12</f>
        <v>12.083333333333334</v>
      </c>
      <c r="J301" s="4">
        <v>25</v>
      </c>
      <c r="K301" s="4">
        <f t="shared" si="4"/>
        <v>2005</v>
      </c>
      <c r="L301" s="4">
        <v>25.025600000000001</v>
      </c>
      <c r="N301" s="3">
        <v>1992.0827400000001</v>
      </c>
      <c r="O301" s="3">
        <v>1992.0833333333333</v>
      </c>
      <c r="P301" s="3">
        <v>8.9418193037766578</v>
      </c>
      <c r="Q301" s="3"/>
      <c r="R301" s="3"/>
    </row>
    <row r="302" spans="1:18" ht="15.75" x14ac:dyDescent="0.2">
      <c r="A302" s="5">
        <v>301</v>
      </c>
      <c r="B302" s="5">
        <v>8.9040651966277995</v>
      </c>
      <c r="J302" s="4">
        <v>25.083300000000001</v>
      </c>
      <c r="K302" s="4">
        <f t="shared" si="4"/>
        <v>2005.0833</v>
      </c>
      <c r="L302" s="4">
        <v>23.575900000000001</v>
      </c>
      <c r="N302" s="3">
        <v>1992.1925000000001</v>
      </c>
      <c r="O302" s="3" t="s">
        <v>11</v>
      </c>
      <c r="P302" s="3">
        <v>8.9040651966277995</v>
      </c>
      <c r="Q302" s="3"/>
      <c r="R302" s="3"/>
    </row>
    <row r="303" spans="1:18" ht="15.75" x14ac:dyDescent="0.2">
      <c r="A303" s="5">
        <v>302</v>
      </c>
      <c r="B303" s="5">
        <v>8.8510953353351383</v>
      </c>
      <c r="J303" s="4">
        <v>25.166699999999999</v>
      </c>
      <c r="K303" s="4">
        <f t="shared" si="4"/>
        <v>2005.1667</v>
      </c>
      <c r="L303" s="4">
        <v>24.562999999999999</v>
      </c>
      <c r="N303" s="3">
        <v>1992.30305</v>
      </c>
      <c r="O303" s="3" t="s">
        <v>11</v>
      </c>
      <c r="P303" s="3">
        <v>8.8510953353351383</v>
      </c>
      <c r="Q303" s="3"/>
      <c r="R303" s="3"/>
    </row>
    <row r="304" spans="1:18" ht="15.75" x14ac:dyDescent="0.2">
      <c r="A304" s="5">
        <v>303</v>
      </c>
      <c r="B304" s="5">
        <v>8.7171357651725767</v>
      </c>
      <c r="C304" s="4">
        <f>12+5/12</f>
        <v>12.416666666666666</v>
      </c>
      <c r="J304" s="4">
        <v>25.25</v>
      </c>
      <c r="K304" s="4">
        <f t="shared" si="4"/>
        <v>2005.25</v>
      </c>
      <c r="L304" s="4">
        <v>25.0687</v>
      </c>
      <c r="N304" s="3">
        <v>1992.4136000000001</v>
      </c>
      <c r="O304" s="3">
        <v>1992.4166666666667</v>
      </c>
      <c r="P304" s="3">
        <v>8.7171357651725767</v>
      </c>
      <c r="Q304" s="3"/>
      <c r="R304" s="3"/>
    </row>
    <row r="305" spans="1:18" ht="15.75" x14ac:dyDescent="0.2">
      <c r="A305" s="5">
        <v>304</v>
      </c>
      <c r="B305" s="5">
        <v>8.7918771521990902</v>
      </c>
      <c r="J305" s="4">
        <v>25.333300000000001</v>
      </c>
      <c r="K305" s="4">
        <f t="shared" si="4"/>
        <v>2005.3333</v>
      </c>
      <c r="L305" s="4">
        <v>27.3721</v>
      </c>
      <c r="N305" s="3">
        <v>1992.4436900000001</v>
      </c>
      <c r="O305" s="3" t="s">
        <v>11</v>
      </c>
      <c r="P305" s="3">
        <v>8.7918771521990902</v>
      </c>
      <c r="Q305" s="3"/>
      <c r="R305" s="3"/>
    </row>
    <row r="306" spans="1:18" ht="15.75" x14ac:dyDescent="0.2">
      <c r="A306" s="5">
        <v>305</v>
      </c>
      <c r="B306" s="5">
        <v>8.7098656970820727</v>
      </c>
      <c r="J306" s="4">
        <v>25.416699999999999</v>
      </c>
      <c r="K306" s="4">
        <f t="shared" si="4"/>
        <v>2005.4167</v>
      </c>
      <c r="L306" s="4">
        <v>29.024799999999999</v>
      </c>
      <c r="N306" s="3">
        <v>1992.4714899999999</v>
      </c>
      <c r="O306" s="3" t="s">
        <v>11</v>
      </c>
      <c r="P306" s="3">
        <v>8.7098656970820727</v>
      </c>
      <c r="Q306" s="3"/>
      <c r="R306" s="3"/>
    </row>
    <row r="307" spans="1:18" ht="15.75" x14ac:dyDescent="0.2">
      <c r="A307" s="5">
        <v>306</v>
      </c>
      <c r="B307" s="5">
        <v>8.7156247568070544</v>
      </c>
      <c r="C307" s="4">
        <v>12.5</v>
      </c>
      <c r="J307" s="4">
        <v>25.5</v>
      </c>
      <c r="K307" s="4">
        <f t="shared" si="4"/>
        <v>2005.5</v>
      </c>
      <c r="L307" s="4">
        <v>29.527899999999999</v>
      </c>
      <c r="N307" s="3">
        <v>1992.49929</v>
      </c>
      <c r="O307" s="3">
        <v>1992.5</v>
      </c>
      <c r="P307" s="3">
        <v>8.7156247568070544</v>
      </c>
      <c r="Q307" s="3"/>
      <c r="R307" s="3"/>
    </row>
    <row r="308" spans="1:18" ht="15.75" x14ac:dyDescent="0.2">
      <c r="A308" s="5">
        <v>307</v>
      </c>
      <c r="B308" s="5">
        <v>8.7403024264445932</v>
      </c>
      <c r="J308" s="4">
        <v>25.583300000000001</v>
      </c>
      <c r="K308" s="4">
        <f t="shared" si="4"/>
        <v>2005.5833</v>
      </c>
      <c r="L308" s="4">
        <v>29.386299999999999</v>
      </c>
      <c r="N308" s="3">
        <v>1992.5270800000001</v>
      </c>
      <c r="O308" s="3" t="s">
        <v>11</v>
      </c>
      <c r="P308" s="3">
        <v>8.7403024264445932</v>
      </c>
      <c r="Q308" s="3"/>
      <c r="R308" s="3"/>
    </row>
    <row r="309" spans="1:18" ht="15.75" x14ac:dyDescent="0.2">
      <c r="A309" s="5">
        <v>308</v>
      </c>
      <c r="B309" s="5">
        <v>8.7497621839692794</v>
      </c>
      <c r="J309" s="4">
        <v>25.666699999999999</v>
      </c>
      <c r="K309" s="4">
        <f t="shared" si="4"/>
        <v>2005.6667</v>
      </c>
      <c r="L309" s="4">
        <v>29.249500000000001</v>
      </c>
      <c r="N309" s="3">
        <v>1992.5548799999999</v>
      </c>
      <c r="O309" s="3" t="s">
        <v>11</v>
      </c>
      <c r="P309" s="3">
        <v>8.7497621839692794</v>
      </c>
      <c r="Q309" s="3"/>
      <c r="R309" s="3"/>
    </row>
    <row r="310" spans="1:18" ht="15.75" x14ac:dyDescent="0.2">
      <c r="A310" s="5">
        <v>309</v>
      </c>
      <c r="B310" s="5">
        <v>8.7523082419737399</v>
      </c>
      <c r="C310" s="4">
        <f>12+7/12</f>
        <v>12.583333333333334</v>
      </c>
      <c r="J310" s="4">
        <v>25.75</v>
      </c>
      <c r="K310" s="4">
        <f t="shared" si="4"/>
        <v>2005.75</v>
      </c>
      <c r="L310" s="4">
        <v>29.0427</v>
      </c>
      <c r="N310" s="3">
        <v>1992.58268</v>
      </c>
      <c r="O310" s="3">
        <v>1992.5833333333333</v>
      </c>
      <c r="P310" s="3">
        <v>8.7523082419737399</v>
      </c>
      <c r="Q310" s="3"/>
      <c r="R310" s="3"/>
    </row>
    <row r="311" spans="1:18" ht="15.75" x14ac:dyDescent="0.2">
      <c r="A311" s="5">
        <v>310</v>
      </c>
      <c r="B311" s="5">
        <v>8.7340404071863684</v>
      </c>
      <c r="J311" s="4">
        <v>25.833300000000001</v>
      </c>
      <c r="K311" s="4">
        <f t="shared" si="4"/>
        <v>2005.8333</v>
      </c>
      <c r="L311" s="4">
        <v>28.126899999999999</v>
      </c>
      <c r="N311" s="3">
        <v>1992.6182200000001</v>
      </c>
      <c r="O311" s="3" t="s">
        <v>11</v>
      </c>
      <c r="P311" s="3">
        <v>8.7340404071863684</v>
      </c>
      <c r="Q311" s="3"/>
      <c r="R311" s="3"/>
    </row>
    <row r="312" spans="1:18" ht="15.75" x14ac:dyDescent="0.2">
      <c r="A312" s="5">
        <v>311</v>
      </c>
      <c r="B312" s="5">
        <v>8.6939510919687386</v>
      </c>
      <c r="J312" s="4">
        <v>25.916699999999999</v>
      </c>
      <c r="K312" s="4">
        <f t="shared" si="4"/>
        <v>2005.9167</v>
      </c>
      <c r="L312" s="4">
        <v>27.271799999999999</v>
      </c>
      <c r="N312" s="3">
        <v>1992.6539499999999</v>
      </c>
      <c r="O312" s="3" t="s">
        <v>11</v>
      </c>
      <c r="P312" s="3">
        <v>8.6939510919687386</v>
      </c>
      <c r="Q312" s="3"/>
      <c r="R312" s="3"/>
    </row>
    <row r="313" spans="1:18" ht="15.75" x14ac:dyDescent="0.2">
      <c r="A313" s="5">
        <v>312</v>
      </c>
      <c r="B313" s="5">
        <v>8.7502107612397086</v>
      </c>
      <c r="J313" s="4">
        <v>26</v>
      </c>
      <c r="K313" s="4">
        <f t="shared" si="4"/>
        <v>2006</v>
      </c>
      <c r="L313" s="4">
        <v>25.131399999999999</v>
      </c>
      <c r="N313" s="3">
        <v>1992.68968</v>
      </c>
      <c r="O313" s="3" t="s">
        <v>11</v>
      </c>
      <c r="P313" s="3">
        <v>8.7502107612397086</v>
      </c>
      <c r="Q313" s="3"/>
      <c r="R313" s="3"/>
    </row>
    <row r="314" spans="1:18" ht="15.75" x14ac:dyDescent="0.2">
      <c r="A314" s="5">
        <v>313</v>
      </c>
      <c r="B314" s="5">
        <v>8.6658821229193403</v>
      </c>
      <c r="J314" s="4">
        <v>26.083300000000001</v>
      </c>
      <c r="K314" s="4">
        <f t="shared" si="4"/>
        <v>2006.0833</v>
      </c>
      <c r="L314" s="4">
        <v>24.088999999999999</v>
      </c>
      <c r="N314" s="3">
        <v>1992.72541</v>
      </c>
      <c r="O314" s="3" t="s">
        <v>11</v>
      </c>
      <c r="P314" s="3">
        <v>8.6658821229193403</v>
      </c>
      <c r="Q314" s="3"/>
      <c r="R314" s="3"/>
    </row>
    <row r="315" spans="1:18" ht="15.75" x14ac:dyDescent="0.2">
      <c r="A315" s="5">
        <v>314</v>
      </c>
      <c r="B315" s="5">
        <v>8.6868421843008914</v>
      </c>
      <c r="J315" s="4">
        <v>26.166699999999999</v>
      </c>
      <c r="K315" s="4">
        <f t="shared" si="4"/>
        <v>2006.1667</v>
      </c>
      <c r="L315" s="4">
        <v>24.3809</v>
      </c>
      <c r="N315" s="3">
        <v>1992.7611400000001</v>
      </c>
      <c r="O315" s="3" t="s">
        <v>11</v>
      </c>
      <c r="P315" s="3">
        <v>8.6868421843008914</v>
      </c>
      <c r="Q315" s="3"/>
      <c r="R315" s="3"/>
    </row>
    <row r="316" spans="1:18" ht="15.75" x14ac:dyDescent="0.2">
      <c r="A316" s="5">
        <v>315</v>
      </c>
      <c r="B316" s="5">
        <v>8.6394239045611023</v>
      </c>
      <c r="J316" s="4">
        <v>26.25</v>
      </c>
      <c r="K316" s="4">
        <f t="shared" si="4"/>
        <v>2006.25</v>
      </c>
      <c r="L316" s="4">
        <v>25.700199999999999</v>
      </c>
      <c r="N316" s="3">
        <v>1992.7968699999999</v>
      </c>
      <c r="O316" s="3" t="s">
        <v>11</v>
      </c>
      <c r="P316" s="3">
        <v>8.6394239045611023</v>
      </c>
      <c r="Q316" s="3"/>
      <c r="R316" s="3"/>
    </row>
    <row r="317" spans="1:18" ht="15.75" x14ac:dyDescent="0.2">
      <c r="A317" s="5">
        <v>316</v>
      </c>
      <c r="B317" s="5">
        <v>8.8095252606135599</v>
      </c>
      <c r="C317" s="4">
        <f>12+10/12</f>
        <v>12.833333333333334</v>
      </c>
      <c r="J317" s="4">
        <v>26.333300000000001</v>
      </c>
      <c r="K317" s="4">
        <f t="shared" si="4"/>
        <v>2006.3333</v>
      </c>
      <c r="L317" s="4">
        <v>27.962800000000001</v>
      </c>
      <c r="N317" s="3">
        <v>1992.8326</v>
      </c>
      <c r="O317" s="3">
        <v>1992.8333333333333</v>
      </c>
      <c r="P317" s="3">
        <v>8.8095252606135599</v>
      </c>
      <c r="Q317" s="3"/>
      <c r="R317" s="3"/>
    </row>
    <row r="318" spans="1:18" ht="15.75" x14ac:dyDescent="0.2">
      <c r="A318" s="5">
        <v>317</v>
      </c>
      <c r="B318" s="5">
        <v>8.8347272039236149</v>
      </c>
      <c r="J318" s="4">
        <v>26.416699999999999</v>
      </c>
      <c r="K318" s="4">
        <f t="shared" si="4"/>
        <v>2006.4167</v>
      </c>
      <c r="L318" s="4">
        <v>28.930199999999999</v>
      </c>
      <c r="N318" s="3">
        <v>1992.88229</v>
      </c>
      <c r="O318" s="3" t="s">
        <v>11</v>
      </c>
      <c r="P318" s="3">
        <v>8.8347272039236149</v>
      </c>
      <c r="Q318" s="3"/>
      <c r="R318" s="3"/>
    </row>
    <row r="319" spans="1:18" ht="15.75" x14ac:dyDescent="0.2">
      <c r="A319" s="5">
        <v>318</v>
      </c>
      <c r="B319" s="5">
        <v>8.8895073637361062</v>
      </c>
      <c r="J319" s="4">
        <v>26.5</v>
      </c>
      <c r="K319" s="4">
        <f t="shared" si="4"/>
        <v>2006.5</v>
      </c>
      <c r="L319" s="4">
        <v>29.273399999999999</v>
      </c>
      <c r="N319" s="3">
        <v>1992.93228</v>
      </c>
      <c r="O319" s="3" t="s">
        <v>11</v>
      </c>
      <c r="P319" s="3">
        <v>8.8895073637361062</v>
      </c>
      <c r="Q319" s="3"/>
      <c r="R319" s="3"/>
    </row>
    <row r="320" spans="1:18" ht="15.75" x14ac:dyDescent="0.2">
      <c r="A320" s="5">
        <v>319</v>
      </c>
      <c r="B320" s="5">
        <v>8.8689274856643436</v>
      </c>
      <c r="J320" s="4">
        <v>26.583300000000001</v>
      </c>
      <c r="K320" s="4">
        <f t="shared" si="4"/>
        <v>2006.5833</v>
      </c>
      <c r="L320" s="4">
        <v>29.370699999999999</v>
      </c>
      <c r="N320" s="3">
        <v>1992.9822799999999</v>
      </c>
      <c r="O320" s="3" t="s">
        <v>11</v>
      </c>
      <c r="P320" s="3">
        <v>8.8689274856643436</v>
      </c>
      <c r="Q320" s="3"/>
      <c r="R320" s="3"/>
    </row>
    <row r="321" spans="1:18" ht="15.75" x14ac:dyDescent="0.2">
      <c r="A321" s="5">
        <v>320</v>
      </c>
      <c r="B321" s="5">
        <v>8.9096845139571936</v>
      </c>
      <c r="J321" s="4">
        <v>26.666699999999999</v>
      </c>
      <c r="K321" s="4">
        <f t="shared" si="4"/>
        <v>2006.6667</v>
      </c>
      <c r="L321" s="4">
        <v>29.168399999999998</v>
      </c>
      <c r="N321" s="3">
        <v>1993.0322699999999</v>
      </c>
      <c r="O321" s="3" t="s">
        <v>11</v>
      </c>
      <c r="P321" s="3">
        <v>8.9096845139571936</v>
      </c>
      <c r="Q321" s="3"/>
      <c r="R321" s="3"/>
    </row>
    <row r="322" spans="1:18" ht="15.75" x14ac:dyDescent="0.2">
      <c r="A322" s="5">
        <v>321</v>
      </c>
      <c r="B322" s="5">
        <v>8.9400871181884689</v>
      </c>
      <c r="C322" s="4">
        <f>13+1/12</f>
        <v>13.083333333333334</v>
      </c>
      <c r="J322" s="4">
        <v>26.75</v>
      </c>
      <c r="K322" s="4">
        <f t="shared" si="4"/>
        <v>2006.75</v>
      </c>
      <c r="L322" s="4">
        <v>29.027000000000001</v>
      </c>
      <c r="N322" s="3">
        <v>1993.0822599999999</v>
      </c>
      <c r="O322" s="3">
        <v>1993.0833333333333</v>
      </c>
      <c r="P322" s="3">
        <v>8.9400871181884689</v>
      </c>
      <c r="Q322" s="3"/>
      <c r="R322" s="3"/>
    </row>
    <row r="323" spans="1:18" ht="15.75" x14ac:dyDescent="0.2">
      <c r="A323" s="5">
        <v>322</v>
      </c>
      <c r="B323" s="5">
        <v>8.9027967750911223</v>
      </c>
      <c r="J323" s="4">
        <v>26.833300000000001</v>
      </c>
      <c r="K323" s="4">
        <f t="shared" ref="K323:K337" si="5">1980+J323</f>
        <v>2006.8333</v>
      </c>
      <c r="L323" s="4">
        <v>27.910499999999999</v>
      </c>
      <c r="N323" s="3">
        <v>1993.10374</v>
      </c>
      <c r="O323" s="3" t="s">
        <v>11</v>
      </c>
      <c r="P323" s="3">
        <v>8.9027967750911223</v>
      </c>
      <c r="Q323" s="3"/>
      <c r="R323" s="3"/>
    </row>
    <row r="324" spans="1:18" ht="15.75" x14ac:dyDescent="0.2">
      <c r="A324" s="5">
        <v>323</v>
      </c>
      <c r="B324" s="5">
        <v>8.9151644330306823</v>
      </c>
      <c r="J324" s="4">
        <v>26.916699999999999</v>
      </c>
      <c r="K324" s="4">
        <f t="shared" si="5"/>
        <v>2006.9167</v>
      </c>
      <c r="L324" s="4">
        <v>27.282599999999999</v>
      </c>
      <c r="N324" s="3">
        <v>1993.1245899999999</v>
      </c>
      <c r="O324" s="3" t="s">
        <v>11</v>
      </c>
      <c r="P324" s="3">
        <v>8.9151644330306823</v>
      </c>
      <c r="Q324" s="3"/>
      <c r="R324" s="3"/>
    </row>
    <row r="325" spans="1:18" ht="15.75" x14ac:dyDescent="0.2">
      <c r="A325" s="5">
        <v>324</v>
      </c>
      <c r="B325" s="5">
        <v>8.9100399434734232</v>
      </c>
      <c r="J325" s="4">
        <v>27</v>
      </c>
      <c r="K325" s="4">
        <f t="shared" si="5"/>
        <v>2007</v>
      </c>
      <c r="L325" s="4">
        <v>25.873799999999999</v>
      </c>
      <c r="N325" s="3">
        <v>1993.14544</v>
      </c>
      <c r="O325" s="3" t="s">
        <v>11</v>
      </c>
      <c r="P325" s="3">
        <v>8.9100399434734232</v>
      </c>
      <c r="Q325" s="3"/>
      <c r="R325" s="3"/>
    </row>
    <row r="326" spans="1:18" ht="15.75" x14ac:dyDescent="0.2">
      <c r="A326" s="5">
        <v>325</v>
      </c>
      <c r="B326" s="5">
        <v>8.9364643110584527</v>
      </c>
      <c r="C326" s="4">
        <f>13+2/12</f>
        <v>13.166666666666666</v>
      </c>
      <c r="J326" s="4">
        <v>27.083300000000001</v>
      </c>
      <c r="K326" s="4">
        <f t="shared" si="5"/>
        <v>2007.0833</v>
      </c>
      <c r="L326" s="4">
        <v>24.642800000000001</v>
      </c>
      <c r="N326" s="3">
        <v>1993.1662899999999</v>
      </c>
      <c r="O326" s="3">
        <v>1993.1666666666667</v>
      </c>
      <c r="P326" s="3">
        <v>8.9364643110584527</v>
      </c>
      <c r="Q326" s="3"/>
      <c r="R326" s="3"/>
    </row>
    <row r="327" spans="1:18" ht="15.75" x14ac:dyDescent="0.2">
      <c r="A327" s="5">
        <v>326</v>
      </c>
      <c r="B327" s="5">
        <v>8.7845049085723339</v>
      </c>
      <c r="J327" s="4">
        <v>27.166699999999999</v>
      </c>
      <c r="K327" s="4">
        <f t="shared" si="5"/>
        <v>2007.1667</v>
      </c>
      <c r="L327" s="4">
        <v>24.490400000000001</v>
      </c>
      <c r="N327" s="3">
        <v>1993.2279799999999</v>
      </c>
      <c r="O327" s="3" t="s">
        <v>11</v>
      </c>
      <c r="P327" s="3">
        <v>8.7845049085723339</v>
      </c>
      <c r="Q327" s="3"/>
      <c r="R327" s="3"/>
    </row>
    <row r="328" spans="1:18" ht="15.75" x14ac:dyDescent="0.2">
      <c r="A328" s="5">
        <v>327</v>
      </c>
      <c r="B328" s="5">
        <v>8.7557579465814168</v>
      </c>
      <c r="J328" s="4">
        <v>27.25</v>
      </c>
      <c r="K328" s="4">
        <f t="shared" si="5"/>
        <v>2007.25</v>
      </c>
      <c r="L328" s="4">
        <v>26.002199999999998</v>
      </c>
      <c r="N328" s="3">
        <v>1993.29043</v>
      </c>
      <c r="O328" s="3" t="s">
        <v>11</v>
      </c>
      <c r="P328" s="3">
        <v>8.7557579465814168</v>
      </c>
      <c r="Q328" s="3"/>
      <c r="R328" s="3"/>
    </row>
    <row r="329" spans="1:18" ht="15.75" x14ac:dyDescent="0.2">
      <c r="A329" s="5">
        <v>328</v>
      </c>
      <c r="B329" s="5">
        <v>8.7091119926740408</v>
      </c>
      <c r="J329" s="4">
        <v>27.333300000000001</v>
      </c>
      <c r="K329" s="4">
        <f t="shared" si="5"/>
        <v>2007.3333</v>
      </c>
      <c r="L329" s="4">
        <v>27.657499999999999</v>
      </c>
      <c r="N329" s="3">
        <v>1993.3528699999999</v>
      </c>
      <c r="O329" s="3" t="s">
        <v>11</v>
      </c>
      <c r="P329" s="3">
        <v>8.7091119926740408</v>
      </c>
      <c r="Q329" s="3"/>
      <c r="R329" s="3"/>
    </row>
    <row r="330" spans="1:18" ht="15.75" x14ac:dyDescent="0.2">
      <c r="A330" s="5">
        <v>329</v>
      </c>
      <c r="B330" s="5">
        <v>8.6929715158164171</v>
      </c>
      <c r="C330" s="4">
        <f>13+5/12</f>
        <v>13.416666666666666</v>
      </c>
      <c r="J330" s="4">
        <v>27.416699999999999</v>
      </c>
      <c r="K330" s="4">
        <f t="shared" si="5"/>
        <v>2007.4167</v>
      </c>
      <c r="L330" s="4">
        <v>29.2257</v>
      </c>
      <c r="N330" s="3">
        <v>1993.4153200000001</v>
      </c>
      <c r="O330" s="3">
        <v>1993.4166666666667</v>
      </c>
      <c r="P330" s="3">
        <v>8.6929715158164171</v>
      </c>
      <c r="Q330" s="3"/>
      <c r="R330" s="3"/>
    </row>
    <row r="331" spans="1:18" ht="15.75" x14ac:dyDescent="0.2">
      <c r="A331" s="5">
        <v>330</v>
      </c>
      <c r="B331" s="5">
        <v>8.7025482668261027</v>
      </c>
      <c r="J331" s="4">
        <v>27.5</v>
      </c>
      <c r="K331" s="4">
        <f t="shared" si="5"/>
        <v>2007.5</v>
      </c>
      <c r="L331" s="4">
        <v>30.037700000000001</v>
      </c>
      <c r="N331" s="3">
        <v>1993.4370699999999</v>
      </c>
      <c r="O331" s="3" t="s">
        <v>11</v>
      </c>
      <c r="P331" s="3">
        <v>8.7025482668261027</v>
      </c>
      <c r="Q331" s="3"/>
      <c r="R331" s="3"/>
    </row>
    <row r="332" spans="1:18" ht="15.75" x14ac:dyDescent="0.2">
      <c r="A332" s="5">
        <v>331</v>
      </c>
      <c r="B332" s="5">
        <v>8.7017246101807526</v>
      </c>
      <c r="J332" s="4">
        <v>27.583300000000001</v>
      </c>
      <c r="K332" s="4">
        <f t="shared" si="5"/>
        <v>2007.5833</v>
      </c>
      <c r="L332" s="4">
        <v>29.7134</v>
      </c>
      <c r="N332" s="3">
        <v>1993.4579200000001</v>
      </c>
      <c r="O332" s="3" t="s">
        <v>11</v>
      </c>
      <c r="P332" s="3">
        <v>8.7017246101807526</v>
      </c>
      <c r="Q332" s="3"/>
      <c r="R332" s="3"/>
    </row>
    <row r="333" spans="1:18" ht="15.75" x14ac:dyDescent="0.2">
      <c r="A333" s="5">
        <v>332</v>
      </c>
      <c r="B333" s="5">
        <v>8.728636942171434</v>
      </c>
      <c r="J333" s="4">
        <v>27.666699999999999</v>
      </c>
      <c r="K333" s="4">
        <f t="shared" si="5"/>
        <v>2007.6667</v>
      </c>
      <c r="L333" s="4">
        <v>29.511199999999999</v>
      </c>
      <c r="N333" s="3">
        <v>1993.4787699999999</v>
      </c>
      <c r="O333" s="3" t="s">
        <v>11</v>
      </c>
      <c r="P333" s="3">
        <v>8.728636942171434</v>
      </c>
      <c r="Q333" s="3"/>
      <c r="R333" s="3"/>
    </row>
    <row r="334" spans="1:18" ht="15.75" x14ac:dyDescent="0.2">
      <c r="A334" s="5">
        <v>333</v>
      </c>
      <c r="B334" s="5">
        <v>8.6670832223427219</v>
      </c>
      <c r="C334" s="4">
        <v>13.5</v>
      </c>
      <c r="J334" s="4">
        <v>27.75</v>
      </c>
      <c r="K334" s="4">
        <f t="shared" si="5"/>
        <v>2007.75</v>
      </c>
      <c r="L334" s="4">
        <v>29.462299999999999</v>
      </c>
      <c r="N334" s="3">
        <v>1993.49962</v>
      </c>
      <c r="O334" s="3">
        <v>1993.5</v>
      </c>
      <c r="P334" s="3">
        <v>8.6670832223427219</v>
      </c>
      <c r="Q334" s="3"/>
      <c r="R334" s="3"/>
    </row>
    <row r="335" spans="1:18" ht="15.75" x14ac:dyDescent="0.2">
      <c r="A335" s="5">
        <v>334</v>
      </c>
      <c r="B335" s="5">
        <v>8.7249653072355393</v>
      </c>
      <c r="J335" s="4">
        <v>27.833300000000001</v>
      </c>
      <c r="K335" s="4">
        <f t="shared" si="5"/>
        <v>2007.8333</v>
      </c>
      <c r="L335" s="4">
        <v>27.883900000000001</v>
      </c>
      <c r="N335" s="3">
        <v>1993.54908</v>
      </c>
      <c r="O335" s="3" t="s">
        <v>11</v>
      </c>
      <c r="P335" s="3">
        <v>8.7249653072355393</v>
      </c>
      <c r="Q335" s="3"/>
      <c r="R335" s="3"/>
    </row>
    <row r="336" spans="1:18" ht="15.75" x14ac:dyDescent="0.2">
      <c r="A336" s="5">
        <v>335</v>
      </c>
      <c r="B336" s="5">
        <v>8.7586873775087266</v>
      </c>
      <c r="J336" s="4">
        <v>27.916699999999999</v>
      </c>
      <c r="K336" s="4">
        <f t="shared" si="5"/>
        <v>2007.9167</v>
      </c>
      <c r="L336" s="4">
        <v>26.162800000000001</v>
      </c>
      <c r="N336" s="3">
        <v>1993.59907</v>
      </c>
      <c r="O336" s="3" t="s">
        <v>11</v>
      </c>
      <c r="P336" s="3">
        <v>8.7586873775087266</v>
      </c>
      <c r="Q336" s="3"/>
      <c r="R336" s="3"/>
    </row>
    <row r="337" spans="1:18" ht="15.75" x14ac:dyDescent="0.2">
      <c r="A337" s="5">
        <v>336</v>
      </c>
      <c r="B337" s="5">
        <v>8.7036858706451277</v>
      </c>
      <c r="J337" s="4">
        <v>28</v>
      </c>
      <c r="K337" s="4">
        <f t="shared" si="5"/>
        <v>2008</v>
      </c>
      <c r="L337" s="4">
        <v>25.383299999999998</v>
      </c>
      <c r="N337" s="3">
        <v>1993.64906</v>
      </c>
      <c r="O337" s="3" t="s">
        <v>11</v>
      </c>
      <c r="P337" s="3">
        <v>8.7036858706451277</v>
      </c>
      <c r="Q337" s="3"/>
      <c r="R337" s="3"/>
    </row>
    <row r="338" spans="1:18" ht="15.75" x14ac:dyDescent="0.2">
      <c r="A338" s="5">
        <v>337</v>
      </c>
      <c r="B338" s="5">
        <v>8.6827798595707701</v>
      </c>
      <c r="N338" s="3">
        <v>1993.6990499999999</v>
      </c>
      <c r="O338" s="3" t="s">
        <v>11</v>
      </c>
      <c r="P338" s="3">
        <v>8.6827798595707701</v>
      </c>
      <c r="Q338" s="3"/>
      <c r="R338" s="3"/>
    </row>
    <row r="339" spans="1:18" ht="15.75" x14ac:dyDescent="0.2">
      <c r="A339" s="5">
        <v>338</v>
      </c>
      <c r="B339" s="5">
        <v>8.7252436818595562</v>
      </c>
      <c r="C339" s="4">
        <v>13.75</v>
      </c>
      <c r="N339" s="3">
        <v>1993.7490499999999</v>
      </c>
      <c r="O339" s="3">
        <v>1993.75</v>
      </c>
      <c r="P339" s="3">
        <v>8.7252436818595562</v>
      </c>
      <c r="Q339" s="3"/>
      <c r="R339" s="3"/>
    </row>
    <row r="340" spans="1:18" ht="15.75" x14ac:dyDescent="0.2">
      <c r="A340" s="5">
        <v>339</v>
      </c>
      <c r="B340" s="5">
        <v>8.635898045299875</v>
      </c>
      <c r="N340" s="3">
        <v>1993.80447</v>
      </c>
      <c r="O340" s="3" t="s">
        <v>11</v>
      </c>
      <c r="P340" s="3">
        <v>8.635898045299875</v>
      </c>
      <c r="Q340" s="3"/>
      <c r="R340" s="3"/>
    </row>
    <row r="341" spans="1:18" ht="15.75" x14ac:dyDescent="0.2">
      <c r="A341" s="5">
        <v>340</v>
      </c>
      <c r="B341" s="5">
        <v>8.8231940644574163</v>
      </c>
      <c r="N341" s="3">
        <v>1993.86</v>
      </c>
      <c r="O341" s="3" t="s">
        <v>11</v>
      </c>
      <c r="P341" s="3">
        <v>8.8231940644574163</v>
      </c>
      <c r="Q341" s="3"/>
      <c r="R341" s="3"/>
    </row>
    <row r="342" spans="1:18" ht="15.75" x14ac:dyDescent="0.2">
      <c r="A342" s="5">
        <v>341</v>
      </c>
      <c r="B342" s="5">
        <v>8.8233949564374878</v>
      </c>
      <c r="C342" s="4">
        <f>13+11/12</f>
        <v>13.916666666666666</v>
      </c>
      <c r="N342" s="3">
        <v>1993.91553</v>
      </c>
      <c r="O342" s="3">
        <v>1993.9166666666667</v>
      </c>
      <c r="P342" s="3">
        <v>8.8233949564374878</v>
      </c>
      <c r="Q342" s="3"/>
      <c r="R342" s="3"/>
    </row>
    <row r="343" spans="1:18" ht="15.75" x14ac:dyDescent="0.2">
      <c r="A343" s="5">
        <v>342</v>
      </c>
      <c r="B343" s="5">
        <v>8.8617309458236413</v>
      </c>
      <c r="N343" s="3">
        <v>1993.9981</v>
      </c>
      <c r="O343" s="3" t="s">
        <v>11</v>
      </c>
      <c r="P343" s="3">
        <v>8.8617309458236413</v>
      </c>
      <c r="Q343" s="3"/>
      <c r="R343" s="3"/>
    </row>
    <row r="344" spans="1:18" ht="15.75" x14ac:dyDescent="0.2">
      <c r="A344" s="5">
        <v>343</v>
      </c>
      <c r="B344" s="5">
        <v>8.9830795841230895</v>
      </c>
      <c r="C344" s="4">
        <f>14+1/12</f>
        <v>14.083333333333334</v>
      </c>
      <c r="N344" s="3">
        <v>1994.08123</v>
      </c>
      <c r="O344" s="3">
        <v>1994.0833333333333</v>
      </c>
      <c r="P344" s="3">
        <v>8.9830795841230895</v>
      </c>
      <c r="Q344" s="3"/>
      <c r="R344" s="3"/>
    </row>
    <row r="345" spans="1:18" ht="15.75" x14ac:dyDescent="0.2">
      <c r="A345" s="5">
        <v>344</v>
      </c>
      <c r="B345" s="5">
        <v>8.8281194355313541</v>
      </c>
      <c r="N345" s="3">
        <v>1994.0949499999999</v>
      </c>
      <c r="O345" s="3" t="s">
        <v>11</v>
      </c>
      <c r="P345" s="3">
        <v>8.8281194355313541</v>
      </c>
      <c r="Q345" s="3"/>
      <c r="R345" s="3"/>
    </row>
    <row r="346" spans="1:18" ht="15.75" x14ac:dyDescent="0.2">
      <c r="A346" s="5">
        <v>345</v>
      </c>
      <c r="B346" s="5">
        <v>8.7894871601325928</v>
      </c>
      <c r="N346" s="3">
        <v>1994.1068700000001</v>
      </c>
      <c r="O346" s="3" t="s">
        <v>11</v>
      </c>
      <c r="P346" s="3">
        <v>8.7894871601325928</v>
      </c>
      <c r="Q346" s="3"/>
      <c r="R346" s="3"/>
    </row>
    <row r="347" spans="1:18" ht="15.75" x14ac:dyDescent="0.2">
      <c r="A347" s="5">
        <v>346</v>
      </c>
      <c r="B347" s="5">
        <v>8.8102078514630584</v>
      </c>
      <c r="N347" s="3">
        <v>1994.11878</v>
      </c>
      <c r="O347" s="3" t="s">
        <v>11</v>
      </c>
      <c r="P347" s="3">
        <v>8.8102078514630584</v>
      </c>
      <c r="Q347" s="3"/>
      <c r="R347" s="3"/>
    </row>
    <row r="348" spans="1:18" ht="15.75" x14ac:dyDescent="0.2">
      <c r="A348" s="5">
        <v>347</v>
      </c>
      <c r="B348" s="5">
        <v>8.8435996251867142</v>
      </c>
      <c r="N348" s="3">
        <v>1994.1306999999999</v>
      </c>
      <c r="O348" s="3" t="s">
        <v>11</v>
      </c>
      <c r="P348" s="3">
        <v>8.8435996251867142</v>
      </c>
      <c r="Q348" s="3"/>
      <c r="R348" s="3"/>
    </row>
    <row r="349" spans="1:18" ht="15.75" x14ac:dyDescent="0.2">
      <c r="A349" s="5">
        <v>348</v>
      </c>
      <c r="B349" s="5">
        <v>8.8815124188150509</v>
      </c>
      <c r="N349" s="3">
        <v>1994.1426200000001</v>
      </c>
      <c r="O349" s="3" t="s">
        <v>11</v>
      </c>
      <c r="P349" s="3">
        <v>8.8815124188150509</v>
      </c>
      <c r="Q349" s="3"/>
      <c r="R349" s="3"/>
    </row>
    <row r="350" spans="1:18" ht="15.75" x14ac:dyDescent="0.2">
      <c r="A350" s="5">
        <v>349</v>
      </c>
      <c r="B350" s="5">
        <v>8.8985382989647359</v>
      </c>
      <c r="N350" s="3">
        <v>1994.15453</v>
      </c>
      <c r="O350" s="3" t="s">
        <v>11</v>
      </c>
      <c r="P350" s="3">
        <v>8.8985382989647359</v>
      </c>
      <c r="Q350" s="3"/>
      <c r="R350" s="3"/>
    </row>
    <row r="351" spans="1:18" ht="15.75" x14ac:dyDescent="0.2">
      <c r="A351" s="5">
        <v>350</v>
      </c>
      <c r="B351" s="5">
        <v>8.9200879421222137</v>
      </c>
      <c r="C351" s="4">
        <f>14+2/12</f>
        <v>14.166666666666666</v>
      </c>
      <c r="N351" s="3">
        <v>1994.1664499999999</v>
      </c>
      <c r="O351" s="3">
        <v>1994.1666666666667</v>
      </c>
      <c r="P351" s="3">
        <v>8.9200879421222137</v>
      </c>
      <c r="Q351" s="3"/>
      <c r="R351" s="3"/>
    </row>
    <row r="352" spans="1:18" ht="15.75" x14ac:dyDescent="0.2">
      <c r="A352" s="5">
        <v>351</v>
      </c>
      <c r="B352" s="5">
        <v>8.8510455794788019</v>
      </c>
      <c r="N352" s="3">
        <v>1994.1890000000001</v>
      </c>
      <c r="O352" s="3" t="s">
        <v>11</v>
      </c>
      <c r="P352" s="3">
        <v>8.8510455794788019</v>
      </c>
      <c r="Q352" s="3"/>
      <c r="R352" s="3"/>
    </row>
    <row r="353" spans="1:18" ht="15.75" x14ac:dyDescent="0.2">
      <c r="A353" s="5">
        <v>352</v>
      </c>
      <c r="B353" s="5">
        <v>8.8864711640582357</v>
      </c>
      <c r="N353" s="3">
        <v>1994.21174</v>
      </c>
      <c r="O353" s="3" t="s">
        <v>11</v>
      </c>
      <c r="P353" s="3">
        <v>8.8864711640582357</v>
      </c>
      <c r="Q353" s="3"/>
      <c r="R353" s="3"/>
    </row>
    <row r="354" spans="1:18" ht="15.75" x14ac:dyDescent="0.2">
      <c r="A354" s="5">
        <v>353</v>
      </c>
      <c r="B354" s="5">
        <v>8.8085549707688102</v>
      </c>
      <c r="N354" s="3">
        <v>1994.2344900000001</v>
      </c>
      <c r="O354" s="3" t="s">
        <v>11</v>
      </c>
      <c r="P354" s="3">
        <v>8.8085549707688102</v>
      </c>
      <c r="Q354" s="3"/>
      <c r="R354" s="3"/>
    </row>
    <row r="355" spans="1:18" ht="15.75" x14ac:dyDescent="0.2">
      <c r="A355" s="5">
        <v>354</v>
      </c>
      <c r="B355" s="5">
        <v>8.766196518743989</v>
      </c>
      <c r="N355" s="3">
        <v>1994.2572299999999</v>
      </c>
      <c r="O355" s="3" t="s">
        <v>11</v>
      </c>
      <c r="P355" s="3">
        <v>8.766196518743989</v>
      </c>
      <c r="Q355" s="3"/>
      <c r="R355" s="3"/>
    </row>
    <row r="356" spans="1:18" ht="15.75" x14ac:dyDescent="0.2">
      <c r="A356" s="5">
        <v>355</v>
      </c>
      <c r="B356" s="5">
        <v>8.6616585045972965</v>
      </c>
      <c r="N356" s="3">
        <v>1994.27998</v>
      </c>
      <c r="O356" s="3" t="s">
        <v>11</v>
      </c>
      <c r="P356" s="3">
        <v>8.6616585045972965</v>
      </c>
      <c r="Q356" s="3"/>
      <c r="R356" s="3"/>
    </row>
    <row r="357" spans="1:18" ht="15.75" x14ac:dyDescent="0.2">
      <c r="A357" s="5">
        <v>356</v>
      </c>
      <c r="B357" s="5">
        <v>8.6884676161431216</v>
      </c>
      <c r="N357" s="3">
        <v>1994.3027300000001</v>
      </c>
      <c r="O357" s="3" t="s">
        <v>11</v>
      </c>
      <c r="P357" s="3">
        <v>8.6884676161431216</v>
      </c>
      <c r="Q357" s="3"/>
      <c r="R357" s="3"/>
    </row>
    <row r="358" spans="1:18" ht="15.75" x14ac:dyDescent="0.2">
      <c r="A358" s="5">
        <v>357</v>
      </c>
      <c r="B358" s="5">
        <v>8.6445822489813615</v>
      </c>
      <c r="N358" s="3">
        <v>1994.32547</v>
      </c>
      <c r="O358" s="3" t="s">
        <v>11</v>
      </c>
      <c r="P358" s="3">
        <v>8.6445822489813615</v>
      </c>
      <c r="Q358" s="3"/>
      <c r="R358" s="3"/>
    </row>
    <row r="359" spans="1:18" ht="15.75" x14ac:dyDescent="0.2">
      <c r="A359" s="5">
        <v>358</v>
      </c>
      <c r="B359" s="5">
        <v>8.6336909122507421</v>
      </c>
      <c r="N359" s="3">
        <v>1994.3482200000001</v>
      </c>
      <c r="O359" s="3" t="s">
        <v>11</v>
      </c>
      <c r="P359" s="3">
        <v>8.6336909122507421</v>
      </c>
      <c r="Q359" s="3"/>
      <c r="R359" s="3"/>
    </row>
    <row r="360" spans="1:18" ht="15.75" x14ac:dyDescent="0.2">
      <c r="A360" s="5">
        <v>359</v>
      </c>
      <c r="B360" s="5">
        <v>8.6699986620108884</v>
      </c>
      <c r="N360" s="3">
        <v>1994.37096</v>
      </c>
      <c r="O360" s="3" t="s">
        <v>11</v>
      </c>
      <c r="P360" s="3">
        <v>8.6699986620108884</v>
      </c>
      <c r="Q360" s="3"/>
      <c r="R360" s="3"/>
    </row>
    <row r="361" spans="1:18" ht="15.75" x14ac:dyDescent="0.2">
      <c r="A361" s="5">
        <v>360</v>
      </c>
      <c r="B361" s="5">
        <v>8.6420739298642957</v>
      </c>
      <c r="N361" s="3">
        <v>1994.3937100000001</v>
      </c>
      <c r="O361" s="3" t="s">
        <v>11</v>
      </c>
      <c r="P361" s="3">
        <v>8.6420739298642957</v>
      </c>
      <c r="Q361" s="3"/>
      <c r="R361" s="3"/>
    </row>
    <row r="362" spans="1:18" ht="15.75" x14ac:dyDescent="0.2">
      <c r="A362" s="5">
        <v>361</v>
      </c>
      <c r="B362" s="5">
        <v>8.6179888929031083</v>
      </c>
      <c r="C362" s="4">
        <f>14+5/12</f>
        <v>14.416666666666666</v>
      </c>
      <c r="N362" s="3">
        <v>1994.4164499999999</v>
      </c>
      <c r="O362" s="3">
        <v>1994.4166666666667</v>
      </c>
      <c r="P362" s="3">
        <v>8.6179888929031083</v>
      </c>
      <c r="Q362" s="3"/>
      <c r="R362" s="3"/>
    </row>
    <row r="363" spans="1:18" ht="15.75" x14ac:dyDescent="0.2">
      <c r="A363" s="5">
        <v>362</v>
      </c>
      <c r="B363" s="5">
        <v>8.6878920441803249</v>
      </c>
      <c r="N363" s="3">
        <v>1994.45795</v>
      </c>
      <c r="O363" s="3" t="s">
        <v>11</v>
      </c>
      <c r="P363" s="3">
        <v>8.6878920441803249</v>
      </c>
      <c r="Q363" s="3"/>
      <c r="R363" s="3"/>
    </row>
    <row r="364" spans="1:18" ht="15.75" x14ac:dyDescent="0.2">
      <c r="A364" s="5">
        <v>363</v>
      </c>
      <c r="B364" s="5">
        <v>8.7233080713723012</v>
      </c>
      <c r="N364" s="3">
        <v>1994.49963</v>
      </c>
      <c r="O364" s="3" t="s">
        <v>11</v>
      </c>
      <c r="P364" s="3">
        <v>8.7233080713723012</v>
      </c>
      <c r="Q364" s="3"/>
      <c r="R364" s="3"/>
    </row>
    <row r="365" spans="1:18" ht="15.75" x14ac:dyDescent="0.2">
      <c r="A365" s="5">
        <v>364</v>
      </c>
      <c r="B365" s="5">
        <v>8.6891809638238211</v>
      </c>
      <c r="N365" s="3">
        <v>1994.5413000000001</v>
      </c>
      <c r="O365" s="3" t="s">
        <v>11</v>
      </c>
      <c r="P365" s="3">
        <v>8.6891809638238211</v>
      </c>
      <c r="Q365" s="3"/>
      <c r="R365" s="3"/>
    </row>
    <row r="366" spans="1:18" ht="15.75" x14ac:dyDescent="0.2">
      <c r="A366" s="5">
        <v>365</v>
      </c>
      <c r="B366" s="5">
        <v>8.6694260179428415</v>
      </c>
      <c r="N366" s="3">
        <v>1994.5829799999999</v>
      </c>
      <c r="O366" s="3" t="s">
        <v>11</v>
      </c>
      <c r="P366" s="3">
        <v>8.6694260179428415</v>
      </c>
      <c r="Q366" s="3"/>
      <c r="R366" s="3"/>
    </row>
    <row r="367" spans="1:18" ht="15.75" x14ac:dyDescent="0.2">
      <c r="A367" s="5">
        <v>366</v>
      </c>
      <c r="B367" s="5">
        <v>8.770913772127729</v>
      </c>
      <c r="N367" s="3">
        <v>1994.62465</v>
      </c>
      <c r="O367" s="3" t="s">
        <v>11</v>
      </c>
      <c r="P367" s="3">
        <v>8.770913772127729</v>
      </c>
      <c r="Q367" s="3"/>
      <c r="R367" s="3"/>
    </row>
    <row r="368" spans="1:18" ht="15.75" x14ac:dyDescent="0.2">
      <c r="A368" s="5">
        <v>367</v>
      </c>
      <c r="B368" s="5">
        <v>8.6549071337636185</v>
      </c>
      <c r="C368" s="4">
        <f>14+8/12</f>
        <v>14.666666666666666</v>
      </c>
      <c r="N368" s="3">
        <v>1994.66633</v>
      </c>
      <c r="O368" s="3">
        <v>1994.6666666666667</v>
      </c>
      <c r="P368" s="3">
        <v>8.6549071337636185</v>
      </c>
      <c r="Q368" s="3"/>
      <c r="R368" s="3"/>
    </row>
    <row r="369" spans="1:18" ht="15.75" x14ac:dyDescent="0.2">
      <c r="A369" s="5">
        <v>368</v>
      </c>
      <c r="B369" s="5">
        <v>8.6912945164010846</v>
      </c>
      <c r="N369" s="3">
        <v>1994.7011199999999</v>
      </c>
      <c r="O369" s="3" t="s">
        <v>11</v>
      </c>
      <c r="P369" s="3">
        <v>8.6912945164010846</v>
      </c>
      <c r="Q369" s="3"/>
      <c r="R369" s="3"/>
    </row>
    <row r="370" spans="1:18" ht="15.75" x14ac:dyDescent="0.2">
      <c r="A370" s="5">
        <v>369</v>
      </c>
      <c r="B370" s="5">
        <v>8.7083937775785412</v>
      </c>
      <c r="N370" s="3">
        <v>1994.73586</v>
      </c>
      <c r="O370" s="3" t="s">
        <v>11</v>
      </c>
      <c r="P370" s="3">
        <v>8.7083937775785412</v>
      </c>
      <c r="Q370" s="3"/>
      <c r="R370" s="3"/>
    </row>
    <row r="371" spans="1:18" ht="15.75" x14ac:dyDescent="0.2">
      <c r="A371" s="5">
        <v>370</v>
      </c>
      <c r="B371" s="5">
        <v>8.7465595620214529</v>
      </c>
      <c r="N371" s="3">
        <v>1994.7706000000001</v>
      </c>
      <c r="O371" s="3" t="s">
        <v>11</v>
      </c>
      <c r="P371" s="3">
        <v>8.7465595620214529</v>
      </c>
      <c r="Q371" s="3"/>
      <c r="R371" s="3"/>
    </row>
    <row r="372" spans="1:18" ht="15.75" x14ac:dyDescent="0.2">
      <c r="A372" s="5">
        <v>371</v>
      </c>
      <c r="B372" s="5">
        <v>8.8095937425660598</v>
      </c>
      <c r="N372" s="3">
        <v>1994.8053399999999</v>
      </c>
      <c r="O372" s="3" t="s">
        <v>11</v>
      </c>
      <c r="P372" s="3">
        <v>8.8095937425660598</v>
      </c>
      <c r="Q372" s="3"/>
      <c r="R372" s="3"/>
    </row>
    <row r="373" spans="1:18" ht="15.75" x14ac:dyDescent="0.2">
      <c r="A373" s="5">
        <v>372</v>
      </c>
      <c r="B373" s="5">
        <v>8.8019512503623094</v>
      </c>
      <c r="N373" s="3">
        <v>1994.8400799999999</v>
      </c>
      <c r="O373" s="3" t="s">
        <v>11</v>
      </c>
      <c r="P373" s="3">
        <v>8.8019512503623094</v>
      </c>
      <c r="Q373" s="3"/>
      <c r="R373" s="3"/>
    </row>
    <row r="374" spans="1:18" ht="15.75" x14ac:dyDescent="0.2">
      <c r="A374" s="5">
        <v>373</v>
      </c>
      <c r="B374" s="5">
        <v>8.7875219928278305</v>
      </c>
      <c r="N374" s="3">
        <v>1994.87482</v>
      </c>
      <c r="O374" s="3" t="s">
        <v>11</v>
      </c>
      <c r="P374" s="3">
        <v>8.7875219928278305</v>
      </c>
      <c r="Q374" s="3"/>
      <c r="R374" s="3"/>
    </row>
    <row r="375" spans="1:18" ht="15.75" x14ac:dyDescent="0.2">
      <c r="A375" s="5">
        <v>374</v>
      </c>
      <c r="B375" s="5">
        <v>8.8348290471922226</v>
      </c>
      <c r="N375" s="3">
        <v>1994.9095500000001</v>
      </c>
      <c r="O375" s="3" t="s">
        <v>11</v>
      </c>
      <c r="P375" s="3">
        <v>8.8348290471922226</v>
      </c>
      <c r="Q375" s="3"/>
      <c r="R375" s="3"/>
    </row>
    <row r="376" spans="1:18" ht="15.75" x14ac:dyDescent="0.2">
      <c r="A376" s="5">
        <v>375</v>
      </c>
      <c r="B376" s="5">
        <v>8.8985759225994965</v>
      </c>
      <c r="N376" s="3">
        <v>1994.9442899999999</v>
      </c>
      <c r="O376" s="3" t="s">
        <v>11</v>
      </c>
      <c r="P376" s="3">
        <v>8.8985759225994965</v>
      </c>
      <c r="Q376" s="3"/>
      <c r="R376" s="3"/>
    </row>
    <row r="377" spans="1:18" ht="15.75" x14ac:dyDescent="0.2">
      <c r="A377" s="5">
        <v>376</v>
      </c>
      <c r="B377" s="5">
        <v>8.8709778868940852</v>
      </c>
      <c r="N377" s="3">
        <v>1994.97903</v>
      </c>
      <c r="O377" s="3" t="s">
        <v>11</v>
      </c>
      <c r="P377" s="3">
        <v>8.8709778868940852</v>
      </c>
      <c r="Q377" s="3"/>
      <c r="R377" s="3"/>
    </row>
    <row r="378" spans="1:18" ht="15.75" x14ac:dyDescent="0.2">
      <c r="A378" s="5">
        <v>377</v>
      </c>
      <c r="B378" s="5">
        <v>8.8082515783294912</v>
      </c>
      <c r="N378" s="3">
        <v>1995.01377</v>
      </c>
      <c r="O378" s="3" t="s">
        <v>11</v>
      </c>
      <c r="P378" s="3">
        <v>8.8082515783294912</v>
      </c>
      <c r="Q378" s="3"/>
      <c r="R378" s="3"/>
    </row>
    <row r="379" spans="1:18" ht="15.75" x14ac:dyDescent="0.2">
      <c r="A379" s="5">
        <v>378</v>
      </c>
      <c r="B379" s="5">
        <v>8.8990636355455415</v>
      </c>
      <c r="N379" s="3">
        <v>1995.0485100000001</v>
      </c>
      <c r="O379" s="3" t="s">
        <v>11</v>
      </c>
      <c r="P379" s="3">
        <v>8.8990636355455415</v>
      </c>
      <c r="Q379" s="3"/>
      <c r="R379" s="3"/>
    </row>
    <row r="380" spans="1:18" ht="15.75" x14ac:dyDescent="0.2">
      <c r="A380" s="5">
        <v>379</v>
      </c>
      <c r="B380" s="5">
        <v>8.9615542807774471</v>
      </c>
      <c r="C380" s="4">
        <f>15+1/12</f>
        <v>15.083333333333334</v>
      </c>
      <c r="N380" s="3">
        <v>1995.0832499999999</v>
      </c>
      <c r="O380" s="3">
        <v>1995.0833333333333</v>
      </c>
      <c r="P380" s="3">
        <v>8.9615542807774471</v>
      </c>
      <c r="Q380" s="3"/>
      <c r="R380" s="3"/>
    </row>
    <row r="381" spans="1:18" ht="15.75" x14ac:dyDescent="0.2">
      <c r="A381" s="5">
        <v>380</v>
      </c>
      <c r="B381" s="5">
        <v>8.811256083379897</v>
      </c>
      <c r="N381" s="3">
        <v>1995.11798</v>
      </c>
      <c r="O381" s="3" t="s">
        <v>11</v>
      </c>
      <c r="P381" s="3">
        <v>8.811256083379897</v>
      </c>
      <c r="Q381" s="3"/>
      <c r="R381" s="3"/>
    </row>
    <row r="382" spans="1:18" ht="15.75" x14ac:dyDescent="0.2">
      <c r="A382" s="5">
        <v>381</v>
      </c>
      <c r="B382" s="5">
        <v>8.8441326725367606</v>
      </c>
      <c r="N382" s="3">
        <v>1995.15272</v>
      </c>
      <c r="O382" s="3" t="s">
        <v>11</v>
      </c>
      <c r="P382" s="3">
        <v>8.8441326725367606</v>
      </c>
      <c r="Q382" s="3"/>
      <c r="R382" s="3"/>
    </row>
    <row r="383" spans="1:18" ht="15.75" x14ac:dyDescent="0.2">
      <c r="A383" s="5">
        <v>382</v>
      </c>
      <c r="B383" s="5">
        <v>8.8316861295642823</v>
      </c>
      <c r="N383" s="3">
        <v>1995.1874600000001</v>
      </c>
      <c r="O383" s="3" t="s">
        <v>11</v>
      </c>
      <c r="P383" s="3">
        <v>8.8316861295642823</v>
      </c>
      <c r="Q383" s="3"/>
      <c r="R383" s="3"/>
    </row>
    <row r="384" spans="1:18" ht="15.75" x14ac:dyDescent="0.2">
      <c r="A384" s="5">
        <v>383</v>
      </c>
      <c r="B384" s="5">
        <v>8.7657859219701972</v>
      </c>
      <c r="N384" s="3">
        <v>1995.2221999999999</v>
      </c>
      <c r="O384" s="3" t="s">
        <v>11</v>
      </c>
      <c r="P384" s="3">
        <v>8.7657859219701972</v>
      </c>
      <c r="Q384" s="3"/>
      <c r="R384" s="3"/>
    </row>
    <row r="385" spans="1:18" ht="15.75" x14ac:dyDescent="0.2">
      <c r="A385" s="5">
        <v>384</v>
      </c>
      <c r="B385" s="5">
        <v>8.7108969778266818</v>
      </c>
      <c r="N385" s="3">
        <v>1995.25694</v>
      </c>
      <c r="O385" s="3" t="s">
        <v>11</v>
      </c>
      <c r="P385" s="3">
        <v>8.7108969778266818</v>
      </c>
      <c r="Q385" s="3"/>
      <c r="R385" s="3"/>
    </row>
    <row r="386" spans="1:18" ht="15.75" x14ac:dyDescent="0.2">
      <c r="A386" s="5">
        <v>385</v>
      </c>
      <c r="B386" s="5">
        <v>8.6938962283341077</v>
      </c>
      <c r="N386" s="3">
        <v>1995.29168</v>
      </c>
      <c r="O386" s="3" t="s">
        <v>11</v>
      </c>
      <c r="P386" s="3">
        <v>8.6938962283341077</v>
      </c>
      <c r="Q386" s="3"/>
      <c r="R386" s="3"/>
    </row>
    <row r="387" spans="1:18" ht="15.75" x14ac:dyDescent="0.2">
      <c r="A387" s="5">
        <v>386</v>
      </c>
      <c r="B387" s="5">
        <v>8.7547783930372347</v>
      </c>
      <c r="N387" s="3">
        <v>1995.3264200000001</v>
      </c>
      <c r="O387" s="3" t="s">
        <v>11</v>
      </c>
      <c r="P387" s="3">
        <v>8.7547783930372347</v>
      </c>
      <c r="Q387" s="3"/>
      <c r="R387" s="3"/>
    </row>
    <row r="388" spans="1:18" ht="15.75" x14ac:dyDescent="0.2">
      <c r="A388" s="5">
        <v>387</v>
      </c>
      <c r="B388" s="5">
        <v>8.7325284782306714</v>
      </c>
      <c r="N388" s="3">
        <v>1995.36115</v>
      </c>
      <c r="O388" s="3" t="s">
        <v>11</v>
      </c>
      <c r="P388" s="3">
        <v>8.7325284782306714</v>
      </c>
      <c r="Q388" s="3"/>
      <c r="R388" s="3"/>
    </row>
    <row r="389" spans="1:18" ht="15.75" x14ac:dyDescent="0.2">
      <c r="A389" s="5">
        <v>388</v>
      </c>
      <c r="B389" s="5">
        <v>8.7648816474387701</v>
      </c>
      <c r="N389" s="3">
        <v>1995.39589</v>
      </c>
      <c r="O389" s="3" t="s">
        <v>11</v>
      </c>
      <c r="P389" s="3">
        <v>8.7648816474387701</v>
      </c>
      <c r="Q389" s="3"/>
      <c r="R389" s="3"/>
    </row>
    <row r="390" spans="1:18" ht="15.75" x14ac:dyDescent="0.2">
      <c r="A390" s="5">
        <v>389</v>
      </c>
      <c r="B390" s="5">
        <v>8.702500998483039</v>
      </c>
      <c r="N390" s="3">
        <v>1995.4306300000001</v>
      </c>
      <c r="O390" s="3" t="s">
        <v>11</v>
      </c>
      <c r="P390" s="3">
        <v>8.702500998483039</v>
      </c>
      <c r="Q390" s="3"/>
      <c r="R390" s="3"/>
    </row>
    <row r="391" spans="1:18" ht="15.75" x14ac:dyDescent="0.2">
      <c r="A391" s="5">
        <v>390</v>
      </c>
      <c r="B391" s="5">
        <v>8.7587819999134116</v>
      </c>
      <c r="N391" s="3">
        <v>1995.4653699999999</v>
      </c>
      <c r="O391" s="3" t="s">
        <v>11</v>
      </c>
      <c r="P391" s="3">
        <v>8.7587819999134116</v>
      </c>
      <c r="Q391" s="3"/>
      <c r="R391" s="3"/>
    </row>
    <row r="392" spans="1:18" ht="15.75" x14ac:dyDescent="0.2">
      <c r="A392" s="5">
        <v>391</v>
      </c>
      <c r="B392" s="5">
        <v>8.6559252132886595</v>
      </c>
      <c r="C392" s="4">
        <v>15.5</v>
      </c>
      <c r="N392" s="3">
        <v>1995.5000700000001</v>
      </c>
      <c r="O392" s="3">
        <v>1995.5</v>
      </c>
      <c r="P392" s="3">
        <v>8.6559252132886595</v>
      </c>
      <c r="Q392" s="3"/>
      <c r="R392" s="3"/>
    </row>
    <row r="393" spans="1:18" ht="15.75" x14ac:dyDescent="0.2">
      <c r="A393" s="5">
        <v>392</v>
      </c>
      <c r="B393" s="5">
        <v>8.7324710237680385</v>
      </c>
      <c r="N393" s="3">
        <v>1995.5209199999999</v>
      </c>
      <c r="O393" s="3" t="s">
        <v>11</v>
      </c>
      <c r="P393" s="3">
        <v>8.7324710237680385</v>
      </c>
      <c r="Q393" s="3"/>
      <c r="R393" s="3"/>
    </row>
    <row r="394" spans="1:18" ht="15.75" x14ac:dyDescent="0.2">
      <c r="A394" s="5">
        <v>393</v>
      </c>
      <c r="B394" s="5">
        <v>8.7052967587648737</v>
      </c>
      <c r="N394" s="3">
        <v>1995.54177</v>
      </c>
      <c r="O394" s="3" t="s">
        <v>11</v>
      </c>
      <c r="P394" s="3">
        <v>8.7052967587648737</v>
      </c>
      <c r="Q394" s="3"/>
      <c r="R394" s="3"/>
    </row>
    <row r="395" spans="1:18" ht="15.75" x14ac:dyDescent="0.2">
      <c r="A395" s="5">
        <v>394</v>
      </c>
      <c r="B395" s="5">
        <v>8.7113473435147508</v>
      </c>
      <c r="N395" s="3">
        <v>1995.5626199999999</v>
      </c>
      <c r="O395" s="3" t="s">
        <v>11</v>
      </c>
      <c r="P395" s="3">
        <v>8.7113473435147508</v>
      </c>
      <c r="Q395" s="3"/>
      <c r="R395" s="3"/>
    </row>
    <row r="396" spans="1:18" ht="15.75" x14ac:dyDescent="0.2">
      <c r="A396" s="5">
        <v>395</v>
      </c>
      <c r="B396" s="5">
        <v>8.6666384617525001</v>
      </c>
      <c r="C396" s="4">
        <f>15+7/12</f>
        <v>15.583333333333334</v>
      </c>
      <c r="N396" s="3">
        <v>1995.5836099999999</v>
      </c>
      <c r="O396" s="3">
        <v>1995.5833333333333</v>
      </c>
      <c r="P396" s="3">
        <v>8.6666384617525001</v>
      </c>
      <c r="Q396" s="3"/>
      <c r="R396" s="3"/>
    </row>
    <row r="397" spans="1:18" ht="15.75" x14ac:dyDescent="0.2">
      <c r="A397" s="5">
        <v>396</v>
      </c>
      <c r="B397" s="5">
        <v>8.6854582270979943</v>
      </c>
      <c r="N397" s="3">
        <v>1995.62528</v>
      </c>
      <c r="O397" s="3" t="s">
        <v>11</v>
      </c>
      <c r="P397" s="3">
        <v>8.6854582270979943</v>
      </c>
      <c r="Q397" s="3"/>
      <c r="R397" s="3"/>
    </row>
    <row r="398" spans="1:18" ht="15.75" x14ac:dyDescent="0.2">
      <c r="A398" s="5">
        <v>397</v>
      </c>
      <c r="B398" s="5">
        <v>8.6902083443925839</v>
      </c>
      <c r="C398" s="4">
        <f>15+8/12</f>
        <v>15.666666666666666</v>
      </c>
      <c r="N398" s="3">
        <v>1995.66724</v>
      </c>
      <c r="O398" s="3">
        <v>1995.6666666666667</v>
      </c>
      <c r="P398" s="3">
        <v>8.6902083443925839</v>
      </c>
      <c r="Q398" s="3"/>
      <c r="R398" s="3"/>
    </row>
    <row r="399" spans="1:18" ht="15.75" x14ac:dyDescent="0.2">
      <c r="A399" s="5">
        <v>398</v>
      </c>
      <c r="B399" s="5">
        <v>8.7885906204217186</v>
      </c>
      <c r="N399" s="3">
        <v>1995.75038</v>
      </c>
      <c r="O399" s="3" t="s">
        <v>11</v>
      </c>
      <c r="P399" s="3">
        <v>8.7885906204217186</v>
      </c>
      <c r="Q399" s="3"/>
      <c r="R399" s="3"/>
    </row>
    <row r="400" spans="1:18" ht="15.75" x14ac:dyDescent="0.2">
      <c r="A400" s="5">
        <v>399</v>
      </c>
      <c r="B400" s="5">
        <v>8.7931044549217852</v>
      </c>
      <c r="C400" s="4">
        <f>15+10/12</f>
        <v>15.833333333333334</v>
      </c>
      <c r="N400" s="3">
        <v>1995.83339</v>
      </c>
      <c r="O400" s="3">
        <v>1995.8333333333333</v>
      </c>
      <c r="P400" s="3">
        <v>8.7931044549217852</v>
      </c>
      <c r="Q400" s="3"/>
      <c r="R400" s="3"/>
    </row>
    <row r="401" spans="1:18" ht="15.75" x14ac:dyDescent="0.2">
      <c r="A401" s="5">
        <v>400</v>
      </c>
      <c r="B401" s="5">
        <v>8.8310121752564701</v>
      </c>
      <c r="N401" s="3">
        <v>1995.8611900000001</v>
      </c>
      <c r="O401" s="3" t="s">
        <v>11</v>
      </c>
      <c r="P401" s="3">
        <v>8.8310121752564701</v>
      </c>
      <c r="Q401" s="3"/>
      <c r="R401" s="3"/>
    </row>
    <row r="402" spans="1:18" ht="15.75" x14ac:dyDescent="0.2">
      <c r="A402" s="5">
        <v>401</v>
      </c>
      <c r="B402" s="5">
        <v>8.8322330497155637</v>
      </c>
      <c r="N402" s="3">
        <v>1995.8889899999999</v>
      </c>
      <c r="O402" s="3" t="s">
        <v>11</v>
      </c>
      <c r="P402" s="3">
        <v>8.8322330497155637</v>
      </c>
      <c r="Q402" s="3"/>
      <c r="R402" s="3"/>
    </row>
    <row r="403" spans="1:18" ht="15.75" x14ac:dyDescent="0.2">
      <c r="A403" s="5">
        <v>402</v>
      </c>
      <c r="B403" s="5">
        <v>8.9156753761921266</v>
      </c>
      <c r="N403" s="3">
        <v>1995.91678</v>
      </c>
      <c r="O403" s="3" t="s">
        <v>11</v>
      </c>
      <c r="P403" s="3">
        <v>8.9156753761921266</v>
      </c>
      <c r="Q403" s="3"/>
      <c r="R403" s="3"/>
    </row>
    <row r="404" spans="1:18" ht="15.75" x14ac:dyDescent="0.2">
      <c r="A404" s="5">
        <v>403</v>
      </c>
      <c r="B404" s="5">
        <v>8.834779004639568</v>
      </c>
      <c r="N404" s="3">
        <v>1995.9445800000001</v>
      </c>
      <c r="O404" s="3" t="s">
        <v>11</v>
      </c>
      <c r="P404" s="3">
        <v>8.834779004639568</v>
      </c>
      <c r="Q404" s="3"/>
      <c r="R404" s="3"/>
    </row>
    <row r="405" spans="1:18" ht="15.75" x14ac:dyDescent="0.2">
      <c r="A405" s="5">
        <v>404</v>
      </c>
      <c r="B405" s="5">
        <v>8.8617794887651797</v>
      </c>
      <c r="N405" s="3">
        <v>1995.9723799999999</v>
      </c>
      <c r="O405" s="3" t="s">
        <v>11</v>
      </c>
      <c r="P405" s="3">
        <v>8.8617794887651797</v>
      </c>
      <c r="Q405" s="3"/>
      <c r="R405" s="3"/>
    </row>
    <row r="406" spans="1:18" ht="15.75" x14ac:dyDescent="0.2">
      <c r="A406" s="5">
        <v>405</v>
      </c>
      <c r="B406" s="5">
        <v>8.8326237854779013</v>
      </c>
      <c r="N406" s="3">
        <v>1996.00017</v>
      </c>
      <c r="O406" s="3" t="s">
        <v>11</v>
      </c>
      <c r="P406" s="3">
        <v>8.8326237854779013</v>
      </c>
      <c r="Q406" s="3"/>
      <c r="R406" s="3"/>
    </row>
    <row r="407" spans="1:18" ht="15.75" x14ac:dyDescent="0.2">
      <c r="A407" s="5">
        <v>406</v>
      </c>
      <c r="B407" s="5">
        <v>8.9291621283706633</v>
      </c>
      <c r="N407" s="3">
        <v>1996.0279700000001</v>
      </c>
      <c r="O407" s="3" t="s">
        <v>11</v>
      </c>
      <c r="P407" s="3">
        <v>8.9291621283706633</v>
      </c>
      <c r="Q407" s="3"/>
      <c r="R407" s="3"/>
    </row>
    <row r="408" spans="1:18" ht="15.75" x14ac:dyDescent="0.2">
      <c r="A408" s="5">
        <v>407</v>
      </c>
      <c r="B408" s="5">
        <v>8.8950991614556898</v>
      </c>
      <c r="N408" s="3">
        <v>1996.0557699999999</v>
      </c>
      <c r="O408" s="3" t="s">
        <v>11</v>
      </c>
      <c r="P408" s="3">
        <v>8.8950991614556898</v>
      </c>
      <c r="Q408" s="3"/>
      <c r="R408" s="3"/>
    </row>
    <row r="409" spans="1:18" ht="15.75" x14ac:dyDescent="0.2">
      <c r="A409" s="5">
        <v>408</v>
      </c>
      <c r="B409" s="5">
        <v>8.9698961276400944</v>
      </c>
      <c r="C409" s="4">
        <f>16+1/12</f>
        <v>16.083333333333332</v>
      </c>
      <c r="N409" s="3">
        <v>1996.08368</v>
      </c>
      <c r="O409" s="3">
        <v>1996.0833333333333</v>
      </c>
      <c r="P409" s="3">
        <v>8.9698961276400944</v>
      </c>
      <c r="Q409" s="3"/>
      <c r="R409" s="3"/>
    </row>
    <row r="410" spans="1:18" ht="15.75" x14ac:dyDescent="0.2">
      <c r="A410" s="5">
        <v>409</v>
      </c>
      <c r="B410" s="5">
        <v>8.9243156265846793</v>
      </c>
      <c r="N410" s="3">
        <v>1996.12536</v>
      </c>
      <c r="O410" s="3" t="s">
        <v>11</v>
      </c>
      <c r="P410" s="3">
        <v>8.9243156265846793</v>
      </c>
      <c r="Q410" s="3"/>
      <c r="R410" s="3"/>
    </row>
    <row r="411" spans="1:18" ht="15.75" x14ac:dyDescent="0.2">
      <c r="A411" s="5">
        <v>410</v>
      </c>
      <c r="B411" s="5">
        <v>9.0309850576165651</v>
      </c>
      <c r="C411" s="4">
        <f>16+2/12</f>
        <v>16.166666666666668</v>
      </c>
      <c r="N411" s="3">
        <v>1996.1670799999999</v>
      </c>
      <c r="O411" s="3">
        <v>1996.1666666666667</v>
      </c>
      <c r="P411" s="3">
        <v>9.0309850576165651</v>
      </c>
      <c r="Q411" s="3"/>
      <c r="R411" s="3"/>
    </row>
    <row r="412" spans="1:18" ht="15.75" x14ac:dyDescent="0.2">
      <c r="A412" s="5">
        <v>411</v>
      </c>
      <c r="B412" s="5">
        <v>8.9453900007656255</v>
      </c>
      <c r="N412" s="3">
        <v>1996.2147</v>
      </c>
      <c r="O412" s="3" t="s">
        <v>11</v>
      </c>
      <c r="P412" s="3">
        <v>8.9453900007656255</v>
      </c>
      <c r="Q412" s="3"/>
      <c r="R412" s="3"/>
    </row>
    <row r="413" spans="1:18" ht="15.75" x14ac:dyDescent="0.2">
      <c r="A413" s="5">
        <v>412</v>
      </c>
      <c r="B413" s="5">
        <v>8.9177677585244393</v>
      </c>
      <c r="N413" s="3">
        <v>1996.2623100000001</v>
      </c>
      <c r="O413" s="3" t="s">
        <v>11</v>
      </c>
      <c r="P413" s="3">
        <v>8.9177677585244393</v>
      </c>
      <c r="Q413" s="3"/>
      <c r="R413" s="3"/>
    </row>
    <row r="414" spans="1:18" ht="15.75" x14ac:dyDescent="0.2">
      <c r="A414" s="5">
        <v>413</v>
      </c>
      <c r="B414" s="5">
        <v>8.8062897524852506</v>
      </c>
      <c r="N414" s="3">
        <v>1996.3099299999999</v>
      </c>
      <c r="O414" s="3" t="s">
        <v>11</v>
      </c>
      <c r="P414" s="3">
        <v>8.8062897524852506</v>
      </c>
      <c r="Q414" s="3"/>
      <c r="R414" s="3"/>
    </row>
    <row r="415" spans="1:18" ht="15.75" x14ac:dyDescent="0.2">
      <c r="A415" s="5">
        <v>414</v>
      </c>
      <c r="B415" s="5">
        <v>8.7499073473079552</v>
      </c>
      <c r="N415" s="3">
        <v>1996.3575499999999</v>
      </c>
      <c r="O415" s="3" t="s">
        <v>11</v>
      </c>
      <c r="P415" s="3">
        <v>8.7499073473079552</v>
      </c>
      <c r="Q415" s="3"/>
      <c r="R415" s="3"/>
    </row>
    <row r="416" spans="1:18" ht="15.75" x14ac:dyDescent="0.2">
      <c r="A416" s="5">
        <v>415</v>
      </c>
      <c r="B416" s="5">
        <v>8.7936991851285988</v>
      </c>
      <c r="N416" s="3">
        <v>1996.40516</v>
      </c>
      <c r="O416" s="3" t="s">
        <v>11</v>
      </c>
      <c r="P416" s="3">
        <v>8.7936991851285988</v>
      </c>
      <c r="Q416" s="3"/>
      <c r="R416" s="3"/>
    </row>
    <row r="417" spans="1:18" ht="15.75" x14ac:dyDescent="0.2">
      <c r="A417" s="5">
        <v>416</v>
      </c>
      <c r="B417" s="5">
        <v>8.7541660567887618</v>
      </c>
      <c r="N417" s="3">
        <v>1996.4527800000001</v>
      </c>
      <c r="O417" s="3" t="s">
        <v>11</v>
      </c>
      <c r="P417" s="3">
        <v>8.7541660567887618</v>
      </c>
      <c r="Q417" s="3"/>
      <c r="R417" s="3"/>
    </row>
    <row r="418" spans="1:18" ht="15.75" x14ac:dyDescent="0.2">
      <c r="A418" s="5">
        <v>417</v>
      </c>
      <c r="B418" s="5">
        <v>8.7225064078730945</v>
      </c>
      <c r="C418" s="4">
        <v>16.5</v>
      </c>
      <c r="N418" s="3">
        <v>1996.50017</v>
      </c>
      <c r="O418" s="3">
        <v>1996.5</v>
      </c>
      <c r="P418" s="3">
        <v>8.7225064078730945</v>
      </c>
      <c r="Q418" s="3"/>
      <c r="R418" s="3"/>
    </row>
    <row r="419" spans="1:18" ht="15.75" x14ac:dyDescent="0.2">
      <c r="A419" s="5">
        <v>418</v>
      </c>
      <c r="B419" s="5">
        <v>8.7919741717274462</v>
      </c>
      <c r="N419" s="3">
        <v>1996.5210199999999</v>
      </c>
      <c r="O419" s="3" t="s">
        <v>11</v>
      </c>
      <c r="P419" s="3">
        <v>8.7919741717274462</v>
      </c>
      <c r="Q419" s="3"/>
      <c r="R419" s="3"/>
    </row>
    <row r="420" spans="1:18" ht="15.75" x14ac:dyDescent="0.2">
      <c r="A420" s="5">
        <v>419</v>
      </c>
      <c r="B420" s="5">
        <v>8.7370129489512784</v>
      </c>
      <c r="N420" s="3">
        <v>1996.54188</v>
      </c>
      <c r="O420" s="3" t="s">
        <v>11</v>
      </c>
      <c r="P420" s="3">
        <v>8.7370129489512784</v>
      </c>
      <c r="Q420" s="3"/>
      <c r="R420" s="3"/>
    </row>
    <row r="421" spans="1:18" ht="15.75" x14ac:dyDescent="0.2">
      <c r="A421" s="5">
        <v>420</v>
      </c>
      <c r="B421" s="5">
        <v>8.7522743808124801</v>
      </c>
      <c r="N421" s="3">
        <v>1996.5627300000001</v>
      </c>
      <c r="O421" s="3" t="s">
        <v>11</v>
      </c>
      <c r="P421" s="3">
        <v>8.7522743808124801</v>
      </c>
      <c r="Q421" s="3"/>
      <c r="R421" s="3"/>
    </row>
    <row r="422" spans="1:18" ht="15.75" x14ac:dyDescent="0.2">
      <c r="A422" s="5">
        <v>421</v>
      </c>
      <c r="B422" s="5">
        <v>8.7279885051813224</v>
      </c>
      <c r="C422" s="4">
        <f>16+7/12</f>
        <v>16.583333333333332</v>
      </c>
      <c r="N422" s="3">
        <v>1996.58366</v>
      </c>
      <c r="O422" s="3">
        <v>1996.5833333333333</v>
      </c>
      <c r="P422" s="3">
        <v>8.7279885051813224</v>
      </c>
      <c r="Q422" s="3"/>
      <c r="R422" s="3"/>
    </row>
    <row r="423" spans="1:18" ht="15.75" x14ac:dyDescent="0.2">
      <c r="A423" s="5">
        <v>422</v>
      </c>
      <c r="B423" s="5">
        <v>8.7815143084286937</v>
      </c>
      <c r="N423" s="3">
        <v>1996.6114600000001</v>
      </c>
      <c r="O423" s="3" t="s">
        <v>11</v>
      </c>
      <c r="P423" s="3">
        <v>8.7815143084286937</v>
      </c>
      <c r="Q423" s="3"/>
      <c r="R423" s="3"/>
    </row>
    <row r="424" spans="1:18" ht="15.75" x14ac:dyDescent="0.2">
      <c r="A424" s="5">
        <v>423</v>
      </c>
      <c r="B424" s="5">
        <v>8.8110031831984017</v>
      </c>
      <c r="N424" s="3">
        <v>1996.6392499999999</v>
      </c>
      <c r="O424" s="3" t="s">
        <v>11</v>
      </c>
      <c r="P424" s="3">
        <v>8.8110031831984017</v>
      </c>
      <c r="Q424" s="3"/>
      <c r="R424" s="3"/>
    </row>
    <row r="425" spans="1:18" ht="15.75" x14ac:dyDescent="0.2">
      <c r="A425" s="5">
        <v>424</v>
      </c>
      <c r="B425" s="5">
        <v>8.8099177649650802</v>
      </c>
      <c r="C425" s="4">
        <f>16+8/12</f>
        <v>16.666666666666668</v>
      </c>
      <c r="N425" s="3">
        <v>1996.66705</v>
      </c>
      <c r="O425" s="3">
        <v>1996.6666666666667</v>
      </c>
      <c r="P425" s="3">
        <v>8.8099177649650802</v>
      </c>
      <c r="Q425" s="3"/>
      <c r="R425" s="3"/>
    </row>
    <row r="426" spans="1:18" ht="15.75" x14ac:dyDescent="0.2">
      <c r="A426" s="5">
        <v>425</v>
      </c>
      <c r="B426" s="5">
        <v>8.7617367667744528</v>
      </c>
      <c r="N426" s="3">
        <v>1996.6948500000001</v>
      </c>
      <c r="O426" s="3" t="s">
        <v>11</v>
      </c>
      <c r="P426" s="3">
        <v>8.7617367667744528</v>
      </c>
      <c r="Q426" s="3"/>
      <c r="R426" s="3"/>
    </row>
    <row r="427" spans="1:18" ht="15.75" x14ac:dyDescent="0.2">
      <c r="A427" s="5">
        <v>426</v>
      </c>
      <c r="B427" s="5">
        <v>8.78239673839769</v>
      </c>
      <c r="N427" s="3">
        <v>1996.72264</v>
      </c>
      <c r="O427" s="3" t="s">
        <v>11</v>
      </c>
      <c r="P427" s="3">
        <v>8.78239673839769</v>
      </c>
      <c r="Q427" s="3"/>
      <c r="R427" s="3"/>
    </row>
    <row r="428" spans="1:18" ht="15.75" x14ac:dyDescent="0.2">
      <c r="A428" s="5">
        <v>427</v>
      </c>
      <c r="B428" s="5">
        <v>8.7176946945027076</v>
      </c>
      <c r="C428" s="4">
        <v>16.75</v>
      </c>
      <c r="N428" s="3">
        <v>1996.7502199999999</v>
      </c>
      <c r="O428" s="3">
        <v>1996.75</v>
      </c>
      <c r="P428" s="3">
        <v>8.7176946945027076</v>
      </c>
      <c r="Q428" s="3"/>
      <c r="R428" s="3"/>
    </row>
    <row r="429" spans="1:18" ht="15.75" x14ac:dyDescent="0.2">
      <c r="A429" s="5">
        <v>428</v>
      </c>
      <c r="B429" s="5">
        <v>8.7795216573005455</v>
      </c>
      <c r="N429" s="3">
        <v>1996.76412</v>
      </c>
      <c r="O429" s="3" t="s">
        <v>11</v>
      </c>
      <c r="P429" s="3">
        <v>8.7795216573005455</v>
      </c>
      <c r="Q429" s="3"/>
      <c r="R429" s="3"/>
    </row>
    <row r="430" spans="1:18" ht="15.75" x14ac:dyDescent="0.2">
      <c r="A430" s="5">
        <v>429</v>
      </c>
      <c r="B430" s="5">
        <v>8.7306445663446102</v>
      </c>
      <c r="N430" s="3">
        <v>1996.77802</v>
      </c>
      <c r="O430" s="3" t="s">
        <v>11</v>
      </c>
      <c r="P430" s="3">
        <v>8.7306445663446102</v>
      </c>
      <c r="Q430" s="3"/>
      <c r="R430" s="3"/>
    </row>
    <row r="431" spans="1:18" ht="15.75" x14ac:dyDescent="0.2">
      <c r="A431" s="5">
        <v>430</v>
      </c>
      <c r="B431" s="5">
        <v>8.7402117376246391</v>
      </c>
      <c r="N431" s="3">
        <v>1996.7919300000001</v>
      </c>
      <c r="O431" s="3" t="s">
        <v>11</v>
      </c>
      <c r="P431" s="3">
        <v>8.7402117376246391</v>
      </c>
      <c r="Q431" s="3"/>
      <c r="R431" s="3"/>
    </row>
    <row r="432" spans="1:18" ht="15.75" x14ac:dyDescent="0.2">
      <c r="A432" s="5">
        <v>431</v>
      </c>
      <c r="B432" s="5">
        <v>8.790971752924353</v>
      </c>
      <c r="N432" s="3">
        <v>1996.80583</v>
      </c>
      <c r="O432" s="3" t="s">
        <v>11</v>
      </c>
      <c r="P432" s="3">
        <v>8.790971752924353</v>
      </c>
      <c r="Q432" s="3"/>
      <c r="R432" s="3"/>
    </row>
    <row r="433" spans="1:18" ht="15.75" x14ac:dyDescent="0.2">
      <c r="A433" s="5">
        <v>432</v>
      </c>
      <c r="B433" s="5">
        <v>8.7952912203014009</v>
      </c>
      <c r="N433" s="3">
        <v>1996.8197299999999</v>
      </c>
      <c r="O433" s="3" t="s">
        <v>11</v>
      </c>
      <c r="P433" s="3">
        <v>8.7952912203014009</v>
      </c>
      <c r="Q433" s="3"/>
      <c r="R433" s="3"/>
    </row>
    <row r="434" spans="1:18" ht="15.75" x14ac:dyDescent="0.2">
      <c r="A434" s="5">
        <v>433</v>
      </c>
      <c r="B434" s="5">
        <v>8.7720034549553034</v>
      </c>
      <c r="C434" s="4">
        <f>16+10/12</f>
        <v>16.833333333333332</v>
      </c>
      <c r="N434" s="3">
        <v>1996.8345400000001</v>
      </c>
      <c r="O434" s="3">
        <v>1996.8333333333333</v>
      </c>
      <c r="P434" s="3">
        <v>8.7720034549553034</v>
      </c>
      <c r="Q434" s="3"/>
      <c r="R434" s="3"/>
    </row>
    <row r="435" spans="1:18" ht="15.75" x14ac:dyDescent="0.2">
      <c r="A435" s="5">
        <v>434</v>
      </c>
      <c r="B435" s="5">
        <v>8.8293028626371974</v>
      </c>
      <c r="N435" s="3">
        <v>1996.8900699999999</v>
      </c>
      <c r="O435" s="3" t="s">
        <v>11</v>
      </c>
      <c r="P435" s="3">
        <v>8.8293028626371974</v>
      </c>
      <c r="Q435" s="3"/>
      <c r="R435" s="3"/>
    </row>
    <row r="436" spans="1:18" ht="15.75" x14ac:dyDescent="0.2">
      <c r="A436" s="5">
        <v>435</v>
      </c>
      <c r="B436" s="5">
        <v>8.8437050970020543</v>
      </c>
      <c r="N436" s="3">
        <v>1996.9456</v>
      </c>
      <c r="O436" s="3" t="s">
        <v>11</v>
      </c>
      <c r="P436" s="3">
        <v>8.8437050970020543</v>
      </c>
      <c r="Q436" s="3"/>
      <c r="R436" s="3"/>
    </row>
    <row r="437" spans="1:18" ht="15.75" x14ac:dyDescent="0.2">
      <c r="A437" s="5">
        <v>436</v>
      </c>
      <c r="B437" s="5">
        <v>8.8973871678024228</v>
      </c>
      <c r="C437" s="4">
        <v>17</v>
      </c>
      <c r="N437" s="3">
        <v>1997.0004200000001</v>
      </c>
      <c r="O437" s="3">
        <v>1997</v>
      </c>
      <c r="P437" s="3">
        <v>8.8973871678024228</v>
      </c>
      <c r="Q437" s="3"/>
      <c r="R437" s="3"/>
    </row>
    <row r="438" spans="1:18" ht="15.75" x14ac:dyDescent="0.2">
      <c r="A438" s="5">
        <v>437</v>
      </c>
      <c r="B438" s="5">
        <v>8.8932009379478014</v>
      </c>
      <c r="N438" s="3">
        <v>1997.02127</v>
      </c>
      <c r="O438" s="3" t="s">
        <v>11</v>
      </c>
      <c r="P438" s="3">
        <v>8.8932009379478014</v>
      </c>
      <c r="Q438" s="3"/>
      <c r="R438" s="3"/>
    </row>
    <row r="439" spans="1:18" ht="15.75" x14ac:dyDescent="0.2">
      <c r="A439" s="5">
        <v>438</v>
      </c>
      <c r="B439" s="5">
        <v>8.8659919811559185</v>
      </c>
      <c r="N439" s="3">
        <v>1997.0421200000001</v>
      </c>
      <c r="O439" s="3" t="s">
        <v>11</v>
      </c>
      <c r="P439" s="3">
        <v>8.8659919811559185</v>
      </c>
      <c r="Q439" s="3"/>
      <c r="R439" s="3"/>
    </row>
    <row r="440" spans="1:18" ht="15.75" x14ac:dyDescent="0.2">
      <c r="A440" s="5">
        <v>439</v>
      </c>
      <c r="B440" s="5">
        <v>8.840225237494522</v>
      </c>
      <c r="N440" s="3">
        <v>1997.0629799999999</v>
      </c>
      <c r="O440" s="3" t="s">
        <v>11</v>
      </c>
      <c r="P440" s="3">
        <v>8.840225237494522</v>
      </c>
      <c r="Q440" s="3"/>
      <c r="R440" s="3"/>
    </row>
    <row r="441" spans="1:18" ht="15.75" x14ac:dyDescent="0.2">
      <c r="A441" s="5">
        <v>440</v>
      </c>
      <c r="B441" s="5">
        <v>8.896885880062344</v>
      </c>
      <c r="C441" s="4">
        <f>17+1/12</f>
        <v>17.083333333333332</v>
      </c>
      <c r="N441" s="3">
        <v>1997.08491</v>
      </c>
      <c r="O441" s="3">
        <v>1997.0833333333333</v>
      </c>
      <c r="P441" s="3">
        <v>8.896885880062344</v>
      </c>
      <c r="Q441" s="3"/>
      <c r="R441" s="3"/>
    </row>
    <row r="442" spans="1:18" ht="15.75" x14ac:dyDescent="0.2">
      <c r="A442" s="5">
        <v>441</v>
      </c>
      <c r="B442" s="5">
        <v>8.8701384058277046</v>
      </c>
      <c r="N442" s="3">
        <v>1997.1514999999999</v>
      </c>
      <c r="O442" s="3" t="s">
        <v>11</v>
      </c>
      <c r="P442" s="3">
        <v>8.8701384058277046</v>
      </c>
      <c r="Q442" s="3"/>
      <c r="R442" s="3"/>
    </row>
    <row r="443" spans="1:18" ht="15.75" x14ac:dyDescent="0.2">
      <c r="A443" s="5">
        <v>442</v>
      </c>
      <c r="B443" s="5">
        <v>8.8567726388157677</v>
      </c>
      <c r="N443" s="3">
        <v>1997.2180900000001</v>
      </c>
      <c r="O443" s="3" t="s">
        <v>11</v>
      </c>
      <c r="P443" s="3">
        <v>8.8567726388157677</v>
      </c>
      <c r="Q443" s="3"/>
      <c r="R443" s="3"/>
    </row>
    <row r="444" spans="1:18" ht="15.75" x14ac:dyDescent="0.2">
      <c r="A444" s="5">
        <v>443</v>
      </c>
      <c r="B444" s="5">
        <v>8.7371930801132027</v>
      </c>
      <c r="N444" s="3">
        <v>1997.28468</v>
      </c>
      <c r="O444" s="3" t="s">
        <v>11</v>
      </c>
      <c r="P444" s="3">
        <v>8.7371930801132027</v>
      </c>
      <c r="Q444" s="3"/>
      <c r="R444" s="3"/>
    </row>
    <row r="445" spans="1:18" ht="15.75" x14ac:dyDescent="0.2">
      <c r="A445" s="5">
        <v>444</v>
      </c>
      <c r="B445" s="5">
        <v>8.7835427131335315</v>
      </c>
      <c r="N445" s="3">
        <v>1997.3512700000001</v>
      </c>
      <c r="O445" s="3" t="s">
        <v>11</v>
      </c>
      <c r="P445" s="3">
        <v>8.7835427131335315</v>
      </c>
      <c r="Q445" s="3"/>
      <c r="R445" s="3"/>
    </row>
    <row r="446" spans="1:18" ht="15.75" x14ac:dyDescent="0.2">
      <c r="A446" s="5">
        <v>445</v>
      </c>
      <c r="B446" s="5">
        <v>8.7278138346865219</v>
      </c>
      <c r="C446" s="4">
        <f>17+5/12</f>
        <v>17.416666666666668</v>
      </c>
      <c r="N446" s="3">
        <v>1997.4176600000001</v>
      </c>
      <c r="O446" s="3">
        <v>1997.4166666666667</v>
      </c>
      <c r="P446" s="3">
        <v>8.7278138346865219</v>
      </c>
      <c r="Q446" s="3"/>
      <c r="R446" s="3"/>
    </row>
    <row r="447" spans="1:18" ht="15.75" x14ac:dyDescent="0.2">
      <c r="A447" s="5">
        <v>446</v>
      </c>
      <c r="B447" s="5">
        <v>8.7593109299169249</v>
      </c>
      <c r="N447" s="3">
        <v>1997.4731899999999</v>
      </c>
      <c r="O447" s="3" t="s">
        <v>11</v>
      </c>
      <c r="P447" s="3">
        <v>8.7593109299169249</v>
      </c>
      <c r="Q447" s="3"/>
      <c r="R447" s="3"/>
    </row>
    <row r="448" spans="1:18" ht="15.75" x14ac:dyDescent="0.2">
      <c r="A448" s="5">
        <v>447</v>
      </c>
      <c r="B448" s="5">
        <v>8.6802274022685904</v>
      </c>
      <c r="N448" s="3">
        <v>1997.52872</v>
      </c>
      <c r="O448" s="3" t="s">
        <v>11</v>
      </c>
      <c r="P448" s="3">
        <v>8.6802274022685904</v>
      </c>
      <c r="Q448" s="3"/>
      <c r="R448" s="3"/>
    </row>
    <row r="449" spans="1:18" ht="15.75" x14ac:dyDescent="0.2">
      <c r="A449" s="5">
        <v>448</v>
      </c>
      <c r="B449" s="5">
        <v>8.6789205147648794</v>
      </c>
      <c r="C449" s="4">
        <f>17+7/12</f>
        <v>17.583333333333332</v>
      </c>
      <c r="N449" s="3">
        <v>1997.5837899999999</v>
      </c>
      <c r="O449" s="3">
        <v>1997.5833333333333</v>
      </c>
      <c r="P449" s="3">
        <v>8.6789205147648794</v>
      </c>
      <c r="Q449" s="3"/>
      <c r="R449" s="3"/>
    </row>
    <row r="450" spans="1:18" ht="15.75" x14ac:dyDescent="0.2">
      <c r="A450" s="5">
        <v>449</v>
      </c>
      <c r="B450" s="5">
        <v>8.7136115993866614</v>
      </c>
      <c r="N450" s="3">
        <v>1997.61159</v>
      </c>
      <c r="O450" s="3" t="s">
        <v>11</v>
      </c>
      <c r="P450" s="3">
        <v>8.7136115993866614</v>
      </c>
      <c r="Q450" s="3"/>
      <c r="R450" s="3"/>
    </row>
    <row r="451" spans="1:18" ht="15.75" x14ac:dyDescent="0.2">
      <c r="A451" s="5">
        <v>450</v>
      </c>
      <c r="B451" s="5">
        <v>8.696414371034324</v>
      </c>
      <c r="N451" s="3">
        <v>1997.63939</v>
      </c>
      <c r="O451" s="3" t="s">
        <v>11</v>
      </c>
      <c r="P451" s="3">
        <v>8.696414371034324</v>
      </c>
      <c r="Q451" s="3"/>
      <c r="R451" s="3"/>
    </row>
    <row r="452" spans="1:18" ht="15.75" x14ac:dyDescent="0.2">
      <c r="A452" s="5">
        <v>451</v>
      </c>
      <c r="B452" s="5">
        <v>8.653009360663507</v>
      </c>
      <c r="C452" s="4">
        <f>17+8/12</f>
        <v>17.666666666666668</v>
      </c>
      <c r="N452" s="3">
        <v>1997.6674399999999</v>
      </c>
      <c r="O452" s="3">
        <v>1997.6666666666667</v>
      </c>
      <c r="P452" s="3">
        <v>8.653009360663507</v>
      </c>
      <c r="Q452" s="3"/>
      <c r="R452" s="3"/>
    </row>
    <row r="453" spans="1:18" ht="15.75" x14ac:dyDescent="0.2">
      <c r="A453" s="5">
        <v>452</v>
      </c>
      <c r="B453" s="5">
        <v>8.7929835773402871</v>
      </c>
      <c r="N453" s="3">
        <v>1997.70912</v>
      </c>
      <c r="O453" s="3" t="s">
        <v>11</v>
      </c>
      <c r="P453" s="3">
        <v>8.7929835773402871</v>
      </c>
      <c r="Q453" s="3"/>
      <c r="R453" s="3"/>
    </row>
    <row r="454" spans="1:18" ht="15.75" x14ac:dyDescent="0.2">
      <c r="A454" s="5">
        <v>453</v>
      </c>
      <c r="B454" s="5">
        <v>8.6714566456196032</v>
      </c>
      <c r="C454" s="4">
        <v>17.75</v>
      </c>
      <c r="N454" s="3">
        <v>1997.7507900000001</v>
      </c>
      <c r="O454" s="3">
        <v>1997.75</v>
      </c>
      <c r="P454" s="3">
        <v>8.6714566456196032</v>
      </c>
      <c r="Q454" s="3"/>
      <c r="R454" s="3"/>
    </row>
    <row r="455" spans="1:18" ht="15.75" x14ac:dyDescent="0.2">
      <c r="A455" s="5">
        <v>454</v>
      </c>
      <c r="B455" s="5">
        <v>8.7135059442320912</v>
      </c>
      <c r="N455" s="3">
        <v>1997.7924700000001</v>
      </c>
      <c r="O455" s="3" t="s">
        <v>11</v>
      </c>
      <c r="P455" s="3">
        <v>8.7135059442320912</v>
      </c>
      <c r="Q455" s="3"/>
      <c r="R455" s="3"/>
    </row>
    <row r="456" spans="1:18" ht="15.75" x14ac:dyDescent="0.2">
      <c r="A456" s="5">
        <v>455</v>
      </c>
      <c r="B456" s="5">
        <v>8.738989309514773</v>
      </c>
      <c r="C456" s="4">
        <f>17+10/12</f>
        <v>17.833333333333332</v>
      </c>
      <c r="N456" s="3">
        <v>1997.8335999999999</v>
      </c>
      <c r="O456" s="3">
        <v>1997.8333333333333</v>
      </c>
      <c r="P456" s="3">
        <v>8.738989309514773</v>
      </c>
      <c r="Q456" s="3"/>
      <c r="R456" s="3"/>
    </row>
    <row r="457" spans="1:18" ht="15.75" x14ac:dyDescent="0.2">
      <c r="A457" s="5">
        <v>456</v>
      </c>
      <c r="B457" s="5">
        <v>8.7882968193979867</v>
      </c>
      <c r="N457" s="3">
        <v>1997.8475100000001</v>
      </c>
      <c r="O457" s="3" t="s">
        <v>11</v>
      </c>
      <c r="P457" s="3">
        <v>8.7882968193979867</v>
      </c>
      <c r="Q457" s="3"/>
      <c r="R457" s="3"/>
    </row>
    <row r="458" spans="1:18" ht="15.75" x14ac:dyDescent="0.2">
      <c r="A458" s="5">
        <v>457</v>
      </c>
      <c r="B458" s="5">
        <v>8.8049796355647345</v>
      </c>
      <c r="N458" s="3">
        <v>1997.86141</v>
      </c>
      <c r="O458" s="3" t="s">
        <v>11</v>
      </c>
      <c r="P458" s="3">
        <v>8.8049796355647345</v>
      </c>
      <c r="Q458" s="3"/>
      <c r="R458" s="3"/>
    </row>
    <row r="459" spans="1:18" ht="15.75" x14ac:dyDescent="0.2">
      <c r="A459" s="5">
        <v>458</v>
      </c>
      <c r="B459" s="5">
        <v>8.6939942375644303</v>
      </c>
      <c r="N459" s="3">
        <v>1997.8753099999999</v>
      </c>
      <c r="O459" s="3" t="s">
        <v>11</v>
      </c>
      <c r="P459" s="3">
        <v>8.6939942375644303</v>
      </c>
      <c r="Q459" s="3"/>
      <c r="R459" s="3"/>
    </row>
    <row r="460" spans="1:18" ht="15.75" x14ac:dyDescent="0.2">
      <c r="A460" s="5">
        <v>459</v>
      </c>
      <c r="B460" s="5">
        <v>8.7971957758375705</v>
      </c>
      <c r="N460" s="3">
        <v>1997.88921</v>
      </c>
      <c r="O460" s="3" t="s">
        <v>11</v>
      </c>
      <c r="P460" s="3">
        <v>8.7971957758375705</v>
      </c>
      <c r="Q460" s="3"/>
      <c r="R460" s="3"/>
    </row>
    <row r="461" spans="1:18" ht="15.75" x14ac:dyDescent="0.2">
      <c r="A461" s="5">
        <v>460</v>
      </c>
      <c r="B461" s="5">
        <v>8.8065305878981466</v>
      </c>
      <c r="N461" s="3">
        <v>1997.9031199999999</v>
      </c>
      <c r="O461" s="3" t="s">
        <v>11</v>
      </c>
      <c r="P461" s="3">
        <v>8.8065305878981466</v>
      </c>
      <c r="Q461" s="3"/>
      <c r="R461" s="3"/>
    </row>
    <row r="462" spans="1:18" ht="15.75" x14ac:dyDescent="0.2">
      <c r="A462" s="5">
        <v>461</v>
      </c>
      <c r="B462" s="5">
        <v>8.8020266591961871</v>
      </c>
      <c r="N462" s="3">
        <v>1997.9170200000001</v>
      </c>
      <c r="O462" s="3" t="s">
        <v>11</v>
      </c>
      <c r="P462" s="3">
        <v>8.8020266591961871</v>
      </c>
      <c r="Q462" s="3"/>
      <c r="R462" s="3"/>
    </row>
    <row r="463" spans="1:18" ht="15.75" x14ac:dyDescent="0.2">
      <c r="A463" s="5">
        <v>462</v>
      </c>
      <c r="B463" s="5">
        <v>8.8174240354633753</v>
      </c>
      <c r="N463" s="3">
        <v>1997.93092</v>
      </c>
      <c r="O463" s="3" t="s">
        <v>11</v>
      </c>
      <c r="P463" s="3">
        <v>8.8174240354633753</v>
      </c>
      <c r="Q463" s="3"/>
      <c r="R463" s="3"/>
    </row>
    <row r="464" spans="1:18" ht="15.75" x14ac:dyDescent="0.2">
      <c r="A464" s="5">
        <v>463</v>
      </c>
      <c r="B464" s="5">
        <v>8.7915754356017963</v>
      </c>
      <c r="N464" s="3">
        <v>1997.9448199999999</v>
      </c>
      <c r="O464" s="3" t="s">
        <v>11</v>
      </c>
      <c r="P464" s="3">
        <v>8.7915754356017963</v>
      </c>
      <c r="Q464" s="3"/>
      <c r="R464" s="3"/>
    </row>
    <row r="465" spans="1:18" ht="15.75" x14ac:dyDescent="0.2">
      <c r="A465" s="5">
        <v>464</v>
      </c>
      <c r="B465" s="5">
        <v>8.8146632046270454</v>
      </c>
      <c r="N465" s="3">
        <v>1997.9587300000001</v>
      </c>
      <c r="O465" s="3" t="s">
        <v>11</v>
      </c>
      <c r="P465" s="3">
        <v>8.8146632046270454</v>
      </c>
      <c r="Q465" s="3"/>
      <c r="R465" s="3"/>
    </row>
    <row r="466" spans="1:18" ht="15.75" x14ac:dyDescent="0.2">
      <c r="A466" s="5">
        <v>465</v>
      </c>
      <c r="B466" s="5">
        <v>8.8111546826030498</v>
      </c>
      <c r="N466" s="3">
        <v>1997.97263</v>
      </c>
      <c r="O466" s="3" t="s">
        <v>11</v>
      </c>
      <c r="P466" s="3">
        <v>8.8111546826030498</v>
      </c>
      <c r="Q466" s="3"/>
      <c r="R466" s="3"/>
    </row>
    <row r="467" spans="1:18" ht="15.75" x14ac:dyDescent="0.2">
      <c r="A467" s="5">
        <v>466</v>
      </c>
      <c r="B467" s="5">
        <v>8.7837147478720681</v>
      </c>
      <c r="N467" s="3">
        <v>1997.9865299999999</v>
      </c>
      <c r="O467" s="3" t="s">
        <v>11</v>
      </c>
      <c r="P467" s="3">
        <v>8.7837147478720681</v>
      </c>
      <c r="Q467" s="3"/>
      <c r="R467" s="3"/>
    </row>
    <row r="468" spans="1:18" ht="15.75" x14ac:dyDescent="0.2">
      <c r="A468" s="5">
        <v>467</v>
      </c>
      <c r="B468" s="5">
        <v>8.80395890895017</v>
      </c>
      <c r="N468" s="3">
        <v>1998.0004300000001</v>
      </c>
      <c r="O468" s="3" t="s">
        <v>11</v>
      </c>
      <c r="P468" s="3">
        <v>8.80395890895017</v>
      </c>
      <c r="Q468" s="3"/>
      <c r="R468" s="3"/>
    </row>
    <row r="469" spans="1:18" ht="15.75" x14ac:dyDescent="0.2">
      <c r="A469" s="5">
        <v>468</v>
      </c>
      <c r="B469" s="5">
        <v>8.7690777597314202</v>
      </c>
      <c r="N469" s="3">
        <v>1998.01433</v>
      </c>
      <c r="O469" s="3" t="s">
        <v>11</v>
      </c>
      <c r="P469" s="3">
        <v>8.7690777597314202</v>
      </c>
      <c r="Q469" s="3"/>
      <c r="R469" s="3"/>
    </row>
    <row r="470" spans="1:18" ht="15.75" x14ac:dyDescent="0.2">
      <c r="A470" s="5">
        <v>469</v>
      </c>
      <c r="B470" s="5">
        <v>8.7946095365077532</v>
      </c>
      <c r="N470" s="3">
        <v>1998.0282400000001</v>
      </c>
      <c r="O470" s="3" t="s">
        <v>11</v>
      </c>
      <c r="P470" s="3">
        <v>8.7946095365077532</v>
      </c>
      <c r="Q470" s="3"/>
      <c r="R470" s="3"/>
    </row>
    <row r="471" spans="1:18" ht="15.75" x14ac:dyDescent="0.2">
      <c r="A471" s="5">
        <v>470</v>
      </c>
      <c r="B471" s="5">
        <v>8.6878149618559295</v>
      </c>
      <c r="N471" s="3">
        <v>1998.04214</v>
      </c>
      <c r="O471" s="3" t="s">
        <v>11</v>
      </c>
      <c r="P471" s="3">
        <v>8.6878149618559295</v>
      </c>
      <c r="Q471" s="3"/>
      <c r="R471" s="3"/>
    </row>
    <row r="472" spans="1:18" ht="15.75" x14ac:dyDescent="0.2">
      <c r="A472" s="5">
        <v>471</v>
      </c>
      <c r="B472" s="5">
        <v>8.7890103414651417</v>
      </c>
      <c r="N472" s="3">
        <v>1998.0560399999999</v>
      </c>
      <c r="O472" s="3" t="s">
        <v>11</v>
      </c>
      <c r="P472" s="3">
        <v>8.7890103414651417</v>
      </c>
      <c r="Q472" s="3"/>
      <c r="R472" s="3"/>
    </row>
    <row r="473" spans="1:18" ht="15.75" x14ac:dyDescent="0.2">
      <c r="A473" s="5">
        <v>472</v>
      </c>
      <c r="B473" s="5">
        <v>8.82488018562543</v>
      </c>
      <c r="N473" s="3">
        <v>1998.0699400000001</v>
      </c>
      <c r="O473" s="3" t="s">
        <v>11</v>
      </c>
      <c r="P473" s="3">
        <v>8.82488018562543</v>
      </c>
      <c r="Q473" s="3"/>
      <c r="R473" s="3"/>
    </row>
    <row r="474" spans="1:18" ht="15.75" x14ac:dyDescent="0.2">
      <c r="A474" s="5">
        <v>473</v>
      </c>
      <c r="B474" s="5">
        <v>8.8325873874351313</v>
      </c>
      <c r="C474" s="4">
        <f>18+1/12</f>
        <v>18.083333333333332</v>
      </c>
      <c r="N474" s="3">
        <v>1998.0857900000001</v>
      </c>
      <c r="O474" s="3">
        <v>1998.0833333333333</v>
      </c>
      <c r="P474" s="3">
        <v>8.8325873874351313</v>
      </c>
      <c r="Q474" s="3"/>
      <c r="R474" s="3"/>
    </row>
    <row r="475" spans="1:18" ht="15.75" x14ac:dyDescent="0.2">
      <c r="A475" s="5">
        <v>474</v>
      </c>
      <c r="B475" s="5">
        <v>8.8260127710830183</v>
      </c>
      <c r="N475" s="3">
        <v>1998.15238</v>
      </c>
      <c r="O475" s="3" t="s">
        <v>11</v>
      </c>
      <c r="P475" s="3">
        <v>8.8260127710830183</v>
      </c>
      <c r="Q475" s="3"/>
      <c r="R475" s="3"/>
    </row>
    <row r="476" spans="1:18" ht="15.75" x14ac:dyDescent="0.2">
      <c r="A476" s="5">
        <v>475</v>
      </c>
      <c r="B476" s="5">
        <v>8.7372590322156682</v>
      </c>
      <c r="N476" s="3">
        <v>1998.2189699999999</v>
      </c>
      <c r="O476" s="3" t="s">
        <v>11</v>
      </c>
      <c r="P476" s="3">
        <v>8.7372590322156682</v>
      </c>
      <c r="Q476" s="3"/>
      <c r="R476" s="3"/>
    </row>
    <row r="477" spans="1:18" ht="15.75" x14ac:dyDescent="0.2">
      <c r="A477" s="5">
        <v>476</v>
      </c>
      <c r="B477" s="5">
        <v>8.7260845627111685</v>
      </c>
      <c r="N477" s="3">
        <v>1998.28556</v>
      </c>
      <c r="O477" s="3" t="s">
        <v>11</v>
      </c>
      <c r="P477" s="3">
        <v>8.7260845627111685</v>
      </c>
      <c r="Q477" s="3"/>
      <c r="R477" s="3"/>
    </row>
    <row r="478" spans="1:18" ht="15.75" x14ac:dyDescent="0.2">
      <c r="A478" s="5">
        <v>477</v>
      </c>
      <c r="B478" s="5">
        <v>8.7403518667764022</v>
      </c>
      <c r="N478" s="3">
        <v>1998.3521499999999</v>
      </c>
      <c r="O478" s="3" t="s">
        <v>11</v>
      </c>
      <c r="P478" s="3">
        <v>8.7403518667764022</v>
      </c>
      <c r="Q478" s="3"/>
      <c r="R478" s="3"/>
    </row>
    <row r="479" spans="1:18" ht="15.75" x14ac:dyDescent="0.2">
      <c r="A479" s="5">
        <v>478</v>
      </c>
      <c r="B479" s="5">
        <v>8.6886466802470395</v>
      </c>
      <c r="C479" s="4">
        <f>18+5/12</f>
        <v>18.416666666666668</v>
      </c>
      <c r="N479" s="3">
        <v>1998.4186199999999</v>
      </c>
      <c r="O479" s="3">
        <v>1998.4166666666667</v>
      </c>
      <c r="P479" s="3">
        <v>8.6886466802470395</v>
      </c>
      <c r="Q479" s="3"/>
      <c r="R479" s="3"/>
    </row>
    <row r="480" spans="1:18" ht="15.75" x14ac:dyDescent="0.2">
      <c r="A480" s="5">
        <v>479</v>
      </c>
      <c r="B480" s="5">
        <v>8.7031519681267486</v>
      </c>
      <c r="N480" s="3">
        <v>1998.4810600000001</v>
      </c>
      <c r="O480" s="3" t="s">
        <v>11</v>
      </c>
      <c r="P480" s="3">
        <v>8.7031519681267486</v>
      </c>
      <c r="Q480" s="3"/>
      <c r="R480" s="3"/>
    </row>
    <row r="481" spans="1:18" ht="15.75" x14ac:dyDescent="0.2">
      <c r="A481" s="5">
        <v>480</v>
      </c>
      <c r="B481" s="5">
        <v>8.7165012064300083</v>
      </c>
      <c r="N481" s="3">
        <v>1998.54351</v>
      </c>
      <c r="O481" s="3" t="s">
        <v>11</v>
      </c>
      <c r="P481" s="3">
        <v>8.7165012064300083</v>
      </c>
      <c r="Q481" s="3"/>
      <c r="R481" s="3"/>
    </row>
    <row r="482" spans="1:18" ht="15.75" x14ac:dyDescent="0.2">
      <c r="A482" s="5">
        <v>481</v>
      </c>
      <c r="B482" s="5">
        <v>8.6922593822646625</v>
      </c>
      <c r="N482" s="3">
        <v>1998.6059499999999</v>
      </c>
      <c r="O482" s="3" t="s">
        <v>11</v>
      </c>
      <c r="P482" s="3">
        <v>8.6922593822646625</v>
      </c>
      <c r="Q482" s="3"/>
      <c r="R482" s="3"/>
    </row>
    <row r="483" spans="1:18" ht="15.75" x14ac:dyDescent="0.2">
      <c r="A483" s="5">
        <v>482</v>
      </c>
      <c r="B483" s="5">
        <v>8.6265136505555056</v>
      </c>
      <c r="C483" s="4">
        <f>18+8/12</f>
        <v>18.666666666666668</v>
      </c>
      <c r="N483" s="3">
        <v>1998.66724</v>
      </c>
      <c r="O483" s="3">
        <v>1998.6666666666667</v>
      </c>
      <c r="P483" s="3">
        <v>8.6265136505555056</v>
      </c>
      <c r="Q483" s="3"/>
      <c r="R483" s="3"/>
    </row>
    <row r="484" spans="1:18" ht="15.75" x14ac:dyDescent="0.2">
      <c r="A484" s="5">
        <v>483</v>
      </c>
      <c r="B484" s="5">
        <v>8.6878042611772859</v>
      </c>
      <c r="N484" s="3">
        <v>1998.6881000000001</v>
      </c>
      <c r="O484" s="3" t="s">
        <v>11</v>
      </c>
      <c r="P484" s="3">
        <v>8.6878042611772859</v>
      </c>
      <c r="Q484" s="3"/>
      <c r="R484" s="3"/>
    </row>
    <row r="485" spans="1:18" ht="15.75" x14ac:dyDescent="0.2">
      <c r="A485" s="5">
        <v>484</v>
      </c>
      <c r="B485" s="5">
        <v>8.6964748557545146</v>
      </c>
      <c r="N485" s="3">
        <v>1998.70895</v>
      </c>
      <c r="O485" s="3" t="s">
        <v>11</v>
      </c>
      <c r="P485" s="3">
        <v>8.6964748557545146</v>
      </c>
      <c r="Q485" s="3"/>
      <c r="R485" s="3"/>
    </row>
    <row r="486" spans="1:18" ht="15.75" x14ac:dyDescent="0.2">
      <c r="A486" s="5">
        <v>485</v>
      </c>
      <c r="B486" s="5">
        <v>8.7041837481340032</v>
      </c>
      <c r="N486" s="3">
        <v>1998.7298000000001</v>
      </c>
      <c r="O486" s="3" t="s">
        <v>11</v>
      </c>
      <c r="P486" s="3">
        <v>8.7041837481340032</v>
      </c>
      <c r="Q486" s="3"/>
      <c r="R486" s="3"/>
    </row>
    <row r="487" spans="1:18" ht="15.75" x14ac:dyDescent="0.2">
      <c r="A487" s="5">
        <v>486</v>
      </c>
      <c r="B487" s="5">
        <v>8.6462818662901721</v>
      </c>
      <c r="C487" s="4">
        <v>18.75</v>
      </c>
      <c r="N487" s="3">
        <v>1998.75065</v>
      </c>
      <c r="O487" s="3">
        <v>1998.75</v>
      </c>
      <c r="P487" s="3">
        <v>8.6462818662901721</v>
      </c>
      <c r="Q487" s="3"/>
      <c r="R487" s="3"/>
    </row>
    <row r="488" spans="1:18" ht="15.75" x14ac:dyDescent="0.2">
      <c r="A488" s="5">
        <v>487</v>
      </c>
      <c r="B488" s="5">
        <v>8.724153345200131</v>
      </c>
      <c r="N488" s="3">
        <v>1998.7715000000001</v>
      </c>
      <c r="O488" s="3" t="s">
        <v>11</v>
      </c>
      <c r="P488" s="3">
        <v>8.724153345200131</v>
      </c>
      <c r="Q488" s="3"/>
      <c r="R488" s="3"/>
    </row>
    <row r="489" spans="1:18" ht="15.75" x14ac:dyDescent="0.2">
      <c r="A489" s="5">
        <v>488</v>
      </c>
      <c r="B489" s="5">
        <v>8.7400174339712251</v>
      </c>
      <c r="N489" s="3">
        <v>1998.7923499999999</v>
      </c>
      <c r="O489" s="3" t="s">
        <v>11</v>
      </c>
      <c r="P489" s="3">
        <v>8.7400174339712251</v>
      </c>
      <c r="Q489" s="3"/>
      <c r="R489" s="3"/>
    </row>
    <row r="490" spans="1:18" ht="15.75" x14ac:dyDescent="0.2">
      <c r="A490" s="5">
        <v>489</v>
      </c>
      <c r="B490" s="5">
        <v>8.7799566321696201</v>
      </c>
      <c r="N490" s="3">
        <v>1998.8132000000001</v>
      </c>
      <c r="O490" s="3" t="s">
        <v>11</v>
      </c>
      <c r="P490" s="3">
        <v>8.7799566321696201</v>
      </c>
      <c r="Q490" s="3"/>
      <c r="R490" s="3"/>
    </row>
    <row r="491" spans="1:18" ht="15.75" x14ac:dyDescent="0.2">
      <c r="A491" s="5">
        <v>490</v>
      </c>
      <c r="B491" s="5">
        <v>8.7449919779367757</v>
      </c>
      <c r="C491" s="4">
        <f>18+10/12</f>
        <v>18.833333333333332</v>
      </c>
      <c r="N491" s="3">
        <v>1998.8362</v>
      </c>
      <c r="O491" s="3">
        <v>1998.8333333333333</v>
      </c>
      <c r="P491" s="3">
        <v>8.7449919779367757</v>
      </c>
      <c r="Q491" s="3"/>
      <c r="R491" s="3"/>
    </row>
    <row r="492" spans="1:18" ht="15.75" x14ac:dyDescent="0.2">
      <c r="A492" s="5">
        <v>491</v>
      </c>
      <c r="B492" s="5">
        <v>8.8087797357946762</v>
      </c>
      <c r="N492" s="3">
        <v>1998.9193399999999</v>
      </c>
      <c r="O492" s="3" t="s">
        <v>11</v>
      </c>
      <c r="P492" s="3">
        <v>8.8087797357946762</v>
      </c>
      <c r="Q492" s="3"/>
      <c r="R492" s="3"/>
    </row>
    <row r="493" spans="1:18" ht="15.75" x14ac:dyDescent="0.2">
      <c r="A493" s="5">
        <v>492</v>
      </c>
      <c r="B493" s="5">
        <v>8.8436560308018546</v>
      </c>
      <c r="N493" s="3">
        <v>1999.0024699999999</v>
      </c>
      <c r="O493" s="3" t="s">
        <v>11</v>
      </c>
      <c r="P493" s="3">
        <v>8.8436560308018546</v>
      </c>
      <c r="Q493" s="3"/>
      <c r="R493" s="3"/>
    </row>
    <row r="494" spans="1:18" ht="15.75" x14ac:dyDescent="0.2">
      <c r="A494" s="5">
        <v>493</v>
      </c>
      <c r="B494" s="5">
        <v>8.8903996024367871</v>
      </c>
      <c r="C494" s="4">
        <f>19+1/12</f>
        <v>19.083333333333332</v>
      </c>
      <c r="N494" s="3">
        <v>1999.0840900000001</v>
      </c>
      <c r="O494" s="3">
        <v>1999.0833333333333</v>
      </c>
      <c r="P494" s="3">
        <v>8.8903996024367871</v>
      </c>
      <c r="Q494" s="3"/>
      <c r="R494" s="3"/>
    </row>
    <row r="495" spans="1:18" ht="15.75" x14ac:dyDescent="0.2">
      <c r="A495" s="5">
        <v>494</v>
      </c>
      <c r="B495" s="5">
        <v>8.8654276135388006</v>
      </c>
      <c r="N495" s="3">
        <v>1999.1118899999999</v>
      </c>
      <c r="O495" s="3" t="s">
        <v>11</v>
      </c>
      <c r="P495" s="3">
        <v>8.8654276135388006</v>
      </c>
      <c r="Q495" s="3"/>
      <c r="R495" s="3"/>
    </row>
    <row r="496" spans="1:18" ht="15.75" x14ac:dyDescent="0.2">
      <c r="A496" s="5">
        <v>495</v>
      </c>
      <c r="B496" s="5">
        <v>8.8669640449142957</v>
      </c>
      <c r="N496" s="3">
        <v>1999.13969</v>
      </c>
      <c r="O496" s="3" t="s">
        <v>11</v>
      </c>
      <c r="P496" s="3">
        <v>8.8669640449142957</v>
      </c>
      <c r="Q496" s="3"/>
      <c r="R496" s="3"/>
    </row>
    <row r="497" spans="1:18" ht="15.75" x14ac:dyDescent="0.2">
      <c r="A497" s="5">
        <v>496</v>
      </c>
      <c r="B497" s="5">
        <v>8.9310107158375516</v>
      </c>
      <c r="C497" s="4">
        <f>19+2/12</f>
        <v>19.166666666666668</v>
      </c>
      <c r="N497" s="3">
        <v>1999.1678899999999</v>
      </c>
      <c r="O497" s="3">
        <v>1999.1666666666667</v>
      </c>
      <c r="P497" s="3">
        <v>8.9310107158375516</v>
      </c>
      <c r="Q497" s="3"/>
      <c r="R497" s="3"/>
    </row>
    <row r="498" spans="1:18" ht="15.75" x14ac:dyDescent="0.2">
      <c r="A498" s="5">
        <v>497</v>
      </c>
      <c r="B498" s="5">
        <v>8.9032029004711255</v>
      </c>
      <c r="N498" s="3">
        <v>1999.20957</v>
      </c>
      <c r="O498" s="3" t="s">
        <v>11</v>
      </c>
      <c r="P498" s="3">
        <v>8.9032029004711255</v>
      </c>
      <c r="Q498" s="3"/>
      <c r="R498" s="3"/>
    </row>
    <row r="499" spans="1:18" ht="15.75" x14ac:dyDescent="0.2">
      <c r="A499" s="5">
        <v>498</v>
      </c>
      <c r="B499" s="5">
        <v>8.8689901570635463</v>
      </c>
      <c r="N499" s="3">
        <v>1999.2512400000001</v>
      </c>
      <c r="O499" s="3" t="s">
        <v>11</v>
      </c>
      <c r="P499" s="3">
        <v>8.8689901570635463</v>
      </c>
      <c r="Q499" s="3"/>
      <c r="R499" s="3"/>
    </row>
    <row r="500" spans="1:18" ht="15.75" x14ac:dyDescent="0.2">
      <c r="A500" s="5">
        <v>499</v>
      </c>
      <c r="B500" s="5">
        <v>8.8495788878166959</v>
      </c>
      <c r="N500" s="3">
        <v>1999.2929200000001</v>
      </c>
      <c r="O500" s="3" t="s">
        <v>11</v>
      </c>
      <c r="P500" s="3">
        <v>8.8495788878166959</v>
      </c>
      <c r="Q500" s="3"/>
      <c r="R500" s="3"/>
    </row>
    <row r="501" spans="1:18" ht="15.75" x14ac:dyDescent="0.2">
      <c r="A501" s="5">
        <v>500</v>
      </c>
      <c r="B501" s="5">
        <v>8.800357229761909</v>
      </c>
      <c r="N501" s="3">
        <v>1999.3345899999999</v>
      </c>
      <c r="O501" s="3" t="s">
        <v>11</v>
      </c>
      <c r="P501" s="3">
        <v>8.800357229761909</v>
      </c>
      <c r="Q501" s="3"/>
      <c r="R501" s="3"/>
    </row>
    <row r="502" spans="1:18" ht="15.75" x14ac:dyDescent="0.2">
      <c r="A502" s="5">
        <v>501</v>
      </c>
      <c r="B502" s="5">
        <v>8.7965930143762971</v>
      </c>
      <c r="N502" s="3">
        <v>1999.37627</v>
      </c>
      <c r="O502" s="3" t="s">
        <v>11</v>
      </c>
      <c r="P502" s="3">
        <v>8.7965930143762971</v>
      </c>
      <c r="Q502" s="3"/>
      <c r="R502" s="3"/>
    </row>
    <row r="503" spans="1:18" ht="15.75" x14ac:dyDescent="0.2">
      <c r="A503" s="5">
        <v>502</v>
      </c>
      <c r="B503" s="5">
        <v>8.7632753570745123</v>
      </c>
      <c r="C503" s="4">
        <f>19+5/12</f>
        <v>19.416666666666668</v>
      </c>
      <c r="N503" s="3">
        <v>1999.41752</v>
      </c>
      <c r="O503" s="3">
        <v>1999.4166666666667</v>
      </c>
      <c r="P503" s="3">
        <v>8.7632753570745123</v>
      </c>
      <c r="Q503" s="3"/>
      <c r="R503" s="3"/>
    </row>
    <row r="504" spans="1:18" ht="15.75" x14ac:dyDescent="0.2">
      <c r="A504" s="5">
        <v>503</v>
      </c>
      <c r="B504" s="5">
        <v>8.8067528627517433</v>
      </c>
      <c r="N504" s="3">
        <v>1999.4453100000001</v>
      </c>
      <c r="O504" s="3" t="s">
        <v>11</v>
      </c>
      <c r="P504" s="3">
        <v>8.8067528627517433</v>
      </c>
      <c r="Q504" s="3"/>
      <c r="R504" s="3"/>
    </row>
    <row r="505" spans="1:18" ht="15.75" x14ac:dyDescent="0.2">
      <c r="A505" s="5">
        <v>504</v>
      </c>
      <c r="B505" s="5">
        <v>8.7807133375463327</v>
      </c>
      <c r="N505" s="3">
        <v>1999.4731099999999</v>
      </c>
      <c r="O505" s="3" t="s">
        <v>11</v>
      </c>
      <c r="P505" s="3">
        <v>8.7807133375463327</v>
      </c>
      <c r="Q505" s="3"/>
      <c r="R505" s="3"/>
    </row>
    <row r="506" spans="1:18" ht="15.75" x14ac:dyDescent="0.2">
      <c r="A506" s="5">
        <v>505</v>
      </c>
      <c r="B506" s="5">
        <v>8.7565172773098343</v>
      </c>
      <c r="C506" s="4">
        <v>19.5</v>
      </c>
      <c r="N506" s="3">
        <v>1999.50163</v>
      </c>
      <c r="O506" s="3">
        <v>1999.5</v>
      </c>
      <c r="P506" s="3">
        <v>8.7565172773098343</v>
      </c>
      <c r="Q506" s="3"/>
      <c r="R506" s="3"/>
    </row>
    <row r="507" spans="1:18" ht="15.75" x14ac:dyDescent="0.2">
      <c r="A507" s="5">
        <v>506</v>
      </c>
      <c r="B507" s="5">
        <v>8.7948011467706717</v>
      </c>
      <c r="N507" s="3">
        <v>1999.55162</v>
      </c>
      <c r="O507" s="3" t="s">
        <v>11</v>
      </c>
      <c r="P507" s="3">
        <v>8.7948011467706717</v>
      </c>
      <c r="Q507" s="3"/>
      <c r="R507" s="3"/>
    </row>
    <row r="508" spans="1:18" ht="15.75" x14ac:dyDescent="0.2">
      <c r="A508" s="5">
        <v>507</v>
      </c>
      <c r="B508" s="5">
        <v>8.8092375076388567</v>
      </c>
      <c r="N508" s="3">
        <v>1999.6016199999999</v>
      </c>
      <c r="O508" s="3" t="s">
        <v>11</v>
      </c>
      <c r="P508" s="3">
        <v>8.8092375076388567</v>
      </c>
      <c r="Q508" s="3"/>
      <c r="R508" s="3"/>
    </row>
    <row r="509" spans="1:18" ht="15.75" x14ac:dyDescent="0.2">
      <c r="A509" s="5">
        <v>508</v>
      </c>
      <c r="B509" s="5">
        <v>8.8267518002733159</v>
      </c>
      <c r="N509" s="3">
        <v>1999.6516099999999</v>
      </c>
      <c r="O509" s="3" t="s">
        <v>11</v>
      </c>
      <c r="P509" s="3">
        <v>8.8267518002733159</v>
      </c>
      <c r="Q509" s="3"/>
      <c r="R509" s="3"/>
    </row>
    <row r="510" spans="1:18" ht="15.75" x14ac:dyDescent="0.2">
      <c r="A510" s="5">
        <v>509</v>
      </c>
      <c r="B510" s="5">
        <v>8.7717778822947228</v>
      </c>
      <c r="N510" s="3">
        <v>1999.7016000000001</v>
      </c>
      <c r="O510" s="3" t="s">
        <v>11</v>
      </c>
      <c r="P510" s="3">
        <v>8.7717778822947228</v>
      </c>
      <c r="Q510" s="3"/>
      <c r="R510" s="3"/>
    </row>
    <row r="511" spans="1:18" ht="15.75" x14ac:dyDescent="0.2">
      <c r="A511" s="5">
        <v>510</v>
      </c>
      <c r="B511" s="5">
        <v>8.7081429024356893</v>
      </c>
      <c r="C511" s="4">
        <v>19.75</v>
      </c>
      <c r="N511" s="3">
        <v>1999.75053</v>
      </c>
      <c r="O511" s="3">
        <v>1999.75</v>
      </c>
      <c r="P511" s="3">
        <v>8.7081429024356893</v>
      </c>
      <c r="Q511" s="3"/>
      <c r="R511" s="3"/>
    </row>
    <row r="512" spans="1:18" ht="15.75" x14ac:dyDescent="0.2">
      <c r="A512" s="5">
        <v>511</v>
      </c>
      <c r="B512" s="5">
        <v>8.7748193429361088</v>
      </c>
      <c r="N512" s="3">
        <v>1999.76721</v>
      </c>
      <c r="O512" s="3" t="s">
        <v>11</v>
      </c>
      <c r="P512" s="3">
        <v>8.7748193429361088</v>
      </c>
      <c r="Q512" s="3"/>
      <c r="R512" s="3"/>
    </row>
    <row r="513" spans="1:18" ht="15.75" x14ac:dyDescent="0.2">
      <c r="A513" s="5">
        <v>512</v>
      </c>
      <c r="B513" s="5">
        <v>8.8756179179877233</v>
      </c>
      <c r="N513" s="3">
        <v>1999.7838899999999</v>
      </c>
      <c r="O513" s="3" t="s">
        <v>11</v>
      </c>
      <c r="P513" s="3">
        <v>8.8756179179877233</v>
      </c>
      <c r="Q513" s="3"/>
      <c r="R513" s="3"/>
    </row>
    <row r="514" spans="1:18" ht="15.75" x14ac:dyDescent="0.2">
      <c r="A514" s="5">
        <v>513</v>
      </c>
      <c r="B514" s="5">
        <v>8.8380391349882981</v>
      </c>
      <c r="N514" s="3">
        <v>1999.8005800000001</v>
      </c>
      <c r="O514" s="3" t="s">
        <v>11</v>
      </c>
      <c r="P514" s="3">
        <v>8.8380391349882981</v>
      </c>
      <c r="Q514" s="3"/>
      <c r="R514" s="3"/>
    </row>
    <row r="515" spans="1:18" ht="15.75" x14ac:dyDescent="0.2">
      <c r="A515" s="5">
        <v>514</v>
      </c>
      <c r="B515" s="5">
        <v>8.818828397525623</v>
      </c>
      <c r="N515" s="3">
        <v>1999.81726</v>
      </c>
      <c r="O515" s="3" t="s">
        <v>11</v>
      </c>
      <c r="P515" s="3">
        <v>8.818828397525623</v>
      </c>
      <c r="Q515" s="3"/>
      <c r="R515" s="3"/>
    </row>
    <row r="516" spans="1:18" ht="15.75" x14ac:dyDescent="0.2">
      <c r="A516" s="5">
        <v>515</v>
      </c>
      <c r="B516" s="5">
        <v>8.7546202083596647</v>
      </c>
      <c r="C516" s="4">
        <f>19+10/12</f>
        <v>19.833333333333332</v>
      </c>
      <c r="N516" s="3">
        <v>1999.83485</v>
      </c>
      <c r="O516" s="3">
        <v>1999.8333333333333</v>
      </c>
      <c r="P516" s="3">
        <v>8.7546202083596647</v>
      </c>
      <c r="Q516" s="3"/>
      <c r="R516" s="3"/>
    </row>
    <row r="517" spans="1:18" ht="15.75" x14ac:dyDescent="0.2">
      <c r="A517" s="5">
        <v>516</v>
      </c>
      <c r="B517" s="5">
        <v>8.8594186931884877</v>
      </c>
      <c r="N517" s="3">
        <v>1999.87653</v>
      </c>
      <c r="O517" s="3" t="s">
        <v>11</v>
      </c>
      <c r="P517" s="3">
        <v>8.8594186931884877</v>
      </c>
      <c r="Q517" s="3"/>
      <c r="R517" s="3"/>
    </row>
    <row r="518" spans="1:18" ht="15.75" x14ac:dyDescent="0.2">
      <c r="A518" s="5">
        <v>517</v>
      </c>
      <c r="B518" s="5">
        <v>8.8829489365848762</v>
      </c>
      <c r="N518" s="3">
        <v>1999.9182000000001</v>
      </c>
      <c r="O518" s="3" t="s">
        <v>11</v>
      </c>
      <c r="P518" s="3">
        <v>8.8829489365848762</v>
      </c>
      <c r="Q518" s="3"/>
      <c r="R518" s="3"/>
    </row>
    <row r="519" spans="1:18" ht="15.75" x14ac:dyDescent="0.2">
      <c r="A519" s="5">
        <v>518</v>
      </c>
      <c r="B519" s="5">
        <v>8.8878421530284228</v>
      </c>
      <c r="N519" s="3">
        <v>1999.9598799999999</v>
      </c>
      <c r="O519" s="3" t="s">
        <v>11</v>
      </c>
      <c r="P519" s="3">
        <v>8.8878421530284228</v>
      </c>
      <c r="Q519" s="3"/>
      <c r="R519" s="3"/>
    </row>
    <row r="520" spans="1:18" ht="15.75" x14ac:dyDescent="0.2">
      <c r="A520" s="5">
        <v>519</v>
      </c>
      <c r="B520" s="5">
        <v>8.8717626166261372</v>
      </c>
      <c r="N520" s="3">
        <v>2000.00155</v>
      </c>
      <c r="O520" s="3" t="s">
        <v>11</v>
      </c>
      <c r="P520" s="3">
        <v>8.8717626166261372</v>
      </c>
      <c r="Q520" s="3"/>
      <c r="R520" s="3"/>
    </row>
    <row r="521" spans="1:18" ht="15.75" x14ac:dyDescent="0.2">
      <c r="A521" s="5">
        <v>520</v>
      </c>
      <c r="B521" s="5">
        <v>8.8996511154066589</v>
      </c>
      <c r="N521" s="3">
        <v>2000.04323</v>
      </c>
      <c r="O521" s="3" t="s">
        <v>11</v>
      </c>
      <c r="P521" s="3">
        <v>8.8996511154066589</v>
      </c>
      <c r="Q521" s="3"/>
      <c r="R521" s="3"/>
    </row>
    <row r="522" spans="1:18" ht="15.75" x14ac:dyDescent="0.2">
      <c r="A522" s="5">
        <v>521</v>
      </c>
      <c r="B522" s="5">
        <v>8.9282578740488141</v>
      </c>
      <c r="C522" s="4">
        <f>20+1/12</f>
        <v>20.083333333333332</v>
      </c>
      <c r="N522" s="3">
        <v>2000.08647</v>
      </c>
      <c r="O522" s="3">
        <v>2000.0833333333333</v>
      </c>
      <c r="P522" s="3">
        <v>8.9282578740488141</v>
      </c>
      <c r="Q522" s="3"/>
      <c r="R522" s="3"/>
    </row>
    <row r="523" spans="1:18" ht="15.75" x14ac:dyDescent="0.2">
      <c r="A523" s="5">
        <v>522</v>
      </c>
      <c r="B523" s="5">
        <v>8.9597249309335929</v>
      </c>
      <c r="C523" s="4">
        <f>20+2/12</f>
        <v>20.166666666666668</v>
      </c>
      <c r="N523" s="3">
        <v>2000.16814</v>
      </c>
      <c r="O523" s="3">
        <v>2000.1666666666667</v>
      </c>
      <c r="P523" s="3">
        <v>8.9597249309335929</v>
      </c>
      <c r="Q523" s="3"/>
      <c r="R523" s="3"/>
    </row>
    <row r="524" spans="1:18" ht="15.75" x14ac:dyDescent="0.2">
      <c r="A524" s="5">
        <v>523</v>
      </c>
      <c r="B524" s="5">
        <v>8.8714601525031007</v>
      </c>
      <c r="N524" s="3">
        <v>2000.2098100000001</v>
      </c>
      <c r="O524" s="3" t="s">
        <v>11</v>
      </c>
      <c r="P524" s="3">
        <v>8.8714601525031007</v>
      </c>
      <c r="Q524" s="3"/>
      <c r="R524" s="3"/>
    </row>
    <row r="525" spans="1:18" ht="15.75" x14ac:dyDescent="0.2">
      <c r="A525" s="5">
        <v>524</v>
      </c>
      <c r="B525" s="5">
        <v>8.7881375768249281</v>
      </c>
      <c r="N525" s="3">
        <v>2000.2514900000001</v>
      </c>
      <c r="O525" s="3" t="s">
        <v>11</v>
      </c>
      <c r="P525" s="3">
        <v>8.7881375768249281</v>
      </c>
      <c r="Q525" s="3"/>
      <c r="R525" s="3"/>
    </row>
    <row r="526" spans="1:18" ht="15.75" x14ac:dyDescent="0.2">
      <c r="A526" s="5">
        <v>525</v>
      </c>
      <c r="B526" s="5">
        <v>8.7506458066535888</v>
      </c>
      <c r="N526" s="3">
        <v>2000.2931599999999</v>
      </c>
      <c r="O526" s="3" t="s">
        <v>11</v>
      </c>
      <c r="P526" s="3">
        <v>8.7506458066535888</v>
      </c>
      <c r="Q526" s="3"/>
      <c r="R526" s="3"/>
    </row>
    <row r="527" spans="1:18" ht="15.75" x14ac:dyDescent="0.2">
      <c r="A527" s="5">
        <v>526</v>
      </c>
      <c r="B527" s="5">
        <v>8.7642946712996554</v>
      </c>
      <c r="N527" s="3">
        <v>2000.33484</v>
      </c>
      <c r="O527" s="3" t="s">
        <v>11</v>
      </c>
      <c r="P527" s="3">
        <v>8.7642946712996554</v>
      </c>
      <c r="Q527" s="3"/>
      <c r="R527" s="3"/>
    </row>
    <row r="528" spans="1:18" ht="15.75" x14ac:dyDescent="0.2">
      <c r="A528" s="5">
        <v>527</v>
      </c>
      <c r="B528" s="5">
        <v>8.7504653150558216</v>
      </c>
      <c r="N528" s="3">
        <v>2000.3765100000001</v>
      </c>
      <c r="O528" s="3" t="s">
        <v>11</v>
      </c>
      <c r="P528" s="3">
        <v>8.7504653150558216</v>
      </c>
      <c r="Q528" s="3"/>
      <c r="R528" s="3"/>
    </row>
    <row r="529" spans="1:18" ht="15.75" x14ac:dyDescent="0.2">
      <c r="A529" s="5">
        <v>528</v>
      </c>
      <c r="B529" s="5">
        <v>8.7351227947527637</v>
      </c>
      <c r="C529" s="4">
        <f>20+5/12</f>
        <v>20.416666666666668</v>
      </c>
      <c r="N529" s="3">
        <v>2000.41768</v>
      </c>
      <c r="O529" s="3">
        <v>2000.4166666666667</v>
      </c>
      <c r="P529" s="3">
        <v>8.7351227947527637</v>
      </c>
      <c r="Q529" s="3"/>
      <c r="R529" s="3"/>
    </row>
    <row r="530" spans="1:18" ht="15.75" x14ac:dyDescent="0.2">
      <c r="A530" s="5">
        <v>529</v>
      </c>
      <c r="B530" s="5">
        <v>8.7441761263725528</v>
      </c>
      <c r="N530" s="3">
        <v>2000.4454800000001</v>
      </c>
      <c r="O530" s="3" t="s">
        <v>11</v>
      </c>
      <c r="P530" s="3">
        <v>8.7441761263725528</v>
      </c>
      <c r="Q530" s="3"/>
      <c r="R530" s="3"/>
    </row>
    <row r="531" spans="1:18" ht="15.75" x14ac:dyDescent="0.2">
      <c r="A531" s="5">
        <v>530</v>
      </c>
      <c r="B531" s="5">
        <v>8.7886300763460614</v>
      </c>
      <c r="N531" s="3">
        <v>2000.4732799999999</v>
      </c>
      <c r="O531" s="3" t="s">
        <v>11</v>
      </c>
      <c r="P531" s="3">
        <v>8.7886300763460614</v>
      </c>
      <c r="Q531" s="3"/>
      <c r="R531" s="3"/>
    </row>
    <row r="532" spans="1:18" ht="15.75" x14ac:dyDescent="0.2">
      <c r="A532" s="5">
        <v>531</v>
      </c>
      <c r="B532" s="5">
        <v>8.7825229490447629</v>
      </c>
      <c r="N532" s="3">
        <v>2000.50107</v>
      </c>
      <c r="O532" s="3" t="s">
        <v>11</v>
      </c>
      <c r="P532" s="3">
        <v>8.7825229490447629</v>
      </c>
      <c r="Q532" s="3"/>
      <c r="R532" s="3"/>
    </row>
    <row r="533" spans="1:18" ht="15.75" x14ac:dyDescent="0.2">
      <c r="A533" s="5">
        <v>532</v>
      </c>
      <c r="B533" s="5">
        <v>8.7893962431884951</v>
      </c>
      <c r="N533" s="3">
        <v>2000.5288700000001</v>
      </c>
      <c r="O533" s="3" t="s">
        <v>11</v>
      </c>
      <c r="P533" s="3">
        <v>8.7893962431884951</v>
      </c>
      <c r="Q533" s="3"/>
      <c r="R533" s="3"/>
    </row>
    <row r="534" spans="1:18" ht="15.75" x14ac:dyDescent="0.2">
      <c r="A534" s="5">
        <v>533</v>
      </c>
      <c r="B534" s="5">
        <v>8.7744665368601389</v>
      </c>
      <c r="N534" s="3">
        <v>2000.5566699999999</v>
      </c>
      <c r="O534" s="3" t="s">
        <v>11</v>
      </c>
      <c r="P534" s="3">
        <v>8.7744665368601389</v>
      </c>
      <c r="Q534" s="3"/>
      <c r="R534" s="3"/>
    </row>
    <row r="535" spans="1:18" ht="15.75" x14ac:dyDescent="0.2">
      <c r="A535" s="5">
        <v>534</v>
      </c>
      <c r="B535" s="5">
        <v>8.729018170099426</v>
      </c>
      <c r="N535" s="3">
        <v>2000.58446</v>
      </c>
      <c r="O535" s="3" t="s">
        <v>11</v>
      </c>
      <c r="P535" s="3">
        <v>8.729018170099426</v>
      </c>
      <c r="Q535" s="3"/>
      <c r="R535" s="3"/>
    </row>
    <row r="536" spans="1:18" ht="15.75" x14ac:dyDescent="0.2">
      <c r="A536" s="5">
        <v>535</v>
      </c>
      <c r="B536" s="5">
        <v>8.7119221878433208</v>
      </c>
      <c r="N536" s="3">
        <v>2000.6122600000001</v>
      </c>
      <c r="O536" s="3" t="s">
        <v>11</v>
      </c>
      <c r="P536" s="3">
        <v>8.7119221878433208</v>
      </c>
      <c r="Q536" s="3"/>
      <c r="R536" s="3"/>
    </row>
    <row r="537" spans="1:18" ht="15.75" x14ac:dyDescent="0.2">
      <c r="A537" s="5">
        <v>536</v>
      </c>
      <c r="B537" s="5">
        <v>8.8240886777117975</v>
      </c>
      <c r="N537" s="3">
        <v>2000.6400599999999</v>
      </c>
      <c r="O537" s="3" t="s">
        <v>11</v>
      </c>
      <c r="P537" s="3">
        <v>8.8240886777117975</v>
      </c>
      <c r="Q537" s="3"/>
      <c r="R537" s="3"/>
    </row>
    <row r="538" spans="1:18" ht="15.75" x14ac:dyDescent="0.2">
      <c r="A538" s="5">
        <v>537</v>
      </c>
      <c r="B538" s="5">
        <v>8.7447755001314835</v>
      </c>
      <c r="C538" s="4">
        <f>20+8/12</f>
        <v>20.666666666666668</v>
      </c>
      <c r="N538" s="3">
        <v>2000.6684499999999</v>
      </c>
      <c r="O538" s="3">
        <v>2000.6666666666667</v>
      </c>
      <c r="P538" s="3">
        <v>8.7447755001314835</v>
      </c>
      <c r="Q538" s="3"/>
      <c r="R538" s="3"/>
    </row>
    <row r="539" spans="1:18" ht="15.75" x14ac:dyDescent="0.2">
      <c r="A539" s="5">
        <v>538</v>
      </c>
      <c r="B539" s="5">
        <v>8.8139885856805549</v>
      </c>
      <c r="N539" s="3">
        <v>2000.71012</v>
      </c>
      <c r="O539" s="3" t="s">
        <v>11</v>
      </c>
      <c r="P539" s="3">
        <v>8.8139885856805549</v>
      </c>
      <c r="Q539" s="3"/>
      <c r="R539" s="3"/>
    </row>
    <row r="540" spans="1:18" ht="15.75" x14ac:dyDescent="0.2">
      <c r="A540" s="5">
        <v>539</v>
      </c>
      <c r="B540" s="5">
        <v>8.7769548677787821</v>
      </c>
      <c r="C540" s="4">
        <v>20.75</v>
      </c>
      <c r="N540" s="3">
        <v>2000.75476</v>
      </c>
      <c r="O540" s="3">
        <v>2000.75</v>
      </c>
      <c r="P540" s="3">
        <v>8.7769548677787821</v>
      </c>
      <c r="Q540" s="3"/>
      <c r="R540" s="3"/>
    </row>
    <row r="541" spans="1:18" ht="15.75" x14ac:dyDescent="0.2">
      <c r="A541" s="5">
        <v>540</v>
      </c>
      <c r="B541" s="5">
        <v>8.8160025052812667</v>
      </c>
      <c r="N541" s="3">
        <v>2000.8653099999999</v>
      </c>
      <c r="O541" s="3" t="s">
        <v>11</v>
      </c>
      <c r="P541" s="3">
        <v>8.8160025052812667</v>
      </c>
      <c r="Q541" s="3"/>
      <c r="R541" s="3"/>
    </row>
    <row r="542" spans="1:18" ht="15.75" x14ac:dyDescent="0.2">
      <c r="A542" s="5">
        <v>541</v>
      </c>
      <c r="B542" s="5">
        <v>8.8343579034880317</v>
      </c>
      <c r="N542" s="3">
        <v>2000.97586</v>
      </c>
      <c r="O542" s="3" t="s">
        <v>11</v>
      </c>
      <c r="P542" s="3">
        <v>8.8343579034880317</v>
      </c>
      <c r="Q542" s="3"/>
      <c r="R542" s="3"/>
    </row>
    <row r="543" spans="1:18" ht="15.75" x14ac:dyDescent="0.2">
      <c r="A543" s="5">
        <v>542</v>
      </c>
      <c r="B543" s="5">
        <v>8.9348335071629226</v>
      </c>
      <c r="C543" s="4">
        <f>21+1/12</f>
        <v>21.083333333333332</v>
      </c>
      <c r="N543" s="3">
        <v>2001.08395</v>
      </c>
      <c r="O543" s="3">
        <v>2001.0833333333333</v>
      </c>
      <c r="P543" s="3">
        <v>8.9348335071629226</v>
      </c>
      <c r="Q543" s="3"/>
      <c r="R543" s="3"/>
    </row>
    <row r="544" spans="1:18" ht="15.75" x14ac:dyDescent="0.2">
      <c r="A544" s="5">
        <v>543</v>
      </c>
      <c r="B544" s="5">
        <v>8.8020560953618148</v>
      </c>
      <c r="N544" s="3">
        <v>2001.10619</v>
      </c>
      <c r="O544" s="3" t="s">
        <v>11</v>
      </c>
      <c r="P544" s="3">
        <v>8.8020560953618148</v>
      </c>
      <c r="Q544" s="3"/>
      <c r="R544" s="3"/>
    </row>
    <row r="545" spans="1:18" ht="15.75" x14ac:dyDescent="0.2">
      <c r="A545" s="5">
        <v>544</v>
      </c>
      <c r="B545" s="5">
        <v>8.8944709013938805</v>
      </c>
      <c r="N545" s="3">
        <v>2001.12843</v>
      </c>
      <c r="O545" s="3" t="s">
        <v>11</v>
      </c>
      <c r="P545" s="3">
        <v>8.8944709013938805</v>
      </c>
      <c r="Q545" s="3"/>
      <c r="R545" s="3"/>
    </row>
    <row r="546" spans="1:18" ht="15.75" x14ac:dyDescent="0.2">
      <c r="A546" s="5">
        <v>545</v>
      </c>
      <c r="B546" s="5">
        <v>8.9107506805655969</v>
      </c>
      <c r="N546" s="3">
        <v>2001.15067</v>
      </c>
      <c r="O546" s="3" t="s">
        <v>11</v>
      </c>
      <c r="P546" s="3">
        <v>8.9107506805655969</v>
      </c>
      <c r="Q546" s="3"/>
      <c r="R546" s="3"/>
    </row>
    <row r="547" spans="1:18" ht="15.75" x14ac:dyDescent="0.2">
      <c r="A547" s="5">
        <v>546</v>
      </c>
      <c r="B547" s="5">
        <v>8.8692047657535422</v>
      </c>
      <c r="N547" s="3">
        <v>2001.17291</v>
      </c>
      <c r="O547" s="3" t="s">
        <v>11</v>
      </c>
      <c r="P547" s="3">
        <v>8.8692047657535422</v>
      </c>
      <c r="Q547" s="3"/>
      <c r="R547" s="3"/>
    </row>
    <row r="548" spans="1:18" ht="15.75" x14ac:dyDescent="0.2">
      <c r="A548" s="5">
        <v>547</v>
      </c>
      <c r="B548" s="5">
        <v>8.8898740913932972</v>
      </c>
      <c r="N548" s="3">
        <v>2001.19516</v>
      </c>
      <c r="O548" s="3" t="s">
        <v>11</v>
      </c>
      <c r="P548" s="3">
        <v>8.8898740913932972</v>
      </c>
      <c r="Q548" s="3"/>
      <c r="R548" s="3"/>
    </row>
    <row r="549" spans="1:18" ht="15.75" x14ac:dyDescent="0.2">
      <c r="A549" s="5">
        <v>548</v>
      </c>
      <c r="B549" s="5">
        <v>8.8026787943904292</v>
      </c>
      <c r="N549" s="3">
        <v>2001.2174</v>
      </c>
      <c r="O549" s="3" t="s">
        <v>11</v>
      </c>
      <c r="P549" s="3">
        <v>8.8026787943904292</v>
      </c>
      <c r="Q549" s="3"/>
      <c r="R549" s="3"/>
    </row>
    <row r="550" spans="1:18" ht="15.75" x14ac:dyDescent="0.2">
      <c r="A550" s="5">
        <v>549</v>
      </c>
      <c r="B550" s="5">
        <v>8.8296731403592723</v>
      </c>
      <c r="N550" s="3">
        <v>2001.23964</v>
      </c>
      <c r="O550" s="3" t="s">
        <v>11</v>
      </c>
      <c r="P550" s="3">
        <v>8.8296731403592723</v>
      </c>
      <c r="Q550" s="3"/>
      <c r="R550" s="3"/>
    </row>
    <row r="551" spans="1:18" ht="15.75" x14ac:dyDescent="0.2">
      <c r="A551" s="5">
        <v>550</v>
      </c>
      <c r="B551" s="5">
        <v>8.7924548424186142</v>
      </c>
      <c r="N551" s="3">
        <v>2001.26188</v>
      </c>
      <c r="O551" s="3" t="s">
        <v>11</v>
      </c>
      <c r="P551" s="3">
        <v>8.7924548424186142</v>
      </c>
      <c r="Q551" s="3"/>
      <c r="R551" s="3"/>
    </row>
    <row r="552" spans="1:18" ht="15.75" x14ac:dyDescent="0.2">
      <c r="A552" s="5">
        <v>551</v>
      </c>
      <c r="B552" s="5">
        <v>8.7663886887284566</v>
      </c>
      <c r="N552" s="3">
        <v>2001.28412</v>
      </c>
      <c r="O552" s="3" t="s">
        <v>11</v>
      </c>
      <c r="P552" s="3">
        <v>8.7663886887284566</v>
      </c>
      <c r="Q552" s="3"/>
      <c r="R552" s="3"/>
    </row>
    <row r="553" spans="1:18" ht="15.75" x14ac:dyDescent="0.2">
      <c r="A553" s="5">
        <v>552</v>
      </c>
      <c r="B553" s="5">
        <v>8.7908001972177523</v>
      </c>
      <c r="N553" s="3">
        <v>2001.30636</v>
      </c>
      <c r="O553" s="3" t="s">
        <v>11</v>
      </c>
      <c r="P553" s="3">
        <v>8.7908001972177523</v>
      </c>
      <c r="Q553" s="3"/>
      <c r="R553" s="3"/>
    </row>
    <row r="554" spans="1:18" ht="15.75" x14ac:dyDescent="0.2">
      <c r="A554" s="5">
        <v>553</v>
      </c>
      <c r="B554" s="5">
        <v>8.7532958481848517</v>
      </c>
      <c r="N554" s="3">
        <v>2001.3286000000001</v>
      </c>
      <c r="O554" s="3" t="s">
        <v>11</v>
      </c>
      <c r="P554" s="3">
        <v>8.7532958481848517</v>
      </c>
      <c r="Q554" s="3"/>
      <c r="R554" s="3"/>
    </row>
    <row r="555" spans="1:18" ht="15.75" x14ac:dyDescent="0.2">
      <c r="A555" s="5">
        <v>554</v>
      </c>
      <c r="B555" s="5">
        <v>8.6997850730250139</v>
      </c>
      <c r="N555" s="3">
        <v>2001.3508400000001</v>
      </c>
      <c r="O555" s="3" t="s">
        <v>11</v>
      </c>
      <c r="P555" s="3">
        <v>8.6997850730250139</v>
      </c>
      <c r="Q555" s="3"/>
      <c r="R555" s="3"/>
    </row>
    <row r="556" spans="1:18" ht="15.75" x14ac:dyDescent="0.2">
      <c r="A556" s="5">
        <v>555</v>
      </c>
      <c r="B556" s="5">
        <v>8.7491072485049681</v>
      </c>
      <c r="N556" s="3">
        <v>2001.3730800000001</v>
      </c>
      <c r="O556" s="3" t="s">
        <v>11</v>
      </c>
      <c r="P556" s="3">
        <v>8.7491072485049681</v>
      </c>
      <c r="Q556" s="3"/>
      <c r="R556" s="3"/>
    </row>
    <row r="557" spans="1:18" ht="15.75" x14ac:dyDescent="0.2">
      <c r="A557" s="5">
        <v>556</v>
      </c>
      <c r="B557" s="5">
        <v>8.7873391958961111</v>
      </c>
      <c r="N557" s="3">
        <v>2001.3953200000001</v>
      </c>
      <c r="O557" s="3" t="s">
        <v>11</v>
      </c>
      <c r="P557" s="3">
        <v>8.7873391958961111</v>
      </c>
      <c r="Q557" s="3"/>
      <c r="R557" s="3"/>
    </row>
    <row r="558" spans="1:18" ht="15.75" x14ac:dyDescent="0.2">
      <c r="A558" s="5">
        <v>557</v>
      </c>
      <c r="B558" s="5">
        <v>8.6686736690828283</v>
      </c>
      <c r="C558" s="4">
        <f>21+5/12</f>
        <v>21.416666666666668</v>
      </c>
      <c r="N558" s="3">
        <v>2001.4183399999999</v>
      </c>
      <c r="O558" s="3">
        <v>2001.4166666666667</v>
      </c>
      <c r="P558" s="3">
        <v>8.6686736690828283</v>
      </c>
      <c r="Q558" s="3"/>
      <c r="R558" s="3"/>
    </row>
    <row r="559" spans="1:18" ht="15.75" x14ac:dyDescent="0.2">
      <c r="A559" s="5">
        <v>558</v>
      </c>
      <c r="B559" s="5">
        <v>8.7329297703043451</v>
      </c>
      <c r="N559" s="3">
        <v>2001.46002</v>
      </c>
      <c r="O559" s="3" t="s">
        <v>11</v>
      </c>
      <c r="P559" s="3">
        <v>8.7329297703043451</v>
      </c>
      <c r="Q559" s="3"/>
      <c r="R559" s="3"/>
    </row>
    <row r="560" spans="1:18" ht="15.75" x14ac:dyDescent="0.2">
      <c r="A560" s="5">
        <v>559</v>
      </c>
      <c r="B560" s="5">
        <v>8.6482191240937425</v>
      </c>
      <c r="C560" s="4">
        <v>21.5</v>
      </c>
      <c r="N560" s="3">
        <v>2001.50145</v>
      </c>
      <c r="O560" s="3">
        <v>2001.5</v>
      </c>
      <c r="P560" s="3">
        <v>8.6482191240937425</v>
      </c>
      <c r="Q560" s="3"/>
      <c r="R560" s="3"/>
    </row>
    <row r="561" spans="1:18" ht="15.75" x14ac:dyDescent="0.2">
      <c r="A561" s="5">
        <v>560</v>
      </c>
      <c r="B561" s="5">
        <v>8.6542287806049405</v>
      </c>
      <c r="N561" s="3">
        <v>2001.53718</v>
      </c>
      <c r="O561" s="3" t="s">
        <v>11</v>
      </c>
      <c r="P561" s="3">
        <v>8.6542287806049405</v>
      </c>
      <c r="Q561" s="3"/>
      <c r="R561" s="3"/>
    </row>
    <row r="562" spans="1:18" ht="15.75" x14ac:dyDescent="0.2">
      <c r="A562" s="5">
        <v>561</v>
      </c>
      <c r="B562" s="5">
        <v>8.6746165213865343</v>
      </c>
      <c r="N562" s="3">
        <v>2001.5729100000001</v>
      </c>
      <c r="O562" s="3" t="s">
        <v>11</v>
      </c>
      <c r="P562" s="3">
        <v>8.6746165213865343</v>
      </c>
      <c r="Q562" s="3"/>
      <c r="R562" s="3"/>
    </row>
    <row r="563" spans="1:18" ht="15.75" x14ac:dyDescent="0.2">
      <c r="A563" s="5">
        <v>562</v>
      </c>
      <c r="B563" s="5">
        <v>8.7728910022140401</v>
      </c>
      <c r="N563" s="3">
        <v>2001.6086399999999</v>
      </c>
      <c r="O563" s="3" t="s">
        <v>11</v>
      </c>
      <c r="P563" s="3">
        <v>8.7728910022140401</v>
      </c>
      <c r="Q563" s="3"/>
      <c r="R563" s="3"/>
    </row>
    <row r="564" spans="1:18" ht="15.75" x14ac:dyDescent="0.2">
      <c r="A564" s="5">
        <v>563</v>
      </c>
      <c r="B564" s="5">
        <v>8.6419180156630642</v>
      </c>
      <c r="N564" s="3">
        <v>2001.64437</v>
      </c>
      <c r="O564" s="3" t="s">
        <v>11</v>
      </c>
      <c r="P564" s="3">
        <v>8.6419180156630642</v>
      </c>
      <c r="Q564" s="3"/>
      <c r="R564" s="3"/>
    </row>
    <row r="565" spans="1:18" ht="15.75" x14ac:dyDescent="0.2">
      <c r="A565" s="5">
        <v>564</v>
      </c>
      <c r="B565" s="5">
        <v>8.6728403321795824</v>
      </c>
      <c r="N565" s="3">
        <v>2001.6801</v>
      </c>
      <c r="O565" s="3" t="s">
        <v>11</v>
      </c>
      <c r="P565" s="3">
        <v>8.6728403321795824</v>
      </c>
      <c r="Q565" s="3"/>
      <c r="R565" s="3"/>
    </row>
    <row r="566" spans="1:18" ht="15.75" x14ac:dyDescent="0.2">
      <c r="A566" s="5">
        <v>565</v>
      </c>
      <c r="B566" s="5">
        <v>8.7004086521973125</v>
      </c>
      <c r="N566" s="3">
        <v>2001.7158300000001</v>
      </c>
      <c r="O566" s="3" t="s">
        <v>11</v>
      </c>
      <c r="P566" s="3">
        <v>8.7004086521973125</v>
      </c>
      <c r="Q566" s="3"/>
      <c r="R566" s="3"/>
    </row>
    <row r="567" spans="1:18" ht="15.75" x14ac:dyDescent="0.2">
      <c r="A567" s="5">
        <v>566</v>
      </c>
      <c r="B567" s="5">
        <v>8.686272015391804</v>
      </c>
      <c r="C567" s="4">
        <v>21.75</v>
      </c>
      <c r="N567" s="3">
        <v>2001.75182</v>
      </c>
      <c r="O567" s="3">
        <v>2001.75</v>
      </c>
      <c r="P567" s="3">
        <v>8.686272015391804</v>
      </c>
      <c r="Q567" s="3"/>
      <c r="R567" s="3"/>
    </row>
    <row r="568" spans="1:18" ht="15.75" x14ac:dyDescent="0.2">
      <c r="A568" s="5">
        <v>567</v>
      </c>
      <c r="B568" s="5">
        <v>8.7216655258357783</v>
      </c>
      <c r="N568" s="3">
        <v>2001.79349</v>
      </c>
      <c r="O568" s="3" t="s">
        <v>11</v>
      </c>
      <c r="P568" s="3">
        <v>8.7216655258357783</v>
      </c>
      <c r="Q568" s="3"/>
      <c r="R568" s="3"/>
    </row>
    <row r="569" spans="1:18" ht="15.75" x14ac:dyDescent="0.2">
      <c r="A569" s="5">
        <v>568</v>
      </c>
      <c r="B569" s="5">
        <v>8.7195539389080725</v>
      </c>
      <c r="N569" s="3">
        <v>2001.8351700000001</v>
      </c>
      <c r="O569" s="3" t="s">
        <v>11</v>
      </c>
      <c r="P569" s="3">
        <v>8.7195539389080725</v>
      </c>
      <c r="Q569" s="3"/>
      <c r="R569" s="3"/>
    </row>
    <row r="570" spans="1:18" ht="15.75" x14ac:dyDescent="0.2">
      <c r="A570" s="5">
        <v>569</v>
      </c>
      <c r="B570" s="5">
        <v>8.7975946120920749</v>
      </c>
      <c r="N570" s="3">
        <v>2001.8768399999999</v>
      </c>
      <c r="O570" s="3" t="s">
        <v>11</v>
      </c>
      <c r="P570" s="3">
        <v>8.7975946120920749</v>
      </c>
      <c r="Q570" s="3"/>
      <c r="R570" s="3"/>
    </row>
    <row r="571" spans="1:18" ht="15.75" x14ac:dyDescent="0.2">
      <c r="A571" s="5">
        <v>570</v>
      </c>
      <c r="B571" s="5">
        <v>8.788641285748767</v>
      </c>
      <c r="N571" s="3">
        <v>2001.9185199999999</v>
      </c>
      <c r="O571" s="3" t="s">
        <v>11</v>
      </c>
      <c r="P571" s="3">
        <v>8.788641285748767</v>
      </c>
      <c r="Q571" s="3"/>
      <c r="R571" s="3"/>
    </row>
    <row r="572" spans="1:18" ht="15.75" x14ac:dyDescent="0.2">
      <c r="A572" s="5">
        <v>571</v>
      </c>
      <c r="B572" s="5">
        <v>8.7895040123121557</v>
      </c>
      <c r="N572" s="3">
        <v>2001.96019</v>
      </c>
      <c r="O572" s="3" t="s">
        <v>11</v>
      </c>
      <c r="P572" s="3">
        <v>8.7895040123121557</v>
      </c>
      <c r="Q572" s="3"/>
      <c r="R572" s="3"/>
    </row>
    <row r="573" spans="1:18" ht="15.75" x14ac:dyDescent="0.2">
      <c r="A573" s="5">
        <v>572</v>
      </c>
      <c r="B573" s="5">
        <v>8.7144250890580217</v>
      </c>
      <c r="N573" s="3">
        <v>2002.0018700000001</v>
      </c>
      <c r="O573" s="3" t="s">
        <v>11</v>
      </c>
      <c r="P573" s="3">
        <v>8.7144250890580217</v>
      </c>
      <c r="Q573" s="3"/>
      <c r="R573" s="3"/>
    </row>
    <row r="574" spans="1:18" ht="15.75" x14ac:dyDescent="0.2">
      <c r="A574" s="5">
        <v>573</v>
      </c>
      <c r="B574" s="5">
        <v>8.8487433837993184</v>
      </c>
      <c r="N574" s="3">
        <v>2002.0435500000001</v>
      </c>
      <c r="O574" s="3" t="s">
        <v>11</v>
      </c>
      <c r="P574" s="3">
        <v>8.8487433837993184</v>
      </c>
      <c r="Q574" s="3"/>
      <c r="R574" s="3"/>
    </row>
    <row r="575" spans="1:18" ht="15.75" x14ac:dyDescent="0.2">
      <c r="A575" s="5">
        <v>574</v>
      </c>
      <c r="B575" s="5">
        <v>8.8661606930809711</v>
      </c>
      <c r="C575" s="4">
        <f>22+1/12</f>
        <v>22.083333333333332</v>
      </c>
      <c r="N575" s="3">
        <v>2002.0871</v>
      </c>
      <c r="O575" s="3">
        <v>2002.0833333333333</v>
      </c>
      <c r="P575" s="3">
        <v>8.8661606930809711</v>
      </c>
      <c r="Q575" s="3"/>
      <c r="R575" s="3"/>
    </row>
    <row r="576" spans="1:18" ht="15.75" x14ac:dyDescent="0.2">
      <c r="A576" s="5">
        <v>575</v>
      </c>
      <c r="B576" s="5">
        <v>8.8612453537174876</v>
      </c>
      <c r="C576" s="4">
        <f>22+2/12</f>
        <v>22.166666666666668</v>
      </c>
      <c r="N576" s="3">
        <v>2002.16786</v>
      </c>
      <c r="O576" s="3">
        <v>2002.1666666666667</v>
      </c>
      <c r="P576" s="3">
        <v>8.8612453537174876</v>
      </c>
      <c r="Q576" s="3"/>
      <c r="R576" s="3"/>
    </row>
    <row r="577" spans="1:18" ht="15.75" x14ac:dyDescent="0.2">
      <c r="A577" s="5">
        <v>576</v>
      </c>
      <c r="B577" s="5">
        <v>8.8074388212736867</v>
      </c>
      <c r="N577" s="3">
        <v>2002.1956600000001</v>
      </c>
      <c r="O577" s="3" t="s">
        <v>11</v>
      </c>
      <c r="P577" s="3">
        <v>8.8074388212736867</v>
      </c>
      <c r="Q577" s="3"/>
      <c r="R577" s="3"/>
    </row>
    <row r="578" spans="1:18" ht="15.75" x14ac:dyDescent="0.2">
      <c r="A578" s="5">
        <v>577</v>
      </c>
      <c r="B578" s="5">
        <v>8.7558162331216121</v>
      </c>
      <c r="N578" s="3">
        <v>2002.22345</v>
      </c>
      <c r="O578" s="3" t="s">
        <v>11</v>
      </c>
      <c r="P578" s="3">
        <v>8.7558162331216121</v>
      </c>
      <c r="Q578" s="3"/>
      <c r="R578" s="3"/>
    </row>
    <row r="579" spans="1:18" ht="15.75" x14ac:dyDescent="0.2">
      <c r="A579" s="5">
        <v>578</v>
      </c>
      <c r="B579" s="5">
        <v>8.813039486353258</v>
      </c>
      <c r="N579" s="3">
        <v>2002.25125</v>
      </c>
      <c r="O579" s="3" t="s">
        <v>11</v>
      </c>
      <c r="P579" s="3">
        <v>8.813039486353258</v>
      </c>
      <c r="Q579" s="3"/>
      <c r="R579" s="3"/>
    </row>
    <row r="580" spans="1:18" ht="15.75" x14ac:dyDescent="0.2">
      <c r="A580" s="5">
        <v>579</v>
      </c>
      <c r="B580" s="5">
        <v>8.7356918632875811</v>
      </c>
      <c r="N580" s="3">
        <v>2002.2790500000001</v>
      </c>
      <c r="O580" s="3" t="s">
        <v>11</v>
      </c>
      <c r="P580" s="3">
        <v>8.7356918632875811</v>
      </c>
      <c r="Q580" s="3"/>
      <c r="R580" s="3"/>
    </row>
    <row r="581" spans="1:18" ht="15.75" x14ac:dyDescent="0.2">
      <c r="A581" s="5">
        <v>580</v>
      </c>
      <c r="B581" s="5">
        <v>8.7225241032574861</v>
      </c>
      <c r="N581" s="3">
        <v>2002.30684</v>
      </c>
      <c r="O581" s="3" t="s">
        <v>11</v>
      </c>
      <c r="P581" s="3">
        <v>8.7225241032574861</v>
      </c>
      <c r="Q581" s="3"/>
      <c r="R581" s="3"/>
    </row>
    <row r="582" spans="1:18" ht="15.75" x14ac:dyDescent="0.2">
      <c r="A582" s="5">
        <v>581</v>
      </c>
      <c r="B582" s="5">
        <v>8.6922489605139788</v>
      </c>
      <c r="N582" s="3">
        <v>2002.33464</v>
      </c>
      <c r="O582" s="3" t="s">
        <v>11</v>
      </c>
      <c r="P582" s="3">
        <v>8.6922489605139788</v>
      </c>
      <c r="Q582" s="3"/>
      <c r="R582" s="3"/>
    </row>
    <row r="583" spans="1:18" ht="15.75" x14ac:dyDescent="0.2">
      <c r="A583" s="5">
        <v>582</v>
      </c>
      <c r="B583" s="5">
        <v>8.7267124706140873</v>
      </c>
      <c r="N583" s="3">
        <v>2002.3624400000001</v>
      </c>
      <c r="O583" s="3" t="s">
        <v>11</v>
      </c>
      <c r="P583" s="3">
        <v>8.7267124706140873</v>
      </c>
      <c r="Q583" s="3"/>
      <c r="R583" s="3"/>
    </row>
    <row r="584" spans="1:18" ht="15.75" x14ac:dyDescent="0.2">
      <c r="A584" s="5">
        <v>583</v>
      </c>
      <c r="B584" s="5">
        <v>8.6688151621429235</v>
      </c>
      <c r="N584" s="3">
        <v>2002.39023</v>
      </c>
      <c r="O584" s="3" t="s">
        <v>11</v>
      </c>
      <c r="P584" s="3">
        <v>8.6688151621429235</v>
      </c>
      <c r="Q584" s="3"/>
      <c r="R584" s="3"/>
    </row>
    <row r="585" spans="1:18" ht="15.75" x14ac:dyDescent="0.2">
      <c r="A585" s="5">
        <v>584</v>
      </c>
      <c r="B585" s="5">
        <v>8.6584706972933745</v>
      </c>
      <c r="C585" s="4">
        <f>22+5/12</f>
        <v>22.416666666666668</v>
      </c>
      <c r="N585" s="3">
        <v>2002.4187099999999</v>
      </c>
      <c r="O585" s="3">
        <v>2002.4166666666667</v>
      </c>
      <c r="P585" s="3">
        <v>8.6584706972933745</v>
      </c>
      <c r="Q585" s="3"/>
      <c r="R585" s="3"/>
    </row>
    <row r="586" spans="1:18" ht="15.75" x14ac:dyDescent="0.2">
      <c r="A586" s="5">
        <v>585</v>
      </c>
      <c r="B586" s="5">
        <v>8.6601905665889181</v>
      </c>
      <c r="N586" s="3">
        <v>2002.46039</v>
      </c>
      <c r="O586" s="3" t="s">
        <v>11</v>
      </c>
      <c r="P586" s="3">
        <v>8.6601905665889181</v>
      </c>
      <c r="Q586" s="3"/>
      <c r="R586" s="3"/>
    </row>
    <row r="587" spans="1:18" ht="15.75" x14ac:dyDescent="0.2">
      <c r="A587" s="5">
        <v>586</v>
      </c>
      <c r="B587" s="5">
        <v>8.5616475756118628</v>
      </c>
      <c r="C587" s="4">
        <v>22.5</v>
      </c>
      <c r="N587" s="3">
        <v>2002.50206</v>
      </c>
      <c r="O587" s="3">
        <v>2002.5</v>
      </c>
      <c r="P587" s="3">
        <v>8.5616475756118628</v>
      </c>
      <c r="Q587" s="3"/>
      <c r="R587" s="3"/>
    </row>
    <row r="588" spans="1:18" ht="15.75" x14ac:dyDescent="0.2">
      <c r="A588" s="5">
        <v>587</v>
      </c>
      <c r="B588" s="5">
        <v>8.6687271202190974</v>
      </c>
      <c r="N588" s="3">
        <v>2002.5437400000001</v>
      </c>
      <c r="O588" s="3" t="s">
        <v>11</v>
      </c>
      <c r="P588" s="3">
        <v>8.6687271202190974</v>
      </c>
      <c r="Q588" s="3"/>
      <c r="R588" s="3"/>
    </row>
    <row r="589" spans="1:18" ht="15.75" x14ac:dyDescent="0.2">
      <c r="A589" s="5">
        <v>588</v>
      </c>
      <c r="B589" s="5">
        <v>8.6625666285008691</v>
      </c>
      <c r="C589" s="4">
        <f>22+7/12</f>
        <v>22.583333333333332</v>
      </c>
      <c r="N589" s="3">
        <v>2002.5915399999999</v>
      </c>
      <c r="O589" s="3">
        <v>2002.5833333333333</v>
      </c>
      <c r="P589" s="3">
        <v>8.6625666285008691</v>
      </c>
      <c r="Q589" s="3"/>
      <c r="R589" s="3"/>
    </row>
    <row r="590" spans="1:18" ht="15.75" x14ac:dyDescent="0.2">
      <c r="A590" s="5">
        <v>589</v>
      </c>
      <c r="B590" s="5">
        <v>8.8037674895066758</v>
      </c>
      <c r="N590" s="3">
        <v>2002.75612</v>
      </c>
      <c r="O590" s="3" t="s">
        <v>11</v>
      </c>
      <c r="P590" s="3">
        <v>8.8037674895066758</v>
      </c>
      <c r="Q590" s="3"/>
      <c r="R590" s="3"/>
    </row>
    <row r="591" spans="1:18" ht="15.75" x14ac:dyDescent="0.2">
      <c r="A591" s="5">
        <v>590</v>
      </c>
      <c r="B591" s="5">
        <v>8.7567464963069259</v>
      </c>
      <c r="C591" s="4">
        <f>22+11/12</f>
        <v>22.916666666666668</v>
      </c>
      <c r="N591" s="3">
        <v>2002.9173499999999</v>
      </c>
      <c r="O591" s="3">
        <v>2002.9166666666667</v>
      </c>
      <c r="P591" s="3">
        <v>8.7567464963069259</v>
      </c>
      <c r="Q591" s="3"/>
      <c r="R591" s="3"/>
    </row>
    <row r="592" spans="1:18" ht="15.75" x14ac:dyDescent="0.2">
      <c r="A592" s="5">
        <v>591</v>
      </c>
      <c r="B592" s="5">
        <v>8.8144490612918887</v>
      </c>
      <c r="N592" s="3">
        <v>2002.94514</v>
      </c>
      <c r="O592" s="3" t="s">
        <v>11</v>
      </c>
      <c r="P592" s="3">
        <v>8.8144490612918887</v>
      </c>
      <c r="Q592" s="3"/>
      <c r="R592" s="3"/>
    </row>
    <row r="593" spans="1:18" ht="15.75" x14ac:dyDescent="0.2">
      <c r="A593" s="5">
        <v>592</v>
      </c>
      <c r="B593" s="5">
        <v>8.8078231344669771</v>
      </c>
      <c r="N593" s="3">
        <v>2002.9729400000001</v>
      </c>
      <c r="O593" s="3" t="s">
        <v>11</v>
      </c>
      <c r="P593" s="3">
        <v>8.8078231344669771</v>
      </c>
      <c r="Q593" s="3"/>
      <c r="R593" s="3"/>
    </row>
    <row r="594" spans="1:18" ht="15.75" x14ac:dyDescent="0.2">
      <c r="A594" s="5">
        <v>593</v>
      </c>
      <c r="B594" s="5">
        <v>8.8113062426724884</v>
      </c>
      <c r="N594" s="3">
        <v>2003.00074</v>
      </c>
      <c r="O594" s="3" t="s">
        <v>11</v>
      </c>
      <c r="P594" s="3">
        <v>8.8113062426724884</v>
      </c>
      <c r="Q594" s="3"/>
      <c r="R594" s="3"/>
    </row>
    <row r="595" spans="1:18" ht="15.75" x14ac:dyDescent="0.2">
      <c r="A595" s="5">
        <v>594</v>
      </c>
      <c r="B595" s="5">
        <v>8.84684979544644</v>
      </c>
      <c r="N595" s="3">
        <v>2003.02853</v>
      </c>
      <c r="O595" s="3" t="s">
        <v>11</v>
      </c>
      <c r="P595" s="3">
        <v>8.84684979544644</v>
      </c>
      <c r="Q595" s="3"/>
      <c r="R595" s="3"/>
    </row>
    <row r="596" spans="1:18" ht="15.75" x14ac:dyDescent="0.2">
      <c r="A596" s="5">
        <v>595</v>
      </c>
      <c r="B596" s="5">
        <v>8.821973952338789</v>
      </c>
      <c r="N596" s="3">
        <v>2003.0563299999999</v>
      </c>
      <c r="O596" s="3" t="s">
        <v>11</v>
      </c>
      <c r="P596" s="3">
        <v>8.821973952338789</v>
      </c>
      <c r="Q596" s="3"/>
      <c r="R596" s="3"/>
    </row>
    <row r="597" spans="1:18" ht="15.75" x14ac:dyDescent="0.2">
      <c r="A597" s="5">
        <v>596</v>
      </c>
      <c r="B597" s="5">
        <v>8.865712690137098</v>
      </c>
      <c r="C597" s="4">
        <f>23+1/12</f>
        <v>23.083333333333332</v>
      </c>
      <c r="N597" s="3">
        <v>2003.0840700000001</v>
      </c>
      <c r="O597" s="3">
        <v>2003.0833333333333</v>
      </c>
      <c r="P597" s="3">
        <v>8.865712690137098</v>
      </c>
      <c r="Q597" s="3"/>
      <c r="R597" s="3"/>
    </row>
    <row r="598" spans="1:18" ht="15.75" x14ac:dyDescent="0.2">
      <c r="A598" s="5">
        <v>597</v>
      </c>
      <c r="B598" s="5">
        <v>8.7167042472609477</v>
      </c>
      <c r="N598" s="3">
        <v>2003.1097299999999</v>
      </c>
      <c r="O598" s="3" t="s">
        <v>11</v>
      </c>
      <c r="P598" s="3">
        <v>8.7167042472609477</v>
      </c>
      <c r="Q598" s="3"/>
      <c r="R598" s="3"/>
    </row>
    <row r="599" spans="1:18" ht="15.75" x14ac:dyDescent="0.2">
      <c r="A599" s="5">
        <v>598</v>
      </c>
      <c r="B599" s="5">
        <v>8.8409756696842958</v>
      </c>
      <c r="N599" s="3">
        <v>2003.1353899999999</v>
      </c>
      <c r="O599" s="3" t="s">
        <v>11</v>
      </c>
      <c r="P599" s="3">
        <v>8.8409756696842958</v>
      </c>
      <c r="Q599" s="3"/>
      <c r="R599" s="3"/>
    </row>
    <row r="600" spans="1:18" ht="15.75" x14ac:dyDescent="0.2">
      <c r="A600" s="5">
        <v>599</v>
      </c>
      <c r="B600" s="5">
        <v>8.784073817324245</v>
      </c>
      <c r="N600" s="3">
        <v>2003.1610499999999</v>
      </c>
      <c r="O600" s="3" t="s">
        <v>11</v>
      </c>
      <c r="P600" s="3">
        <v>8.784073817324245</v>
      </c>
      <c r="Q600" s="3"/>
      <c r="R600" s="3"/>
    </row>
    <row r="601" spans="1:18" ht="15.75" x14ac:dyDescent="0.2">
      <c r="A601" s="5">
        <v>600</v>
      </c>
      <c r="B601" s="5">
        <v>8.834986384120139</v>
      </c>
      <c r="N601" s="3">
        <v>2003.1867099999999</v>
      </c>
      <c r="O601" s="3" t="s">
        <v>11</v>
      </c>
      <c r="P601" s="3">
        <v>8.834986384120139</v>
      </c>
      <c r="Q601" s="3"/>
      <c r="R601" s="3"/>
    </row>
    <row r="602" spans="1:18" ht="15.75" x14ac:dyDescent="0.2">
      <c r="A602" s="5">
        <v>601</v>
      </c>
      <c r="B602" s="5">
        <v>8.8355429635646168</v>
      </c>
      <c r="N602" s="3">
        <v>2003.21237</v>
      </c>
      <c r="O602" s="3" t="s">
        <v>11</v>
      </c>
      <c r="P602" s="3">
        <v>8.8355429635646168</v>
      </c>
      <c r="Q602" s="3"/>
      <c r="R602" s="3"/>
    </row>
    <row r="603" spans="1:18" ht="15.75" x14ac:dyDescent="0.2">
      <c r="A603" s="5">
        <v>602</v>
      </c>
      <c r="B603" s="5">
        <v>8.8238300591767445</v>
      </c>
      <c r="N603" s="3">
        <v>2003.23803</v>
      </c>
      <c r="O603" s="3" t="s">
        <v>11</v>
      </c>
      <c r="P603" s="3">
        <v>8.8238300591767445</v>
      </c>
      <c r="Q603" s="3"/>
      <c r="R603" s="3"/>
    </row>
    <row r="604" spans="1:18" ht="15.75" x14ac:dyDescent="0.2">
      <c r="A604" s="5">
        <v>603</v>
      </c>
      <c r="B604" s="5">
        <v>8.8352327309938392</v>
      </c>
      <c r="N604" s="3">
        <v>2003.26369</v>
      </c>
      <c r="O604" s="3" t="s">
        <v>11</v>
      </c>
      <c r="P604" s="3">
        <v>8.8352327309938392</v>
      </c>
      <c r="Q604" s="3"/>
      <c r="R604" s="3"/>
    </row>
    <row r="605" spans="1:18" ht="15.75" x14ac:dyDescent="0.2">
      <c r="A605" s="5">
        <v>604</v>
      </c>
      <c r="B605" s="5">
        <v>8.7973680965955694</v>
      </c>
      <c r="N605" s="3">
        <v>2003.28935</v>
      </c>
      <c r="O605" s="3" t="s">
        <v>11</v>
      </c>
      <c r="P605" s="3">
        <v>8.7973680965955694</v>
      </c>
      <c r="Q605" s="3"/>
      <c r="R605" s="3"/>
    </row>
    <row r="606" spans="1:18" ht="15.75" x14ac:dyDescent="0.2">
      <c r="A606" s="5">
        <v>605</v>
      </c>
      <c r="B606" s="5">
        <v>8.822808785785746</v>
      </c>
      <c r="N606" s="3">
        <v>2003.31501</v>
      </c>
      <c r="O606" s="3" t="s">
        <v>11</v>
      </c>
      <c r="P606" s="3">
        <v>8.822808785785746</v>
      </c>
      <c r="Q606" s="3"/>
      <c r="R606" s="3"/>
    </row>
    <row r="607" spans="1:18" ht="15.75" x14ac:dyDescent="0.2">
      <c r="A607" s="5">
        <v>606</v>
      </c>
      <c r="B607" s="5">
        <v>8.7913403839779445</v>
      </c>
      <c r="N607" s="3">
        <v>2003.34067</v>
      </c>
      <c r="O607" s="3" t="s">
        <v>11</v>
      </c>
      <c r="P607" s="3">
        <v>8.7913403839779445</v>
      </c>
      <c r="Q607" s="3"/>
      <c r="R607" s="3"/>
    </row>
    <row r="608" spans="1:18" ht="15.75" x14ac:dyDescent="0.2">
      <c r="A608" s="5">
        <v>607</v>
      </c>
      <c r="B608" s="5">
        <v>8.797233379770109</v>
      </c>
      <c r="N608" s="3">
        <v>2003.3663300000001</v>
      </c>
      <c r="O608" s="3" t="s">
        <v>11</v>
      </c>
      <c r="P608" s="3">
        <v>8.797233379770109</v>
      </c>
      <c r="Q608" s="3"/>
      <c r="R608" s="3"/>
    </row>
    <row r="609" spans="1:18" ht="15.75" x14ac:dyDescent="0.2">
      <c r="A609" s="5">
        <v>608</v>
      </c>
      <c r="B609" s="5">
        <v>8.7137730465491892</v>
      </c>
      <c r="N609" s="3">
        <v>2003.3919900000001</v>
      </c>
      <c r="O609" s="3" t="s">
        <v>11</v>
      </c>
      <c r="P609" s="3">
        <v>8.7137730465491892</v>
      </c>
      <c r="Q609" s="3"/>
      <c r="R609" s="3"/>
    </row>
    <row r="610" spans="1:18" ht="15.75" x14ac:dyDescent="0.2">
      <c r="A610" s="5">
        <v>609</v>
      </c>
      <c r="B610" s="5">
        <v>8.6544678644365547</v>
      </c>
      <c r="C610" s="4">
        <f>23+5/12</f>
        <v>23.416666666666668</v>
      </c>
      <c r="N610" s="3">
        <v>2003.4176500000001</v>
      </c>
      <c r="O610" s="3">
        <v>2003.4166666666667</v>
      </c>
      <c r="P610" s="3">
        <v>8.6544678644365547</v>
      </c>
      <c r="Q610" s="3"/>
      <c r="R610" s="3"/>
    </row>
    <row r="611" spans="1:18" ht="15.75" x14ac:dyDescent="0.2">
      <c r="A611" s="5">
        <v>610</v>
      </c>
      <c r="B611" s="5">
        <v>8.7146823560294635</v>
      </c>
      <c r="N611" s="3">
        <v>2003.4433100000001</v>
      </c>
      <c r="O611" s="3" t="s">
        <v>11</v>
      </c>
      <c r="P611" s="3">
        <v>8.7146823560294635</v>
      </c>
      <c r="Q611" s="3"/>
      <c r="R611" s="3"/>
    </row>
    <row r="612" spans="1:18" ht="15.75" x14ac:dyDescent="0.2">
      <c r="A612" s="5">
        <v>611</v>
      </c>
      <c r="B612" s="5">
        <v>8.6831073370057332</v>
      </c>
      <c r="N612" s="3">
        <v>2003.4689699999999</v>
      </c>
      <c r="O612" s="3" t="s">
        <v>11</v>
      </c>
      <c r="P612" s="3">
        <v>8.6831073370057332</v>
      </c>
      <c r="Q612" s="3"/>
      <c r="R612" s="3"/>
    </row>
    <row r="613" spans="1:18" ht="15.75" x14ac:dyDescent="0.2">
      <c r="A613" s="5">
        <v>612</v>
      </c>
      <c r="B613" s="5">
        <v>8.7041467267356083</v>
      </c>
      <c r="N613" s="3">
        <v>2003.4946299999999</v>
      </c>
      <c r="O613" s="3" t="s">
        <v>11</v>
      </c>
      <c r="P613" s="3">
        <v>8.7041467267356083</v>
      </c>
      <c r="Q613" s="3"/>
      <c r="R613" s="3"/>
    </row>
    <row r="614" spans="1:18" ht="15.75" x14ac:dyDescent="0.2">
      <c r="A614" s="5">
        <v>613</v>
      </c>
      <c r="B614" s="5">
        <v>8.6873110797494881</v>
      </c>
      <c r="N614" s="3">
        <v>2003.5202899999999</v>
      </c>
      <c r="O614" s="3" t="s">
        <v>11</v>
      </c>
      <c r="P614" s="3">
        <v>8.6873110797494881</v>
      </c>
      <c r="Q614" s="3"/>
      <c r="R614" s="3"/>
    </row>
    <row r="615" spans="1:18" ht="15.75" x14ac:dyDescent="0.2">
      <c r="A615" s="5">
        <v>614</v>
      </c>
      <c r="B615" s="5">
        <v>8.5617114869073898</v>
      </c>
      <c r="N615" s="3">
        <v>2003.5459499999999</v>
      </c>
      <c r="O615" s="3" t="s">
        <v>11</v>
      </c>
      <c r="P615" s="3">
        <v>8.5617114869073898</v>
      </c>
      <c r="Q615" s="3"/>
      <c r="R615" s="3"/>
    </row>
    <row r="616" spans="1:18" ht="15.75" x14ac:dyDescent="0.2">
      <c r="A616" s="5">
        <v>615</v>
      </c>
      <c r="B616" s="5">
        <v>8.6893657521100476</v>
      </c>
      <c r="N616" s="3">
        <v>2003.57161</v>
      </c>
      <c r="O616" s="3" t="s">
        <v>11</v>
      </c>
      <c r="P616" s="3">
        <v>8.6893657521100476</v>
      </c>
      <c r="Q616" s="3"/>
      <c r="R616" s="3"/>
    </row>
    <row r="617" spans="1:18" ht="15.75" x14ac:dyDescent="0.2">
      <c r="A617" s="5">
        <v>616</v>
      </c>
      <c r="B617" s="5">
        <v>8.5638735616816017</v>
      </c>
      <c r="N617" s="3">
        <v>2003.59727</v>
      </c>
      <c r="O617" s="3" t="s">
        <v>11</v>
      </c>
      <c r="P617" s="3">
        <v>8.5638735616816017</v>
      </c>
      <c r="Q617" s="3"/>
      <c r="R617" s="3"/>
    </row>
    <row r="618" spans="1:18" ht="15.75" x14ac:dyDescent="0.2">
      <c r="A618" s="5">
        <v>617</v>
      </c>
      <c r="B618" s="5">
        <v>8.6374497834455504</v>
      </c>
      <c r="N618" s="3">
        <v>2003.62293</v>
      </c>
      <c r="O618" s="3" t="s">
        <v>11</v>
      </c>
      <c r="P618" s="3">
        <v>8.6374497834455504</v>
      </c>
      <c r="Q618" s="3"/>
      <c r="R618" s="3"/>
    </row>
    <row r="619" spans="1:18" ht="15.75" x14ac:dyDescent="0.2">
      <c r="A619" s="5">
        <v>618</v>
      </c>
      <c r="B619" s="5">
        <v>8.5763232863777237</v>
      </c>
      <c r="N619" s="3">
        <v>2003.64859</v>
      </c>
      <c r="O619" s="3" t="s">
        <v>11</v>
      </c>
      <c r="P619" s="3">
        <v>8.5763232863777237</v>
      </c>
      <c r="Q619" s="3"/>
      <c r="R619" s="3"/>
    </row>
    <row r="620" spans="1:18" ht="15.75" x14ac:dyDescent="0.2">
      <c r="A620" s="5">
        <v>619</v>
      </c>
      <c r="B620" s="5">
        <v>8.68482183312695</v>
      </c>
      <c r="N620" s="3">
        <v>2003.67425</v>
      </c>
      <c r="O620" s="3" t="s">
        <v>11</v>
      </c>
      <c r="P620" s="3">
        <v>8.68482183312695</v>
      </c>
      <c r="Q620" s="3"/>
      <c r="R620" s="3"/>
    </row>
    <row r="621" spans="1:18" ht="15.75" x14ac:dyDescent="0.2">
      <c r="A621" s="5">
        <v>620</v>
      </c>
      <c r="B621" s="5">
        <v>8.6977499848600246</v>
      </c>
      <c r="N621" s="3">
        <v>2003.69991</v>
      </c>
      <c r="O621" s="3" t="s">
        <v>11</v>
      </c>
      <c r="P621" s="3">
        <v>8.6977499848600246</v>
      </c>
      <c r="Q621" s="3"/>
      <c r="R621" s="3"/>
    </row>
    <row r="622" spans="1:18" ht="15.75" x14ac:dyDescent="0.2">
      <c r="A622" s="5">
        <v>621</v>
      </c>
      <c r="B622" s="5">
        <v>8.7319290659989672</v>
      </c>
      <c r="N622" s="3">
        <v>2003.7255700000001</v>
      </c>
      <c r="O622" s="3" t="s">
        <v>11</v>
      </c>
      <c r="P622" s="3">
        <v>8.7319290659989672</v>
      </c>
      <c r="Q622" s="3"/>
      <c r="R622" s="3"/>
    </row>
    <row r="623" spans="1:18" ht="15.75" x14ac:dyDescent="0.2">
      <c r="A623" s="5">
        <v>622</v>
      </c>
      <c r="B623" s="5">
        <v>8.679936516561181</v>
      </c>
      <c r="C623" s="4">
        <f>23+10/12</f>
        <v>23.833333333333332</v>
      </c>
      <c r="N623" s="3">
        <v>2003.7526600000001</v>
      </c>
      <c r="O623" s="3">
        <v>2003.75</v>
      </c>
      <c r="P623" s="3">
        <v>8.679936516561181</v>
      </c>
      <c r="Q623" s="3"/>
      <c r="R623" s="3"/>
    </row>
    <row r="624" spans="1:18" ht="15.75" x14ac:dyDescent="0.2">
      <c r="A624" s="5">
        <v>623</v>
      </c>
      <c r="B624" s="5">
        <v>8.7072088876276261</v>
      </c>
      <c r="N624" s="3">
        <v>2003.80819</v>
      </c>
      <c r="O624" s="3" t="s">
        <v>11</v>
      </c>
      <c r="P624" s="3">
        <v>8.7072088876276261</v>
      </c>
      <c r="Q624" s="3"/>
      <c r="R624" s="3"/>
    </row>
    <row r="625" spans="1:18" ht="15.75" x14ac:dyDescent="0.2">
      <c r="A625" s="5">
        <v>624</v>
      </c>
      <c r="B625" s="5">
        <v>8.8137610107637627</v>
      </c>
      <c r="N625" s="3">
        <v>2003.8637200000001</v>
      </c>
      <c r="O625" s="3" t="s">
        <v>11</v>
      </c>
      <c r="P625" s="3">
        <v>8.8137610107637627</v>
      </c>
      <c r="Q625" s="3"/>
      <c r="R625" s="3"/>
    </row>
    <row r="626" spans="1:18" ht="15.75" x14ac:dyDescent="0.2">
      <c r="A626" s="5">
        <v>625</v>
      </c>
      <c r="B626" s="5">
        <v>8.794181395182525</v>
      </c>
      <c r="N626" s="3">
        <v>2003.9192499999999</v>
      </c>
      <c r="O626" s="3" t="s">
        <v>11</v>
      </c>
      <c r="P626" s="3">
        <v>8.794181395182525</v>
      </c>
      <c r="Q626" s="3"/>
      <c r="R626" s="3"/>
    </row>
    <row r="627" spans="1:18" ht="15.75" x14ac:dyDescent="0.2">
      <c r="A627" s="5">
        <v>626</v>
      </c>
      <c r="B627" s="5">
        <v>8.8818397443010468</v>
      </c>
      <c r="N627" s="3">
        <v>2003.97478</v>
      </c>
      <c r="O627" s="3" t="s">
        <v>11</v>
      </c>
      <c r="P627" s="3">
        <v>8.8818397443010468</v>
      </c>
      <c r="Q627" s="3"/>
      <c r="R627" s="3"/>
    </row>
    <row r="628" spans="1:18" ht="15.75" x14ac:dyDescent="0.2">
      <c r="A628" s="5">
        <v>627</v>
      </c>
      <c r="B628" s="5">
        <v>8.8316018019844869</v>
      </c>
      <c r="N628" s="3">
        <v>2004.0302999999999</v>
      </c>
      <c r="O628" s="3" t="s">
        <v>11</v>
      </c>
      <c r="P628" s="3">
        <v>8.8316018019844869</v>
      </c>
      <c r="Q628" s="3"/>
      <c r="R628" s="3"/>
    </row>
    <row r="629" spans="1:18" ht="15.75" x14ac:dyDescent="0.2">
      <c r="A629" s="5">
        <v>628</v>
      </c>
      <c r="B629" s="5">
        <v>8.9538491408775585</v>
      </c>
      <c r="C629" s="4">
        <f>24+1/12</f>
        <v>24.083333333333332</v>
      </c>
      <c r="N629" s="3">
        <v>2004.08521</v>
      </c>
      <c r="O629" s="3">
        <v>2004.0833333333333</v>
      </c>
      <c r="P629" s="3">
        <v>8.9538491408775585</v>
      </c>
      <c r="Q629" s="3"/>
      <c r="R629" s="3"/>
    </row>
    <row r="630" spans="1:18" ht="15.75" x14ac:dyDescent="0.2">
      <c r="A630" s="5">
        <v>629</v>
      </c>
      <c r="B630" s="5">
        <v>8.8542039047909018</v>
      </c>
      <c r="N630" s="3">
        <v>2004.12689</v>
      </c>
      <c r="O630" s="3" t="s">
        <v>11</v>
      </c>
      <c r="P630" s="3">
        <v>8.8542039047909018</v>
      </c>
      <c r="Q630" s="3"/>
      <c r="R630" s="3"/>
    </row>
    <row r="631" spans="1:18" ht="15.75" x14ac:dyDescent="0.2">
      <c r="A631" s="5">
        <v>630</v>
      </c>
      <c r="B631" s="5">
        <v>8.9554446838118338</v>
      </c>
      <c r="C631" s="4">
        <f>24+2/12</f>
        <v>24.166666666666668</v>
      </c>
      <c r="N631" s="3">
        <v>2004.1777</v>
      </c>
      <c r="O631" s="3">
        <v>2004.1666666666667</v>
      </c>
      <c r="P631" s="3">
        <v>8.9554446838118338</v>
      </c>
      <c r="Q631" s="3"/>
      <c r="R631" s="3"/>
    </row>
    <row r="632" spans="1:18" ht="15.75" x14ac:dyDescent="0.2">
      <c r="A632" s="5">
        <v>631</v>
      </c>
      <c r="B632" s="5">
        <v>8.6869441580229729</v>
      </c>
      <c r="C632" s="4">
        <f>24+5/12</f>
        <v>24.416666666666668</v>
      </c>
      <c r="N632" s="3">
        <v>2004.4169999999999</v>
      </c>
      <c r="O632" s="3">
        <v>2004.4166666666667</v>
      </c>
      <c r="P632" s="3">
        <v>8.6869441580229729</v>
      </c>
      <c r="Q632" s="3"/>
      <c r="R632" s="3"/>
    </row>
    <row r="633" spans="1:18" ht="15.75" x14ac:dyDescent="0.2">
      <c r="A633" s="5">
        <v>632</v>
      </c>
      <c r="B633" s="5">
        <v>8.7555442670826764</v>
      </c>
      <c r="N633" s="3">
        <v>2004.43785</v>
      </c>
      <c r="O633" s="3" t="s">
        <v>11</v>
      </c>
      <c r="P633" s="3">
        <v>8.7555442670826764</v>
      </c>
      <c r="Q633" s="3"/>
      <c r="R633" s="3"/>
    </row>
    <row r="634" spans="1:18" ht="15.75" x14ac:dyDescent="0.2">
      <c r="A634" s="5">
        <v>633</v>
      </c>
      <c r="B634" s="5">
        <v>8.7502278999214624</v>
      </c>
      <c r="N634" s="3">
        <v>2004.4586999999999</v>
      </c>
      <c r="O634" s="3" t="s">
        <v>11</v>
      </c>
      <c r="P634" s="3">
        <v>8.7502278999214624</v>
      </c>
      <c r="Q634" s="3"/>
      <c r="R634" s="3"/>
    </row>
    <row r="635" spans="1:18" ht="15.75" x14ac:dyDescent="0.2">
      <c r="A635" s="5">
        <v>634</v>
      </c>
      <c r="B635" s="5">
        <v>8.5880072010060928</v>
      </c>
      <c r="N635" s="3">
        <v>2004.47955</v>
      </c>
      <c r="O635" s="3" t="s">
        <v>11</v>
      </c>
      <c r="P635" s="3">
        <v>8.5880072010060928</v>
      </c>
      <c r="Q635" s="3"/>
      <c r="R635" s="3"/>
    </row>
    <row r="636" spans="1:18" ht="15.75" x14ac:dyDescent="0.2">
      <c r="A636" s="5">
        <v>635</v>
      </c>
      <c r="B636" s="5">
        <v>8.6996909488663139</v>
      </c>
      <c r="N636" s="3">
        <v>2004.5003999999999</v>
      </c>
      <c r="O636" s="3" t="s">
        <v>11</v>
      </c>
      <c r="P636" s="3">
        <v>8.6996909488663139</v>
      </c>
      <c r="Q636" s="3"/>
      <c r="R636" s="3"/>
    </row>
    <row r="637" spans="1:18" ht="15.75" x14ac:dyDescent="0.2">
      <c r="A637" s="5">
        <v>636</v>
      </c>
      <c r="B637" s="5">
        <v>8.7001978651545286</v>
      </c>
      <c r="N637" s="3">
        <v>2004.52125</v>
      </c>
      <c r="O637" s="3" t="s">
        <v>11</v>
      </c>
      <c r="P637" s="3">
        <v>8.7001978651545286</v>
      </c>
      <c r="Q637" s="3"/>
      <c r="R637" s="3"/>
    </row>
    <row r="638" spans="1:18" ht="15.75" x14ac:dyDescent="0.2">
      <c r="A638" s="5">
        <v>637</v>
      </c>
      <c r="B638" s="5">
        <v>8.6889208169380208</v>
      </c>
      <c r="N638" s="3">
        <v>2004.5420999999999</v>
      </c>
      <c r="O638" s="3" t="s">
        <v>11</v>
      </c>
      <c r="P638" s="3">
        <v>8.6889208169380208</v>
      </c>
      <c r="Q638" s="3"/>
      <c r="R638" s="3"/>
    </row>
    <row r="639" spans="1:18" ht="15.75" x14ac:dyDescent="0.2">
      <c r="A639" s="5">
        <v>638</v>
      </c>
      <c r="B639" s="5">
        <v>8.6372435572783619</v>
      </c>
      <c r="N639" s="3">
        <v>2004.56295</v>
      </c>
      <c r="O639" s="3" t="s">
        <v>11</v>
      </c>
      <c r="P639" s="3">
        <v>8.6372435572783619</v>
      </c>
      <c r="Q639" s="3"/>
      <c r="R639" s="3"/>
    </row>
    <row r="640" spans="1:18" ht="15.75" x14ac:dyDescent="0.2">
      <c r="A640" s="5">
        <v>639</v>
      </c>
      <c r="B640" s="5">
        <v>8.7072394394490988</v>
      </c>
      <c r="C640" s="4">
        <f>24+7/12</f>
        <v>24.583333333333332</v>
      </c>
      <c r="N640" s="3">
        <v>2004.5837100000001</v>
      </c>
      <c r="O640" s="3">
        <v>2004.5833333333333</v>
      </c>
      <c r="P640" s="3">
        <v>8.7072394394490988</v>
      </c>
      <c r="Q640" s="3"/>
      <c r="R640" s="3"/>
    </row>
    <row r="641" spans="1:18" ht="15.75" x14ac:dyDescent="0.2">
      <c r="A641" s="5">
        <v>640</v>
      </c>
      <c r="B641" s="5">
        <v>8.6583503942352085</v>
      </c>
      <c r="N641" s="3">
        <v>2004.6003900000001</v>
      </c>
      <c r="O641" s="3" t="s">
        <v>11</v>
      </c>
      <c r="P641" s="3">
        <v>8.6583503942352085</v>
      </c>
      <c r="Q641" s="3"/>
      <c r="R641" s="3"/>
    </row>
    <row r="642" spans="1:18" ht="15.75" x14ac:dyDescent="0.2">
      <c r="A642" s="5">
        <v>641</v>
      </c>
      <c r="B642" s="5">
        <v>8.7871886320072825</v>
      </c>
      <c r="N642" s="3">
        <v>2004.61707</v>
      </c>
      <c r="O642" s="3" t="s">
        <v>11</v>
      </c>
      <c r="P642" s="3">
        <v>8.7871886320072825</v>
      </c>
      <c r="Q642" s="3"/>
      <c r="R642" s="3"/>
    </row>
    <row r="643" spans="1:18" ht="15.75" x14ac:dyDescent="0.2">
      <c r="A643" s="5">
        <v>642</v>
      </c>
      <c r="B643" s="5">
        <v>8.7301730851171531</v>
      </c>
      <c r="N643" s="3">
        <v>2004.6337599999999</v>
      </c>
      <c r="O643" s="3" t="s">
        <v>11</v>
      </c>
      <c r="P643" s="3">
        <v>8.7301730851171531</v>
      </c>
      <c r="Q643" s="3"/>
      <c r="R643" s="3"/>
    </row>
    <row r="644" spans="1:18" ht="15.75" x14ac:dyDescent="0.2">
      <c r="A644" s="5">
        <v>643</v>
      </c>
      <c r="B644" s="5">
        <v>8.7167998358216767</v>
      </c>
      <c r="N644" s="3">
        <v>2004.6504399999999</v>
      </c>
      <c r="O644" s="3" t="s">
        <v>11</v>
      </c>
      <c r="P644" s="3">
        <v>8.7167998358216767</v>
      </c>
      <c r="Q644" s="3"/>
      <c r="R644" s="3"/>
    </row>
    <row r="645" spans="1:18" ht="15.75" x14ac:dyDescent="0.2">
      <c r="A645" s="5">
        <v>644</v>
      </c>
      <c r="B645" s="5">
        <v>8.6369649812059581</v>
      </c>
      <c r="C645" s="4">
        <f>24+8/12</f>
        <v>24.666666666666668</v>
      </c>
      <c r="N645" s="3">
        <v>2004.66742</v>
      </c>
      <c r="O645" s="3">
        <v>2004.6666666666667</v>
      </c>
      <c r="P645" s="3">
        <v>8.6369649812059581</v>
      </c>
      <c r="Q645" s="3"/>
      <c r="R645" s="3"/>
    </row>
    <row r="646" spans="1:18" ht="15.75" x14ac:dyDescent="0.2">
      <c r="A646" s="5">
        <v>645</v>
      </c>
      <c r="B646" s="5">
        <v>8.6656365643414262</v>
      </c>
      <c r="N646" s="3">
        <v>2004.6952200000001</v>
      </c>
      <c r="O646" s="3" t="s">
        <v>11</v>
      </c>
      <c r="P646" s="3">
        <v>8.6656365643414262</v>
      </c>
      <c r="Q646" s="3"/>
      <c r="R646" s="3"/>
    </row>
    <row r="647" spans="1:18" ht="15.75" x14ac:dyDescent="0.2">
      <c r="A647" s="5">
        <v>646</v>
      </c>
      <c r="B647" s="5">
        <v>8.6816449334260906</v>
      </c>
      <c r="N647" s="3">
        <v>2004.7230199999999</v>
      </c>
      <c r="O647" s="3" t="s">
        <v>11</v>
      </c>
      <c r="P647" s="3">
        <v>8.6816449334260906</v>
      </c>
      <c r="Q647" s="3"/>
      <c r="R647" s="3"/>
    </row>
    <row r="648" spans="1:18" ht="15.75" x14ac:dyDescent="0.2">
      <c r="A648" s="5">
        <v>647</v>
      </c>
      <c r="B648" s="5">
        <v>8.7185378921639973</v>
      </c>
      <c r="C648" s="4">
        <v>24.75</v>
      </c>
      <c r="N648" s="3">
        <v>2004.7519500000001</v>
      </c>
      <c r="O648" s="3">
        <v>2004.75</v>
      </c>
      <c r="P648" s="3">
        <v>8.7185378921639973</v>
      </c>
      <c r="Q648" s="3"/>
      <c r="R648" s="3"/>
    </row>
    <row r="649" spans="1:18" ht="15.75" x14ac:dyDescent="0.2">
      <c r="A649" s="5">
        <v>648</v>
      </c>
      <c r="B649" s="5">
        <v>8.7865284751089128</v>
      </c>
      <c r="N649" s="3">
        <v>2004.81854</v>
      </c>
      <c r="O649" s="3" t="s">
        <v>11</v>
      </c>
      <c r="P649" s="3">
        <v>8.7865284751089128</v>
      </c>
      <c r="Q649" s="3"/>
      <c r="R649" s="3"/>
    </row>
    <row r="650" spans="1:18" ht="15.75" x14ac:dyDescent="0.2">
      <c r="A650" s="5">
        <v>649</v>
      </c>
      <c r="B650" s="5">
        <v>8.8650154297918373</v>
      </c>
      <c r="N650" s="3">
        <v>2004.8851299999999</v>
      </c>
      <c r="O650" s="3" t="s">
        <v>11</v>
      </c>
      <c r="P650" s="3">
        <v>8.8650154297918373</v>
      </c>
      <c r="Q650" s="3"/>
      <c r="R650" s="3"/>
    </row>
    <row r="651" spans="1:18" ht="15.75" x14ac:dyDescent="0.2">
      <c r="A651" s="5">
        <v>650</v>
      </c>
      <c r="B651" s="5">
        <v>8.7928988326249602</v>
      </c>
      <c r="N651" s="3">
        <v>2004.95172</v>
      </c>
      <c r="O651" s="3" t="s">
        <v>11</v>
      </c>
      <c r="P651" s="3">
        <v>8.7928988326249602</v>
      </c>
      <c r="Q651" s="3"/>
      <c r="R651" s="3"/>
    </row>
    <row r="652" spans="1:18" ht="15.75" x14ac:dyDescent="0.2">
      <c r="A652" s="5">
        <v>651</v>
      </c>
      <c r="B652" s="5">
        <v>8.8245187835722234</v>
      </c>
      <c r="N652" s="3">
        <v>2005.0183099999999</v>
      </c>
      <c r="O652" s="3" t="s">
        <v>11</v>
      </c>
      <c r="P652" s="3">
        <v>8.8245187835722234</v>
      </c>
      <c r="Q652" s="3"/>
      <c r="R652" s="3"/>
    </row>
    <row r="653" spans="1:18" ht="15.75" x14ac:dyDescent="0.2">
      <c r="A653" s="5">
        <v>652</v>
      </c>
      <c r="B653" s="5">
        <v>8.9436222053115078</v>
      </c>
      <c r="C653" s="4">
        <f>25+1/12</f>
        <v>25.083333333333332</v>
      </c>
      <c r="N653" s="3">
        <v>2005.0849000000001</v>
      </c>
      <c r="O653" s="3">
        <v>2005.0833333333333</v>
      </c>
      <c r="P653" s="3">
        <v>8.9436222053115078</v>
      </c>
      <c r="Q653" s="3"/>
      <c r="R653" s="3"/>
    </row>
    <row r="654" spans="1:18" ht="15.75" x14ac:dyDescent="0.2">
      <c r="A654" s="5">
        <v>653</v>
      </c>
      <c r="B654" s="5">
        <v>8.8997239885911608</v>
      </c>
      <c r="N654" s="3">
        <v>2005.15149</v>
      </c>
      <c r="O654" s="3" t="s">
        <v>11</v>
      </c>
      <c r="P654" s="3">
        <v>8.8997239885911608</v>
      </c>
      <c r="Q654" s="3"/>
      <c r="R654" s="3"/>
    </row>
    <row r="655" spans="1:18" ht="15.75" x14ac:dyDescent="0.2">
      <c r="A655" s="5">
        <v>654</v>
      </c>
      <c r="B655" s="5">
        <v>8.9014901971052911</v>
      </c>
      <c r="N655" s="3">
        <v>2005.2180800000001</v>
      </c>
      <c r="O655" s="3" t="s">
        <v>11</v>
      </c>
      <c r="P655" s="3">
        <v>8.9014901971052911</v>
      </c>
      <c r="Q655" s="3"/>
      <c r="R655" s="3"/>
    </row>
    <row r="656" spans="1:18" ht="15.75" x14ac:dyDescent="0.2">
      <c r="A656" s="5">
        <v>655</v>
      </c>
      <c r="B656" s="5">
        <v>8.7782964367554008</v>
      </c>
      <c r="N656" s="3">
        <v>2005.28467</v>
      </c>
      <c r="O656" s="3" t="s">
        <v>11</v>
      </c>
      <c r="P656" s="3">
        <v>8.7782964367554008</v>
      </c>
      <c r="Q656" s="3"/>
      <c r="R656" s="3"/>
    </row>
    <row r="657" spans="1:18" ht="15.75" x14ac:dyDescent="0.2">
      <c r="A657" s="5">
        <v>656</v>
      </c>
      <c r="B657" s="5">
        <v>8.744711490847946</v>
      </c>
      <c r="N657" s="3">
        <v>2005.3512700000001</v>
      </c>
      <c r="O657" s="3" t="s">
        <v>11</v>
      </c>
      <c r="P657" s="3">
        <v>8.744711490847946</v>
      </c>
      <c r="Q657" s="3"/>
      <c r="R657" s="3"/>
    </row>
    <row r="658" spans="1:18" ht="15.75" x14ac:dyDescent="0.2">
      <c r="A658" s="5">
        <v>657</v>
      </c>
      <c r="B658" s="5">
        <v>8.6569382132264554</v>
      </c>
      <c r="C658" s="4">
        <f>25+5/12</f>
        <v>25.416666666666668</v>
      </c>
      <c r="N658" s="3">
        <v>2005.41704</v>
      </c>
      <c r="O658" s="3">
        <v>2005.4166666666667</v>
      </c>
      <c r="P658" s="3">
        <v>8.6569382132264554</v>
      </c>
      <c r="Q658" s="3"/>
      <c r="R658" s="3"/>
    </row>
    <row r="659" spans="1:18" ht="15.75" x14ac:dyDescent="0.2">
      <c r="A659" s="5">
        <v>658</v>
      </c>
      <c r="B659" s="5">
        <v>8.7333613247421802</v>
      </c>
      <c r="N659" s="3">
        <v>2005.4378899999999</v>
      </c>
      <c r="O659" s="3" t="s">
        <v>11</v>
      </c>
      <c r="P659" s="3">
        <v>8.7333613247421802</v>
      </c>
      <c r="Q659" s="3"/>
      <c r="R659" s="3"/>
    </row>
    <row r="660" spans="1:18" ht="15.75" x14ac:dyDescent="0.2">
      <c r="A660" s="5">
        <v>659</v>
      </c>
      <c r="B660" s="5">
        <v>8.6446544761567736</v>
      </c>
      <c r="N660" s="3">
        <v>2005.45874</v>
      </c>
      <c r="O660" s="3" t="s">
        <v>11</v>
      </c>
      <c r="P660" s="3">
        <v>8.6446544761567736</v>
      </c>
      <c r="Q660" s="3"/>
      <c r="R660" s="3"/>
    </row>
    <row r="661" spans="1:18" ht="15.75" x14ac:dyDescent="0.2">
      <c r="A661" s="5">
        <v>660</v>
      </c>
      <c r="B661" s="5">
        <v>8.6881929088949601</v>
      </c>
      <c r="N661" s="3">
        <v>2005.4795899999999</v>
      </c>
      <c r="O661" s="3" t="s">
        <v>11</v>
      </c>
      <c r="P661" s="3">
        <v>8.6881929088949601</v>
      </c>
      <c r="Q661" s="3"/>
      <c r="R661" s="3"/>
    </row>
    <row r="662" spans="1:18" ht="15.75" x14ac:dyDescent="0.2">
      <c r="A662" s="5">
        <v>661</v>
      </c>
      <c r="B662" s="5">
        <v>8.6011586944450933</v>
      </c>
      <c r="C662" s="4">
        <v>25.5</v>
      </c>
      <c r="N662" s="3">
        <v>2005.50118</v>
      </c>
      <c r="O662" s="3">
        <v>2005.5</v>
      </c>
      <c r="P662" s="3">
        <v>8.6011586944450933</v>
      </c>
      <c r="Q662" s="3"/>
      <c r="R662" s="3"/>
    </row>
    <row r="663" spans="1:18" ht="15.75" x14ac:dyDescent="0.2">
      <c r="A663" s="5">
        <v>662</v>
      </c>
      <c r="B663" s="5">
        <v>8.6107978786400938</v>
      </c>
      <c r="N663" s="3">
        <v>2005.5567100000001</v>
      </c>
      <c r="O663" s="3" t="s">
        <v>11</v>
      </c>
      <c r="P663" s="3">
        <v>8.6107978786400938</v>
      </c>
      <c r="Q663" s="3"/>
      <c r="R663" s="3"/>
    </row>
    <row r="664" spans="1:18" ht="15.75" x14ac:dyDescent="0.2">
      <c r="A664" s="5">
        <v>663</v>
      </c>
      <c r="B664" s="5">
        <v>8.7486507939059255</v>
      </c>
      <c r="N664" s="3">
        <v>2005.6122399999999</v>
      </c>
      <c r="O664" s="3" t="s">
        <v>11</v>
      </c>
      <c r="P664" s="3">
        <v>8.7486507939059255</v>
      </c>
      <c r="Q664" s="3"/>
      <c r="R664" s="3"/>
    </row>
    <row r="665" spans="1:18" ht="15.75" x14ac:dyDescent="0.2">
      <c r="A665" s="5">
        <v>664</v>
      </c>
      <c r="B665" s="5">
        <v>8.7454968408838241</v>
      </c>
      <c r="N665" s="3">
        <v>2005.66777</v>
      </c>
      <c r="O665" s="3" t="s">
        <v>11</v>
      </c>
      <c r="P665" s="3">
        <v>8.7454968408838241</v>
      </c>
      <c r="Q665" s="3"/>
      <c r="R665" s="3"/>
    </row>
    <row r="666" spans="1:18" ht="15.75" x14ac:dyDescent="0.2">
      <c r="A666" s="5">
        <v>665</v>
      </c>
      <c r="B666" s="5">
        <v>8.7467037863343968</v>
      </c>
      <c r="N666" s="3">
        <v>2005.7233000000001</v>
      </c>
      <c r="O666" s="3" t="s">
        <v>11</v>
      </c>
      <c r="P666" s="3">
        <v>8.7467037863343968</v>
      </c>
      <c r="Q666" s="3"/>
      <c r="R666" s="3"/>
    </row>
    <row r="667" spans="1:18" ht="15.75" x14ac:dyDescent="0.2">
      <c r="A667" s="5">
        <v>666</v>
      </c>
      <c r="B667" s="5">
        <v>8.7216147976837437</v>
      </c>
      <c r="N667" s="3">
        <v>2005.77883</v>
      </c>
      <c r="O667" s="3" t="s">
        <v>11</v>
      </c>
      <c r="P667" s="3">
        <v>8.7216147976837437</v>
      </c>
      <c r="Q667" s="3"/>
      <c r="R667" s="3"/>
    </row>
    <row r="668" spans="1:18" ht="15.75" x14ac:dyDescent="0.2">
      <c r="A668" s="5">
        <v>667</v>
      </c>
      <c r="B668" s="5">
        <v>8.7160185367640484</v>
      </c>
      <c r="C668" s="4">
        <f>25+10/12</f>
        <v>25.833333333333332</v>
      </c>
      <c r="N668" s="3">
        <v>2005.8348699999999</v>
      </c>
      <c r="O668" s="3">
        <v>2005.8333333333333</v>
      </c>
      <c r="P668" s="3">
        <v>8.7160185367640484</v>
      </c>
      <c r="Q668" s="3"/>
      <c r="R668" s="3"/>
    </row>
    <row r="669" spans="1:18" ht="15.75" x14ac:dyDescent="0.2">
      <c r="A669" s="5">
        <v>668</v>
      </c>
      <c r="B669" s="5">
        <v>8.7689970168355771</v>
      </c>
      <c r="N669" s="3">
        <v>2005.9179999999999</v>
      </c>
      <c r="O669" s="3" t="s">
        <v>11</v>
      </c>
      <c r="P669" s="3">
        <v>8.7689970168355771</v>
      </c>
      <c r="Q669" s="3"/>
      <c r="R669" s="3"/>
    </row>
    <row r="670" spans="1:18" ht="15.75" x14ac:dyDescent="0.2">
      <c r="A670" s="5">
        <v>669</v>
      </c>
      <c r="B670" s="5">
        <v>8.8622179699524128</v>
      </c>
      <c r="N670" s="3">
        <v>2006.0011400000001</v>
      </c>
      <c r="O670" s="3" t="s">
        <v>11</v>
      </c>
      <c r="P670" s="3">
        <v>8.8622179699524128</v>
      </c>
      <c r="Q670" s="3"/>
      <c r="R670" s="3"/>
    </row>
    <row r="671" spans="1:18" ht="15.75" x14ac:dyDescent="0.2">
      <c r="A671" s="5">
        <v>670</v>
      </c>
      <c r="B671" s="5">
        <v>8.9069821740826836</v>
      </c>
      <c r="C671" s="4">
        <f>26+1/12</f>
        <v>26.083333333333332</v>
      </c>
      <c r="N671" s="3">
        <v>2006.08374</v>
      </c>
      <c r="O671" s="3">
        <v>2006.0833333333333</v>
      </c>
      <c r="P671" s="3">
        <v>8.9069821740826836</v>
      </c>
      <c r="Q671" s="3"/>
      <c r="R671" s="3"/>
    </row>
    <row r="672" spans="1:18" ht="15.75" x14ac:dyDescent="0.2">
      <c r="A672" s="5">
        <v>671</v>
      </c>
      <c r="B672" s="5">
        <v>8.8251870775822905</v>
      </c>
      <c r="N672" s="3">
        <v>2006.1194700000001</v>
      </c>
      <c r="O672" s="3" t="s">
        <v>11</v>
      </c>
      <c r="P672" s="3">
        <v>8.8251870775822905</v>
      </c>
      <c r="Q672" s="3"/>
      <c r="R672" s="3"/>
    </row>
    <row r="673" spans="1:18" ht="15.75" x14ac:dyDescent="0.2">
      <c r="A673" s="5">
        <v>672</v>
      </c>
      <c r="B673" s="5">
        <v>8.9001448915436701</v>
      </c>
      <c r="N673" s="3">
        <v>2006.1551999999999</v>
      </c>
      <c r="O673" s="3" t="s">
        <v>11</v>
      </c>
      <c r="P673" s="3">
        <v>8.9001448915436701</v>
      </c>
      <c r="Q673" s="3"/>
      <c r="R673" s="3"/>
    </row>
    <row r="674" spans="1:18" ht="15.75" x14ac:dyDescent="0.2">
      <c r="A674" s="5">
        <v>673</v>
      </c>
      <c r="B674" s="5">
        <v>8.8710004064513566</v>
      </c>
      <c r="N674" s="3">
        <v>2006.19093</v>
      </c>
      <c r="O674" s="3" t="s">
        <v>11</v>
      </c>
      <c r="P674" s="3">
        <v>8.8710004064513566</v>
      </c>
      <c r="Q674" s="3"/>
      <c r="R674" s="3"/>
    </row>
    <row r="675" spans="1:18" ht="15.75" x14ac:dyDescent="0.2">
      <c r="A675" s="5">
        <v>674</v>
      </c>
      <c r="B675" s="5">
        <v>8.7445442835352445</v>
      </c>
      <c r="N675" s="3">
        <v>2006.22666</v>
      </c>
      <c r="O675" s="3" t="s">
        <v>11</v>
      </c>
      <c r="P675" s="3">
        <v>8.7445442835352445</v>
      </c>
      <c r="Q675" s="3"/>
      <c r="R675" s="3"/>
    </row>
    <row r="676" spans="1:18" ht="15.75" x14ac:dyDescent="0.2">
      <c r="A676" s="5">
        <v>675</v>
      </c>
      <c r="B676" s="5">
        <v>8.8372788856348556</v>
      </c>
      <c r="N676" s="3">
        <v>2006.2623799999999</v>
      </c>
      <c r="O676" s="3" t="s">
        <v>11</v>
      </c>
      <c r="P676" s="3">
        <v>8.8372788856348556</v>
      </c>
      <c r="Q676" s="3"/>
      <c r="R676" s="3"/>
    </row>
    <row r="677" spans="1:18" ht="15.75" x14ac:dyDescent="0.2">
      <c r="A677" s="5">
        <v>676</v>
      </c>
      <c r="B677" s="5">
        <v>8.8470907949309225</v>
      </c>
      <c r="N677" s="3">
        <v>2006.29811</v>
      </c>
      <c r="O677" s="3" t="s">
        <v>11</v>
      </c>
      <c r="P677" s="3">
        <v>8.8470907949309225</v>
      </c>
      <c r="Q677" s="3"/>
      <c r="R677" s="3"/>
    </row>
    <row r="678" spans="1:18" ht="15.75" x14ac:dyDescent="0.2">
      <c r="A678" s="5">
        <v>677</v>
      </c>
      <c r="B678" s="5">
        <v>8.7286858963725376</v>
      </c>
      <c r="C678" s="4">
        <f>26+4/12</f>
        <v>26.333333333333332</v>
      </c>
      <c r="N678" s="3">
        <v>2006.3338100000001</v>
      </c>
      <c r="O678" s="3">
        <v>2006.3333333333333</v>
      </c>
      <c r="P678" s="3">
        <v>8.7286858963725376</v>
      </c>
      <c r="Q678" s="3"/>
      <c r="R678" s="3"/>
    </row>
    <row r="679" spans="1:18" ht="15.75" x14ac:dyDescent="0.2">
      <c r="A679" s="5">
        <v>678</v>
      </c>
      <c r="B679" s="5">
        <v>8.725275435157906</v>
      </c>
      <c r="N679" s="3">
        <v>2006.36716</v>
      </c>
      <c r="O679" s="3" t="s">
        <v>11</v>
      </c>
      <c r="P679" s="3">
        <v>8.725275435157906</v>
      </c>
      <c r="Q679" s="3"/>
      <c r="R679" s="3"/>
    </row>
    <row r="680" spans="1:18" ht="15.75" x14ac:dyDescent="0.2">
      <c r="A680" s="5">
        <v>679</v>
      </c>
      <c r="B680" s="5">
        <v>8.7253040655530256</v>
      </c>
      <c r="N680" s="3">
        <v>2006.4005099999999</v>
      </c>
      <c r="O680" s="3" t="s">
        <v>11</v>
      </c>
      <c r="P680" s="3">
        <v>8.7253040655530256</v>
      </c>
      <c r="Q680" s="3"/>
      <c r="R680" s="3"/>
    </row>
    <row r="681" spans="1:18" ht="15.75" x14ac:dyDescent="0.2">
      <c r="A681" s="5">
        <v>680</v>
      </c>
      <c r="B681" s="5">
        <v>8.7320167651080176</v>
      </c>
      <c r="N681" s="3">
        <v>2006.4338600000001</v>
      </c>
      <c r="O681" s="3" t="s">
        <v>11</v>
      </c>
      <c r="P681" s="3">
        <v>8.7320167651080176</v>
      </c>
      <c r="Q681" s="3"/>
      <c r="R681" s="3"/>
    </row>
    <row r="682" spans="1:18" ht="15.75" x14ac:dyDescent="0.2">
      <c r="A682" s="5">
        <v>681</v>
      </c>
      <c r="B682" s="5">
        <v>8.7172345919518488</v>
      </c>
      <c r="N682" s="3">
        <v>2006.46721</v>
      </c>
      <c r="O682" s="3" t="s">
        <v>11</v>
      </c>
      <c r="P682" s="3">
        <v>8.7172345919518488</v>
      </c>
      <c r="Q682" s="3"/>
      <c r="R682" s="3"/>
    </row>
    <row r="683" spans="1:18" ht="15.75" x14ac:dyDescent="0.2">
      <c r="A683" s="5">
        <v>682</v>
      </c>
      <c r="B683" s="5">
        <v>8.6970064134565632</v>
      </c>
      <c r="C683" s="4">
        <v>26.5</v>
      </c>
      <c r="N683" s="3">
        <v>2006.5007000000001</v>
      </c>
      <c r="O683" s="3">
        <v>2006.5</v>
      </c>
      <c r="P683" s="3">
        <v>8.6970064134565632</v>
      </c>
      <c r="Q683" s="3"/>
      <c r="R683" s="3"/>
    </row>
    <row r="684" spans="1:18" ht="15.75" x14ac:dyDescent="0.2">
      <c r="A684" s="5">
        <v>683</v>
      </c>
      <c r="B684" s="5">
        <v>8.673030508850486</v>
      </c>
      <c r="N684" s="3">
        <v>2006.5423800000001</v>
      </c>
      <c r="O684" s="3" t="s">
        <v>11</v>
      </c>
      <c r="P684" s="3">
        <v>8.673030508850486</v>
      </c>
      <c r="Q684" s="3"/>
      <c r="R684" s="3"/>
    </row>
    <row r="685" spans="1:18" ht="15.75" x14ac:dyDescent="0.2">
      <c r="A685" s="5">
        <v>684</v>
      </c>
      <c r="B685" s="5">
        <v>8.6361822311256855</v>
      </c>
      <c r="C685" s="4">
        <f>26+7/12</f>
        <v>26.583333333333332</v>
      </c>
      <c r="N685" s="3">
        <v>2006.58753</v>
      </c>
      <c r="O685" s="3">
        <v>2006.5833333333333</v>
      </c>
      <c r="P685" s="3">
        <v>8.6361822311256855</v>
      </c>
      <c r="Q685" s="3"/>
      <c r="R685" s="3"/>
    </row>
    <row r="686" spans="1:18" ht="15.75" x14ac:dyDescent="0.2">
      <c r="A686" s="5">
        <v>685</v>
      </c>
      <c r="B686" s="5">
        <v>8.7665016155112134</v>
      </c>
      <c r="C686" s="4">
        <f>26+10/12</f>
        <v>26.833333333333332</v>
      </c>
      <c r="N686" s="3">
        <v>2006.83033</v>
      </c>
      <c r="O686" s="3">
        <v>2006.8333333333333</v>
      </c>
      <c r="P686" s="3">
        <v>8.7665016155112134</v>
      </c>
      <c r="Q686" s="3"/>
      <c r="R686" s="3"/>
    </row>
    <row r="687" spans="1:18" ht="15.75" x14ac:dyDescent="0.2">
      <c r="A687" s="5">
        <v>686</v>
      </c>
      <c r="B687" s="5">
        <v>8.7793136446483455</v>
      </c>
      <c r="N687" s="3">
        <v>2006.86079</v>
      </c>
      <c r="O687" s="3" t="s">
        <v>11</v>
      </c>
      <c r="P687" s="3">
        <v>8.7793136446483455</v>
      </c>
      <c r="Q687" s="3"/>
      <c r="R687" s="3"/>
    </row>
    <row r="688" spans="1:18" ht="15.75" x14ac:dyDescent="0.2">
      <c r="A688" s="5">
        <v>687</v>
      </c>
      <c r="B688" s="5">
        <v>8.7716445759448103</v>
      </c>
      <c r="N688" s="3">
        <v>2006.88858</v>
      </c>
      <c r="O688" s="3" t="s">
        <v>11</v>
      </c>
      <c r="P688" s="3">
        <v>8.7716445759448103</v>
      </c>
      <c r="Q688" s="3"/>
      <c r="R688" s="3"/>
    </row>
    <row r="689" spans="1:18" ht="15.75" x14ac:dyDescent="0.2">
      <c r="A689" s="5">
        <v>688</v>
      </c>
      <c r="B689" s="5">
        <v>8.7800360158313406</v>
      </c>
      <c r="N689" s="3">
        <v>2006.9163799999999</v>
      </c>
      <c r="O689" s="3" t="s">
        <v>11</v>
      </c>
      <c r="P689" s="3">
        <v>8.7800360158313406</v>
      </c>
      <c r="Q689" s="3"/>
      <c r="R689" s="3"/>
    </row>
    <row r="690" spans="1:18" ht="15.75" x14ac:dyDescent="0.2">
      <c r="A690" s="5">
        <v>689</v>
      </c>
      <c r="B690" s="5">
        <v>8.8068131677096773</v>
      </c>
      <c r="N690" s="3">
        <v>2006.94418</v>
      </c>
      <c r="O690" s="3" t="s">
        <v>11</v>
      </c>
      <c r="P690" s="3">
        <v>8.8068131677096773</v>
      </c>
      <c r="Q690" s="3"/>
      <c r="R690" s="3"/>
    </row>
    <row r="691" spans="1:18" ht="15.75" x14ac:dyDescent="0.2">
      <c r="A691" s="5">
        <v>690</v>
      </c>
      <c r="B691" s="5">
        <v>8.8724826204846448</v>
      </c>
      <c r="N691" s="3">
        <v>2006.9719700000001</v>
      </c>
      <c r="O691" s="3" t="s">
        <v>11</v>
      </c>
      <c r="P691" s="3">
        <v>8.8724826204846448</v>
      </c>
      <c r="Q691" s="3"/>
      <c r="R691" s="3"/>
    </row>
    <row r="692" spans="1:18" ht="15.75" x14ac:dyDescent="0.2">
      <c r="A692" s="5">
        <v>691</v>
      </c>
      <c r="B692" s="5">
        <v>8.8953680759852425</v>
      </c>
      <c r="C692" s="4">
        <v>27</v>
      </c>
      <c r="N692" s="3">
        <v>2006.9997699999999</v>
      </c>
      <c r="O692" s="3">
        <v>2007</v>
      </c>
      <c r="P692" s="3">
        <v>8.8953680759852425</v>
      </c>
      <c r="Q692" s="3"/>
      <c r="R692" s="3"/>
    </row>
    <row r="693" spans="1:18" ht="15.75" x14ac:dyDescent="0.2">
      <c r="A693" s="5">
        <v>692</v>
      </c>
      <c r="B693" s="5">
        <v>8.8861509602904345</v>
      </c>
      <c r="N693" s="3">
        <v>2007.02757</v>
      </c>
      <c r="O693" s="3" t="s">
        <v>11</v>
      </c>
      <c r="P693" s="3">
        <v>8.8861509602904345</v>
      </c>
      <c r="Q693" s="3"/>
      <c r="R693" s="3"/>
    </row>
    <row r="694" spans="1:18" ht="15.75" x14ac:dyDescent="0.2">
      <c r="A694" s="5">
        <v>693</v>
      </c>
      <c r="B694" s="5">
        <v>8.8576511860171081</v>
      </c>
      <c r="N694" s="3">
        <v>2007.0553600000001</v>
      </c>
      <c r="O694" s="3" t="s">
        <v>11</v>
      </c>
      <c r="P694" s="3">
        <v>8.8576511860171081</v>
      </c>
      <c r="Q694" s="3"/>
      <c r="R694" s="3"/>
    </row>
    <row r="695" spans="1:18" ht="15.75" x14ac:dyDescent="0.2">
      <c r="A695" s="5">
        <v>694</v>
      </c>
      <c r="B695" s="5">
        <v>8.8654672250107271</v>
      </c>
      <c r="N695" s="3">
        <v>2007.0831599999999</v>
      </c>
      <c r="O695" s="3" t="s">
        <v>11</v>
      </c>
      <c r="P695" s="3">
        <v>8.8654672250107271</v>
      </c>
      <c r="Q695" s="3"/>
      <c r="R695" s="3"/>
    </row>
    <row r="696" spans="1:18" ht="15.75" x14ac:dyDescent="0.2">
      <c r="A696" s="5">
        <v>695</v>
      </c>
      <c r="B696" s="5">
        <v>8.8562790433437524</v>
      </c>
      <c r="N696" s="3">
        <v>2007.11096</v>
      </c>
      <c r="O696" s="3" t="s">
        <v>11</v>
      </c>
      <c r="P696" s="3">
        <v>8.8562790433437524</v>
      </c>
      <c r="Q696" s="3"/>
      <c r="R696" s="3"/>
    </row>
    <row r="697" spans="1:18" ht="15.75" x14ac:dyDescent="0.2">
      <c r="A697" s="5">
        <v>696</v>
      </c>
      <c r="B697" s="5">
        <v>8.8273277326259034</v>
      </c>
      <c r="N697" s="3">
        <v>2007.1387500000001</v>
      </c>
      <c r="O697" s="3" t="s">
        <v>11</v>
      </c>
      <c r="P697" s="3">
        <v>8.8273277326259034</v>
      </c>
      <c r="Q697" s="3"/>
      <c r="R697" s="3"/>
    </row>
    <row r="698" spans="1:18" ht="15.75" x14ac:dyDescent="0.2">
      <c r="A698" s="5">
        <v>697</v>
      </c>
      <c r="B698" s="5">
        <v>8.9379027334947292</v>
      </c>
      <c r="C698" s="4">
        <f>27+2/12</f>
        <v>27.166666666666668</v>
      </c>
      <c r="N698" s="3">
        <v>2007.1665499999999</v>
      </c>
      <c r="O698" s="3">
        <v>2007.1666666666667</v>
      </c>
      <c r="P698" s="3">
        <v>8.9379027334947292</v>
      </c>
      <c r="Q698" s="3"/>
      <c r="R698" s="3"/>
    </row>
    <row r="699" spans="1:18" ht="15.75" x14ac:dyDescent="0.2">
      <c r="A699" s="5">
        <v>698</v>
      </c>
      <c r="B699" s="5">
        <v>8.893322330836412</v>
      </c>
      <c r="N699" s="3">
        <v>2007.2081700000001</v>
      </c>
      <c r="O699" s="3" t="s">
        <v>11</v>
      </c>
      <c r="P699" s="3">
        <v>8.893322330836412</v>
      </c>
      <c r="Q699" s="3"/>
      <c r="R699" s="3"/>
    </row>
    <row r="700" spans="1:18" ht="15.75" x14ac:dyDescent="0.2">
      <c r="A700" s="5">
        <v>699</v>
      </c>
      <c r="B700" s="5">
        <v>8.9125683241857061</v>
      </c>
      <c r="N700" s="3">
        <v>2007.2498399999999</v>
      </c>
      <c r="O700" s="3" t="s">
        <v>11</v>
      </c>
      <c r="P700" s="3">
        <v>8.9125683241857061</v>
      </c>
      <c r="Q700" s="3"/>
      <c r="R700" s="3"/>
    </row>
    <row r="701" spans="1:18" ht="15.75" x14ac:dyDescent="0.2">
      <c r="A701" s="5">
        <v>700</v>
      </c>
      <c r="B701" s="5">
        <v>8.8970738838442056</v>
      </c>
      <c r="N701" s="3">
        <v>2007.29152</v>
      </c>
      <c r="O701" s="3" t="s">
        <v>11</v>
      </c>
      <c r="P701" s="3">
        <v>8.8970738838442056</v>
      </c>
      <c r="Q701" s="3"/>
      <c r="R701" s="3"/>
    </row>
    <row r="702" spans="1:18" ht="15.75" x14ac:dyDescent="0.2">
      <c r="A702" s="5">
        <v>701</v>
      </c>
      <c r="B702" s="5">
        <v>8.8189985110954208</v>
      </c>
      <c r="N702" s="3">
        <v>2007.3331900000001</v>
      </c>
      <c r="O702" s="3" t="s">
        <v>11</v>
      </c>
      <c r="P702" s="3">
        <v>8.8189985110954208</v>
      </c>
      <c r="Q702" s="3"/>
      <c r="R702" s="3"/>
    </row>
    <row r="703" spans="1:18" ht="15.75" x14ac:dyDescent="0.2">
      <c r="A703" s="5">
        <v>702</v>
      </c>
      <c r="B703" s="5">
        <v>8.7802132364181649</v>
      </c>
      <c r="N703" s="3">
        <v>2007.3748700000001</v>
      </c>
      <c r="O703" s="3" t="s">
        <v>11</v>
      </c>
      <c r="P703" s="3">
        <v>8.7802132364181649</v>
      </c>
      <c r="Q703" s="3"/>
      <c r="R703" s="3"/>
    </row>
    <row r="704" spans="1:18" ht="15.75" x14ac:dyDescent="0.2">
      <c r="A704" s="5">
        <v>703</v>
      </c>
      <c r="B704" s="5">
        <v>8.7406786541367705</v>
      </c>
      <c r="C704" s="4">
        <f>27+5/12</f>
        <v>27.416666666666668</v>
      </c>
      <c r="N704" s="3">
        <v>2007.4165399999999</v>
      </c>
      <c r="O704" s="3">
        <v>2007.4166666666667</v>
      </c>
      <c r="P704" s="3">
        <v>8.7406786541367705</v>
      </c>
      <c r="Q704" s="3"/>
      <c r="R704" s="3"/>
    </row>
    <row r="705" spans="1:18" ht="15.75" x14ac:dyDescent="0.2">
      <c r="A705" s="5">
        <v>704</v>
      </c>
      <c r="B705" s="5">
        <v>8.7822513708184591</v>
      </c>
      <c r="N705" s="3">
        <v>2007.4374600000001</v>
      </c>
      <c r="O705" s="3" t="s">
        <v>11</v>
      </c>
      <c r="P705" s="3">
        <v>8.7822513708184591</v>
      </c>
      <c r="Q705" s="3"/>
      <c r="R705" s="3"/>
    </row>
    <row r="706" spans="1:18" ht="15.75" x14ac:dyDescent="0.2">
      <c r="A706" s="5">
        <v>705</v>
      </c>
      <c r="B706" s="5">
        <v>8.7397712303535435</v>
      </c>
      <c r="N706" s="3">
        <v>2007.45831</v>
      </c>
      <c r="O706" s="3" t="s">
        <v>11</v>
      </c>
      <c r="P706" s="3">
        <v>8.7397712303535435</v>
      </c>
      <c r="Q706" s="3"/>
      <c r="R706" s="3"/>
    </row>
    <row r="707" spans="1:18" ht="15.75" x14ac:dyDescent="0.2">
      <c r="A707" s="5">
        <v>706</v>
      </c>
      <c r="B707" s="5">
        <v>8.720108665683</v>
      </c>
      <c r="N707" s="3">
        <v>2007.4791600000001</v>
      </c>
      <c r="O707" s="3" t="s">
        <v>11</v>
      </c>
      <c r="P707" s="3">
        <v>8.720108665683</v>
      </c>
      <c r="Q707" s="3"/>
      <c r="R707" s="3"/>
    </row>
    <row r="708" spans="1:18" ht="15.75" x14ac:dyDescent="0.2">
      <c r="A708" s="5">
        <v>707</v>
      </c>
      <c r="B708" s="5">
        <v>8.6479646457939943</v>
      </c>
      <c r="C708" s="4">
        <v>27.5</v>
      </c>
      <c r="N708" s="3">
        <v>2007.5000199999999</v>
      </c>
      <c r="O708" s="3">
        <v>2007.5</v>
      </c>
      <c r="P708" s="3">
        <v>8.6479646457939943</v>
      </c>
      <c r="Q708" s="3"/>
      <c r="R708" s="3"/>
    </row>
    <row r="709" spans="1:18" ht="15.75" x14ac:dyDescent="0.2">
      <c r="A709" s="5">
        <v>708</v>
      </c>
      <c r="B709" s="5">
        <v>8.6693885678201585</v>
      </c>
      <c r="N709" s="3">
        <v>2007.53575</v>
      </c>
      <c r="O709" s="3" t="s">
        <v>11</v>
      </c>
      <c r="P709" s="3">
        <v>8.6693885678201585</v>
      </c>
      <c r="Q709" s="3"/>
      <c r="R709" s="3"/>
    </row>
    <row r="710" spans="1:18" ht="15.75" x14ac:dyDescent="0.2">
      <c r="A710" s="5">
        <v>709</v>
      </c>
      <c r="B710" s="5">
        <v>8.7042301211701609</v>
      </c>
      <c r="N710" s="3">
        <v>2007.5714800000001</v>
      </c>
      <c r="O710" s="3" t="s">
        <v>11</v>
      </c>
      <c r="P710" s="3">
        <v>8.7042301211701609</v>
      </c>
      <c r="Q710" s="3"/>
      <c r="R710" s="3"/>
    </row>
    <row r="711" spans="1:18" ht="15.75" x14ac:dyDescent="0.2">
      <c r="A711" s="5">
        <v>710</v>
      </c>
      <c r="B711" s="5">
        <v>8.7662438973621963</v>
      </c>
      <c r="N711" s="3">
        <v>2007.6072099999999</v>
      </c>
      <c r="O711" s="3" t="s">
        <v>11</v>
      </c>
      <c r="P711" s="3">
        <v>8.7662438973621963</v>
      </c>
      <c r="Q711" s="3"/>
      <c r="R711" s="3"/>
    </row>
    <row r="712" spans="1:18" ht="15.75" x14ac:dyDescent="0.2">
      <c r="A712" s="5">
        <v>711</v>
      </c>
      <c r="B712" s="5">
        <v>8.6574691302564446</v>
      </c>
      <c r="N712" s="3">
        <v>2007.64294</v>
      </c>
      <c r="O712" s="3" t="s">
        <v>11</v>
      </c>
      <c r="P712" s="3">
        <v>8.6574691302564446</v>
      </c>
      <c r="Q712" s="3"/>
      <c r="R712" s="3"/>
    </row>
    <row r="713" spans="1:18" ht="15.75" x14ac:dyDescent="0.2">
      <c r="A713" s="5">
        <v>712</v>
      </c>
      <c r="B713" s="5">
        <v>8.6858115160772247</v>
      </c>
      <c r="N713" s="3">
        <v>2007.67867</v>
      </c>
      <c r="O713" s="3" t="s">
        <v>11</v>
      </c>
      <c r="P713" s="3">
        <v>8.6858115160772247</v>
      </c>
      <c r="Q713" s="3"/>
      <c r="R713" s="3"/>
    </row>
    <row r="714" spans="1:18" ht="15.75" x14ac:dyDescent="0.2">
      <c r="A714" s="5">
        <v>713</v>
      </c>
      <c r="B714" s="5">
        <v>8.7050830512553983</v>
      </c>
      <c r="N714" s="3">
        <v>2007.7144000000001</v>
      </c>
      <c r="O714" s="3" t="s">
        <v>11</v>
      </c>
      <c r="P714" s="3">
        <v>8.7050830512553983</v>
      </c>
      <c r="Q714" s="3"/>
      <c r="R714" s="3"/>
    </row>
    <row r="715" spans="1:18" ht="15.75" x14ac:dyDescent="0.2">
      <c r="A715" s="5">
        <v>714</v>
      </c>
      <c r="B715" s="5">
        <v>8.703069353108452</v>
      </c>
      <c r="C715" s="4">
        <v>27.75</v>
      </c>
      <c r="N715" s="3">
        <v>2007.7502199999999</v>
      </c>
      <c r="O715" s="3">
        <v>2007.75</v>
      </c>
      <c r="P715" s="3">
        <v>8.703069353108452</v>
      </c>
      <c r="Q715" s="3"/>
      <c r="R715" s="3"/>
    </row>
    <row r="716" spans="1:18" ht="15.75" x14ac:dyDescent="0.2">
      <c r="A716" s="5">
        <v>715</v>
      </c>
      <c r="B716" s="5">
        <v>8.7324435947379069</v>
      </c>
      <c r="N716" s="3">
        <v>2007.8126600000001</v>
      </c>
      <c r="O716" s="3" t="s">
        <v>11</v>
      </c>
      <c r="P716" s="3">
        <v>8.7324435947379069</v>
      </c>
      <c r="Q716" s="3"/>
      <c r="R716" s="3"/>
    </row>
    <row r="717" spans="1:18" ht="15.75" x14ac:dyDescent="0.2">
      <c r="A717" s="5">
        <v>716</v>
      </c>
      <c r="B717" s="5">
        <v>8.8371892900980242</v>
      </c>
      <c r="N717" s="3">
        <v>2007.8751099999999</v>
      </c>
      <c r="O717" s="3" t="s">
        <v>11</v>
      </c>
      <c r="P717" s="3">
        <v>8.8371892900980242</v>
      </c>
      <c r="Q717" s="3"/>
      <c r="R717" s="3"/>
    </row>
    <row r="718" spans="1:18" ht="15.75" x14ac:dyDescent="0.2">
      <c r="A718" s="5">
        <v>717</v>
      </c>
      <c r="B718" s="5">
        <v>8.8759110692256424</v>
      </c>
      <c r="N718" s="3">
        <v>2007.9375500000001</v>
      </c>
      <c r="O718" s="3" t="s">
        <v>11</v>
      </c>
      <c r="P718" s="3">
        <v>8.8759110692256424</v>
      </c>
      <c r="Q718" s="3"/>
      <c r="R718" s="3"/>
    </row>
    <row r="719" spans="1:18" ht="15.75" x14ac:dyDescent="0.2">
      <c r="A719" s="5">
        <v>718</v>
      </c>
      <c r="B719" s="5">
        <v>8.8867156711458364</v>
      </c>
      <c r="C719" s="4">
        <v>28</v>
      </c>
      <c r="N719" s="3">
        <v>2008</v>
      </c>
      <c r="O719" s="3">
        <v>2008</v>
      </c>
      <c r="P719" s="3">
        <v>8.8867156711458364</v>
      </c>
      <c r="Q719" s="3"/>
      <c r="R719" s="3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9553A-2662-42D8-AE34-D5BEA248EAEB}">
  <dimension ref="A1:R337"/>
  <sheetViews>
    <sheetView tabSelected="1" workbookViewId="0">
      <selection activeCell="E15" sqref="E15"/>
    </sheetView>
  </sheetViews>
  <sheetFormatPr defaultRowHeight="14.25" x14ac:dyDescent="0.2"/>
  <cols>
    <col min="4" max="4" width="16.75" customWidth="1"/>
    <col min="5" max="5" width="14.75" customWidth="1"/>
    <col min="6" max="6" width="27.625" customWidth="1"/>
    <col min="7" max="7" width="24.75" customWidth="1"/>
  </cols>
  <sheetData>
    <row r="1" spans="1:7" x14ac:dyDescent="0.2">
      <c r="A1" t="s">
        <v>35</v>
      </c>
      <c r="B1" t="s">
        <v>2</v>
      </c>
      <c r="C1" t="s">
        <v>45</v>
      </c>
      <c r="D1" s="6"/>
      <c r="E1" s="6"/>
      <c r="G1" s="2"/>
    </row>
    <row r="2" spans="1:7" x14ac:dyDescent="0.2">
      <c r="A2">
        <v>8.3333299999999999E-2</v>
      </c>
      <c r="B2">
        <v>8.8772900000000003</v>
      </c>
      <c r="C2">
        <v>24.3047</v>
      </c>
      <c r="G2" s="2"/>
    </row>
    <row r="3" spans="1:7" x14ac:dyDescent="0.2">
      <c r="A3">
        <v>0.16666700000000001</v>
      </c>
      <c r="B3">
        <v>8.9023000000000003</v>
      </c>
      <c r="C3">
        <v>24.1127</v>
      </c>
      <c r="G3" s="2"/>
    </row>
    <row r="4" spans="1:7" x14ac:dyDescent="0.2">
      <c r="A4">
        <v>0.25</v>
      </c>
      <c r="B4">
        <v>8.7850400000000004</v>
      </c>
      <c r="C4">
        <v>25.641999999999999</v>
      </c>
      <c r="G4" s="2"/>
    </row>
    <row r="5" spans="1:7" x14ac:dyDescent="0.2">
      <c r="A5">
        <v>0.33333299999999999</v>
      </c>
      <c r="B5">
        <v>8.6740499999999994</v>
      </c>
      <c r="C5">
        <v>27.390599999999999</v>
      </c>
      <c r="G5" s="2"/>
    </row>
    <row r="6" spans="1:7" x14ac:dyDescent="0.2">
      <c r="A6">
        <v>0.41666700000000001</v>
      </c>
      <c r="B6">
        <v>8.6238899999999994</v>
      </c>
      <c r="C6">
        <v>29.0594</v>
      </c>
      <c r="G6" s="2"/>
    </row>
    <row r="7" spans="1:7" x14ac:dyDescent="0.2">
      <c r="A7">
        <v>0.5</v>
      </c>
      <c r="B7">
        <v>8.5169599999999992</v>
      </c>
      <c r="C7">
        <v>29.3902</v>
      </c>
      <c r="G7" s="2"/>
    </row>
    <row r="8" spans="1:7" x14ac:dyDescent="0.2">
      <c r="A8">
        <v>0.58333299999999999</v>
      </c>
      <c r="B8">
        <v>8.7709100000000007</v>
      </c>
      <c r="C8">
        <v>28.585699999999999</v>
      </c>
      <c r="G8" s="2"/>
    </row>
    <row r="9" spans="1:7" x14ac:dyDescent="0.2">
      <c r="A9">
        <v>0.66666700000000001</v>
      </c>
      <c r="B9">
        <v>8.5955100000000009</v>
      </c>
      <c r="C9">
        <v>29.261299999999999</v>
      </c>
      <c r="G9" s="2"/>
    </row>
    <row r="10" spans="1:7" x14ac:dyDescent="0.2">
      <c r="A10">
        <v>0.75</v>
      </c>
      <c r="B10">
        <v>8.7704400000000007</v>
      </c>
      <c r="C10">
        <v>28.657599999999999</v>
      </c>
      <c r="G10" s="2"/>
    </row>
    <row r="11" spans="1:7" x14ac:dyDescent="0.2">
      <c r="A11">
        <v>0.83333299999999999</v>
      </c>
      <c r="B11">
        <v>8.7488200000000003</v>
      </c>
      <c r="C11">
        <v>28.444500000000001</v>
      </c>
      <c r="G11" s="2"/>
    </row>
    <row r="12" spans="1:7" x14ac:dyDescent="0.2">
      <c r="A12">
        <v>0.91666700000000001</v>
      </c>
      <c r="B12">
        <v>8.8665199999999995</v>
      </c>
      <c r="C12">
        <v>26.195</v>
      </c>
      <c r="G12" s="2"/>
    </row>
    <row r="13" spans="1:7" x14ac:dyDescent="0.2">
      <c r="A13">
        <v>1</v>
      </c>
      <c r="B13">
        <v>8.9326299999999996</v>
      </c>
      <c r="C13">
        <v>25.148499999999999</v>
      </c>
      <c r="G13" s="2"/>
    </row>
    <row r="14" spans="1:7" x14ac:dyDescent="0.2">
      <c r="A14">
        <v>1.0833299999999999</v>
      </c>
      <c r="B14">
        <v>8.9471600000000002</v>
      </c>
      <c r="C14">
        <v>23.660399999999999</v>
      </c>
      <c r="G14" s="2"/>
    </row>
    <row r="15" spans="1:7" x14ac:dyDescent="0.2">
      <c r="A15">
        <v>1.1666700000000001</v>
      </c>
      <c r="B15">
        <v>8.9226200000000002</v>
      </c>
      <c r="C15">
        <v>23.962199999999999</v>
      </c>
      <c r="G15" s="2"/>
    </row>
    <row r="16" spans="1:7" x14ac:dyDescent="0.2">
      <c r="A16">
        <v>1.25</v>
      </c>
      <c r="B16">
        <v>8.7812699999999992</v>
      </c>
      <c r="C16">
        <v>25.5623</v>
      </c>
      <c r="G16" s="2"/>
    </row>
    <row r="17" spans="1:7" x14ac:dyDescent="0.2">
      <c r="A17">
        <v>1.3333299999999999</v>
      </c>
      <c r="B17">
        <v>8.7067599999999992</v>
      </c>
      <c r="C17">
        <v>27.767299999999999</v>
      </c>
      <c r="G17" s="2"/>
    </row>
    <row r="18" spans="1:7" x14ac:dyDescent="0.2">
      <c r="A18">
        <v>1.4166700000000001</v>
      </c>
      <c r="B18">
        <v>8.6301699999999997</v>
      </c>
      <c r="C18">
        <v>29.176600000000001</v>
      </c>
      <c r="G18" s="2"/>
    </row>
    <row r="19" spans="1:7" x14ac:dyDescent="0.2">
      <c r="A19">
        <v>1.5</v>
      </c>
      <c r="B19">
        <v>8.7404600000000006</v>
      </c>
      <c r="C19">
        <v>28.832100000000001</v>
      </c>
      <c r="G19" s="2"/>
    </row>
    <row r="20" spans="1:7" x14ac:dyDescent="0.2">
      <c r="A20">
        <v>1.5833299999999999</v>
      </c>
      <c r="B20">
        <v>8.6743400000000008</v>
      </c>
      <c r="C20">
        <v>28.913</v>
      </c>
      <c r="G20" s="2"/>
    </row>
    <row r="21" spans="1:7" x14ac:dyDescent="0.2">
      <c r="A21">
        <v>1.6666700000000001</v>
      </c>
      <c r="B21">
        <v>8.6600900000000003</v>
      </c>
      <c r="C21">
        <v>29.0563</v>
      </c>
      <c r="G21" s="2"/>
    </row>
    <row r="22" spans="1:7" x14ac:dyDescent="0.2">
      <c r="A22">
        <v>1.75</v>
      </c>
      <c r="B22">
        <v>8.7158800000000003</v>
      </c>
      <c r="C22">
        <v>28.9697</v>
      </c>
      <c r="G22" s="2"/>
    </row>
    <row r="23" spans="1:7" x14ac:dyDescent="0.2">
      <c r="A23">
        <v>1.8333299999999999</v>
      </c>
      <c r="B23">
        <v>8.7053899999999995</v>
      </c>
      <c r="C23">
        <v>28.077000000000002</v>
      </c>
      <c r="G23" s="2"/>
    </row>
    <row r="24" spans="1:7" x14ac:dyDescent="0.2">
      <c r="A24">
        <v>1.9166700000000001</v>
      </c>
      <c r="B24">
        <v>8.7600499999999997</v>
      </c>
      <c r="C24">
        <v>26.9145</v>
      </c>
      <c r="G24" s="2"/>
    </row>
    <row r="25" spans="1:7" x14ac:dyDescent="0.2">
      <c r="A25">
        <v>2</v>
      </c>
      <c r="B25">
        <v>8.7554999999999996</v>
      </c>
      <c r="C25">
        <v>24.641100000000002</v>
      </c>
      <c r="G25" s="2"/>
    </row>
    <row r="26" spans="1:7" x14ac:dyDescent="0.2">
      <c r="A26">
        <v>2.0833300000000001</v>
      </c>
      <c r="B26">
        <v>8.9691500000000008</v>
      </c>
      <c r="C26">
        <v>23.505199999999999</v>
      </c>
      <c r="G26" s="2"/>
    </row>
    <row r="27" spans="1:7" x14ac:dyDescent="0.2">
      <c r="A27">
        <v>2.1666699999999999</v>
      </c>
      <c r="B27">
        <v>8.8568899999999999</v>
      </c>
      <c r="C27">
        <v>23.834</v>
      </c>
      <c r="G27" s="2"/>
    </row>
    <row r="28" spans="1:7" x14ac:dyDescent="0.2">
      <c r="A28">
        <v>2.25</v>
      </c>
      <c r="B28">
        <v>8.7574699999999996</v>
      </c>
      <c r="C28">
        <v>26.215399999999999</v>
      </c>
      <c r="G28" s="2"/>
    </row>
    <row r="29" spans="1:7" x14ac:dyDescent="0.2">
      <c r="A29">
        <v>2.3333300000000001</v>
      </c>
      <c r="B29">
        <v>8.7739100000000008</v>
      </c>
      <c r="C29">
        <v>26.9602</v>
      </c>
      <c r="G29" s="2"/>
    </row>
    <row r="30" spans="1:7" x14ac:dyDescent="0.2">
      <c r="A30">
        <v>2.4166699999999999</v>
      </c>
      <c r="B30">
        <v>8.64574</v>
      </c>
      <c r="C30">
        <v>28.7788</v>
      </c>
      <c r="G30" s="2"/>
    </row>
    <row r="31" spans="1:7" x14ac:dyDescent="0.2">
      <c r="A31">
        <v>2.5</v>
      </c>
      <c r="B31">
        <v>8.5662500000000001</v>
      </c>
      <c r="C31">
        <v>29.283999999999999</v>
      </c>
      <c r="G31" s="2"/>
    </row>
    <row r="32" spans="1:7" x14ac:dyDescent="0.2">
      <c r="A32">
        <v>2.5833300000000001</v>
      </c>
      <c r="B32">
        <v>8.7065699999999993</v>
      </c>
      <c r="C32">
        <v>28.793099999999999</v>
      </c>
      <c r="G32" s="2"/>
    </row>
    <row r="33" spans="1:7" x14ac:dyDescent="0.2">
      <c r="A33">
        <v>2.6666699999999999</v>
      </c>
      <c r="B33">
        <v>8.5667299999999997</v>
      </c>
      <c r="C33">
        <v>29.0947</v>
      </c>
      <c r="G33" s="2"/>
    </row>
    <row r="34" spans="1:7" x14ac:dyDescent="0.2">
      <c r="A34">
        <v>2.75</v>
      </c>
      <c r="B34">
        <v>8.7031799999999997</v>
      </c>
      <c r="C34">
        <v>28.428000000000001</v>
      </c>
      <c r="G34" s="2"/>
    </row>
    <row r="35" spans="1:7" x14ac:dyDescent="0.2">
      <c r="A35">
        <v>2.8333300000000001</v>
      </c>
      <c r="B35">
        <v>8.7352900000000009</v>
      </c>
      <c r="C35">
        <v>28.420500000000001</v>
      </c>
      <c r="G35" s="2"/>
    </row>
    <row r="36" spans="1:7" x14ac:dyDescent="0.2">
      <c r="A36">
        <v>2.9166699999999999</v>
      </c>
      <c r="B36">
        <v>8.8248200000000008</v>
      </c>
      <c r="C36">
        <v>27.178599999999999</v>
      </c>
      <c r="G36" s="2"/>
    </row>
    <row r="37" spans="1:7" x14ac:dyDescent="0.2">
      <c r="A37">
        <v>3</v>
      </c>
      <c r="B37">
        <v>8.8884399999999992</v>
      </c>
      <c r="C37">
        <v>25.693200000000001</v>
      </c>
      <c r="G37" s="2"/>
    </row>
    <row r="38" spans="1:7" x14ac:dyDescent="0.2">
      <c r="A38">
        <v>3.0833300000000001</v>
      </c>
      <c r="B38">
        <v>8.9520499999999998</v>
      </c>
      <c r="C38">
        <v>24.413</v>
      </c>
      <c r="G38" s="2"/>
    </row>
    <row r="39" spans="1:7" x14ac:dyDescent="0.2">
      <c r="A39">
        <v>3.1666699999999999</v>
      </c>
      <c r="B39">
        <v>8.8630999999999993</v>
      </c>
      <c r="C39">
        <v>25.122299999999999</v>
      </c>
      <c r="G39" s="2"/>
    </row>
    <row r="40" spans="1:7" x14ac:dyDescent="0.2">
      <c r="A40">
        <v>3.25</v>
      </c>
      <c r="B40">
        <v>8.8433100000000007</v>
      </c>
      <c r="C40">
        <v>25.844100000000001</v>
      </c>
      <c r="G40" s="2"/>
    </row>
    <row r="41" spans="1:7" x14ac:dyDescent="0.2">
      <c r="A41">
        <v>3.3333300000000001</v>
      </c>
      <c r="B41">
        <v>8.73996</v>
      </c>
      <c r="C41">
        <v>27.2973</v>
      </c>
      <c r="G41" s="2"/>
    </row>
    <row r="42" spans="1:7" x14ac:dyDescent="0.2">
      <c r="A42">
        <v>3.4166699999999999</v>
      </c>
      <c r="B42">
        <v>8.6599799999999991</v>
      </c>
      <c r="C42">
        <v>29.2956</v>
      </c>
      <c r="G42" s="2"/>
    </row>
    <row r="43" spans="1:7" x14ac:dyDescent="0.2">
      <c r="A43">
        <v>3.5</v>
      </c>
      <c r="B43">
        <v>8.7035699999999991</v>
      </c>
      <c r="C43">
        <v>29.2958</v>
      </c>
      <c r="G43" s="2"/>
    </row>
    <row r="44" spans="1:7" x14ac:dyDescent="0.2">
      <c r="A44">
        <v>3.5833300000000001</v>
      </c>
      <c r="B44">
        <v>8.6442399999999999</v>
      </c>
      <c r="C44">
        <v>29.4054</v>
      </c>
      <c r="G44" s="2"/>
    </row>
    <row r="45" spans="1:7" x14ac:dyDescent="0.2">
      <c r="A45">
        <v>3.6666699999999999</v>
      </c>
      <c r="B45">
        <v>8.6123100000000008</v>
      </c>
      <c r="C45">
        <v>29.711400000000001</v>
      </c>
      <c r="G45" s="2"/>
    </row>
    <row r="46" spans="1:7" x14ac:dyDescent="0.2">
      <c r="A46">
        <v>3.75</v>
      </c>
      <c r="B46">
        <v>8.6812400000000007</v>
      </c>
      <c r="C46">
        <v>29.6782</v>
      </c>
      <c r="G46" s="2"/>
    </row>
    <row r="47" spans="1:7" x14ac:dyDescent="0.2">
      <c r="A47">
        <v>3.8333300000000001</v>
      </c>
      <c r="B47">
        <v>8.7348499999999998</v>
      </c>
      <c r="C47">
        <v>28.566700000000001</v>
      </c>
      <c r="G47" s="2"/>
    </row>
    <row r="48" spans="1:7" x14ac:dyDescent="0.2">
      <c r="A48">
        <v>3.9166699999999999</v>
      </c>
      <c r="B48">
        <v>8.7997899999999998</v>
      </c>
      <c r="C48">
        <v>26.811599999999999</v>
      </c>
      <c r="G48" s="2"/>
    </row>
    <row r="49" spans="1:7" x14ac:dyDescent="0.2">
      <c r="A49">
        <v>4</v>
      </c>
      <c r="B49">
        <v>8.8783200000000004</v>
      </c>
      <c r="C49">
        <v>24.7834</v>
      </c>
      <c r="G49" s="2"/>
    </row>
    <row r="50" spans="1:7" x14ac:dyDescent="0.2">
      <c r="A50">
        <v>4.0833300000000001</v>
      </c>
      <c r="B50">
        <v>8.9154999999999998</v>
      </c>
      <c r="C50">
        <v>23.7849</v>
      </c>
      <c r="G50" s="2"/>
    </row>
    <row r="51" spans="1:7" x14ac:dyDescent="0.2">
      <c r="A51">
        <v>4.1666699999999999</v>
      </c>
      <c r="B51">
        <v>8.9899900000000006</v>
      </c>
      <c r="C51">
        <v>23.494700000000002</v>
      </c>
      <c r="G51" s="2"/>
    </row>
    <row r="52" spans="1:7" x14ac:dyDescent="0.2">
      <c r="A52">
        <v>4.25</v>
      </c>
      <c r="B52">
        <v>8.8303499999999993</v>
      </c>
      <c r="C52">
        <v>25.284199999999998</v>
      </c>
      <c r="G52" s="2"/>
    </row>
    <row r="53" spans="1:7" x14ac:dyDescent="0.2">
      <c r="A53">
        <v>4.3333300000000001</v>
      </c>
      <c r="B53">
        <v>8.71157</v>
      </c>
      <c r="C53">
        <v>27.812899999999999</v>
      </c>
      <c r="G53" s="2"/>
    </row>
    <row r="54" spans="1:7" x14ac:dyDescent="0.2">
      <c r="A54">
        <v>4.4166699999999999</v>
      </c>
      <c r="B54">
        <v>8.63687</v>
      </c>
      <c r="C54">
        <v>29.1492</v>
      </c>
      <c r="G54" s="2"/>
    </row>
    <row r="55" spans="1:7" x14ac:dyDescent="0.2">
      <c r="A55">
        <v>4.5</v>
      </c>
      <c r="B55">
        <v>8.70946</v>
      </c>
      <c r="C55">
        <v>28.932700000000001</v>
      </c>
      <c r="G55" s="2"/>
    </row>
    <row r="56" spans="1:7" x14ac:dyDescent="0.2">
      <c r="A56">
        <v>4.5833300000000001</v>
      </c>
      <c r="B56">
        <v>8.7331699999999994</v>
      </c>
      <c r="C56">
        <v>28.8217</v>
      </c>
      <c r="G56" s="2"/>
    </row>
    <row r="57" spans="1:7" x14ac:dyDescent="0.2">
      <c r="A57">
        <v>4.6666699999999999</v>
      </c>
      <c r="B57">
        <v>8.6909700000000001</v>
      </c>
      <c r="C57">
        <v>28.8476</v>
      </c>
      <c r="G57" s="2"/>
    </row>
    <row r="58" spans="1:7" x14ac:dyDescent="0.2">
      <c r="A58">
        <v>4.75</v>
      </c>
      <c r="B58">
        <v>8.7410099999999993</v>
      </c>
      <c r="C58">
        <v>28.639500000000002</v>
      </c>
      <c r="G58" s="2"/>
    </row>
    <row r="59" spans="1:7" x14ac:dyDescent="0.2">
      <c r="A59">
        <v>4.8333300000000001</v>
      </c>
      <c r="B59">
        <v>8.8016500000000004</v>
      </c>
      <c r="C59">
        <v>27.5459</v>
      </c>
      <c r="G59" s="2"/>
    </row>
    <row r="60" spans="1:7" x14ac:dyDescent="0.2">
      <c r="A60">
        <v>4.9166699999999999</v>
      </c>
      <c r="B60">
        <v>8.9141600000000007</v>
      </c>
      <c r="C60">
        <v>26.731100000000001</v>
      </c>
      <c r="G60" s="2"/>
    </row>
    <row r="61" spans="1:7" x14ac:dyDescent="0.2">
      <c r="A61">
        <v>5</v>
      </c>
      <c r="B61">
        <v>8.9336500000000001</v>
      </c>
      <c r="C61">
        <v>24.849799999999998</v>
      </c>
      <c r="G61" s="2"/>
    </row>
    <row r="62" spans="1:7" x14ac:dyDescent="0.2">
      <c r="A62">
        <v>5.0833300000000001</v>
      </c>
      <c r="B62">
        <v>9.0019500000000008</v>
      </c>
      <c r="C62">
        <v>24.0471</v>
      </c>
      <c r="G62" s="2"/>
    </row>
    <row r="63" spans="1:7" x14ac:dyDescent="0.2">
      <c r="A63">
        <v>5.1666699999999999</v>
      </c>
      <c r="B63">
        <v>8.8740000000000006</v>
      </c>
      <c r="C63">
        <v>24.3371</v>
      </c>
      <c r="G63" s="2"/>
    </row>
    <row r="64" spans="1:7" x14ac:dyDescent="0.2">
      <c r="A64">
        <v>5.25</v>
      </c>
      <c r="B64">
        <v>8.7975700000000003</v>
      </c>
      <c r="C64">
        <v>26.1661</v>
      </c>
      <c r="G64" s="2"/>
    </row>
    <row r="65" spans="1:7" x14ac:dyDescent="0.2">
      <c r="A65">
        <v>5.3333300000000001</v>
      </c>
      <c r="B65">
        <v>8.7841400000000007</v>
      </c>
      <c r="C65">
        <v>27.259399999999999</v>
      </c>
      <c r="G65" s="2"/>
    </row>
    <row r="66" spans="1:7" x14ac:dyDescent="0.2">
      <c r="A66">
        <v>5.4166699999999999</v>
      </c>
      <c r="B66">
        <v>8.6457700000000006</v>
      </c>
      <c r="C66">
        <v>28.695699999999999</v>
      </c>
      <c r="G66" s="2"/>
    </row>
    <row r="67" spans="1:7" x14ac:dyDescent="0.2">
      <c r="A67">
        <v>5.5</v>
      </c>
      <c r="B67">
        <v>8.5979100000000006</v>
      </c>
      <c r="C67">
        <v>29.070599999999999</v>
      </c>
      <c r="G67" s="2"/>
    </row>
    <row r="68" spans="1:7" x14ac:dyDescent="0.2">
      <c r="A68">
        <v>5.5833300000000001</v>
      </c>
      <c r="B68">
        <v>8.6520100000000006</v>
      </c>
      <c r="C68">
        <v>28.168299999999999</v>
      </c>
      <c r="G68" s="2"/>
    </row>
    <row r="69" spans="1:7" x14ac:dyDescent="0.2">
      <c r="A69">
        <v>5.6666699999999999</v>
      </c>
      <c r="B69">
        <v>8.7032600000000002</v>
      </c>
      <c r="C69">
        <v>28.846</v>
      </c>
      <c r="G69" s="2"/>
    </row>
    <row r="70" spans="1:7" x14ac:dyDescent="0.2">
      <c r="A70">
        <v>5.75</v>
      </c>
      <c r="B70">
        <v>8.7399900000000006</v>
      </c>
      <c r="C70">
        <v>28.401199999999999</v>
      </c>
      <c r="G70" s="2"/>
    </row>
    <row r="71" spans="1:7" x14ac:dyDescent="0.2">
      <c r="A71">
        <v>5.8333300000000001</v>
      </c>
      <c r="B71">
        <v>8.7921499999999995</v>
      </c>
      <c r="C71">
        <v>27.265999999999998</v>
      </c>
      <c r="G71" s="2"/>
    </row>
    <row r="72" spans="1:7" x14ac:dyDescent="0.2">
      <c r="A72">
        <v>5.9166699999999999</v>
      </c>
      <c r="B72">
        <v>8.9027899999999995</v>
      </c>
      <c r="C72">
        <v>26.561</v>
      </c>
      <c r="G72" s="2"/>
    </row>
    <row r="73" spans="1:7" x14ac:dyDescent="0.2">
      <c r="A73">
        <v>6</v>
      </c>
      <c r="B73">
        <v>8.9575399999999998</v>
      </c>
      <c r="C73">
        <v>25.3553</v>
      </c>
      <c r="G73" s="2"/>
    </row>
    <row r="74" spans="1:7" x14ac:dyDescent="0.2">
      <c r="A74">
        <v>6.0833300000000001</v>
      </c>
      <c r="B74">
        <v>9.0508600000000001</v>
      </c>
      <c r="C74">
        <v>23.601299999999998</v>
      </c>
      <c r="G74" s="2"/>
    </row>
    <row r="75" spans="1:7" x14ac:dyDescent="0.2">
      <c r="A75">
        <v>6.1666699999999999</v>
      </c>
      <c r="B75">
        <v>9.0401100000000003</v>
      </c>
      <c r="C75">
        <v>23.869700000000002</v>
      </c>
      <c r="G75" s="2"/>
    </row>
    <row r="76" spans="1:7" x14ac:dyDescent="0.2">
      <c r="A76">
        <v>6.25</v>
      </c>
      <c r="B76">
        <v>8.8349700000000002</v>
      </c>
      <c r="C76">
        <v>24.952100000000002</v>
      </c>
      <c r="G76" s="2"/>
    </row>
    <row r="77" spans="1:7" x14ac:dyDescent="0.2">
      <c r="A77">
        <v>6.3333300000000001</v>
      </c>
      <c r="B77">
        <v>8.7881499999999999</v>
      </c>
      <c r="C77">
        <v>27.049499999999998</v>
      </c>
      <c r="G77" s="2"/>
    </row>
    <row r="78" spans="1:7" x14ac:dyDescent="0.2">
      <c r="A78">
        <v>6.4166699999999999</v>
      </c>
      <c r="B78">
        <v>8.7217199999999995</v>
      </c>
      <c r="C78">
        <v>28.9374</v>
      </c>
      <c r="G78" s="2"/>
    </row>
    <row r="79" spans="1:7" x14ac:dyDescent="0.2">
      <c r="A79">
        <v>6.5</v>
      </c>
      <c r="B79">
        <v>8.6846399999999999</v>
      </c>
      <c r="C79">
        <v>29.012599999999999</v>
      </c>
      <c r="G79" s="2"/>
    </row>
    <row r="80" spans="1:7" x14ac:dyDescent="0.2">
      <c r="A80">
        <v>6.5833300000000001</v>
      </c>
      <c r="B80">
        <v>8.6768999999999998</v>
      </c>
      <c r="C80">
        <v>29.046199999999999</v>
      </c>
      <c r="G80" s="2"/>
    </row>
    <row r="81" spans="1:7" x14ac:dyDescent="0.2">
      <c r="A81">
        <v>6.6666699999999999</v>
      </c>
      <c r="B81">
        <v>8.6659000000000006</v>
      </c>
      <c r="C81">
        <v>29.046199999999999</v>
      </c>
      <c r="G81" s="2"/>
    </row>
    <row r="82" spans="1:7" x14ac:dyDescent="0.2">
      <c r="A82">
        <v>6.75</v>
      </c>
      <c r="B82">
        <v>8.7537400000000005</v>
      </c>
      <c r="C82">
        <v>28.226800000000001</v>
      </c>
      <c r="G82" s="2"/>
    </row>
    <row r="83" spans="1:7" x14ac:dyDescent="0.2">
      <c r="A83">
        <v>6.8333300000000001</v>
      </c>
      <c r="B83">
        <v>8.7790700000000008</v>
      </c>
      <c r="C83">
        <v>27.497299999999999</v>
      </c>
      <c r="G83" s="2"/>
    </row>
    <row r="84" spans="1:7" x14ac:dyDescent="0.2">
      <c r="A84">
        <v>6.9166699999999999</v>
      </c>
      <c r="B84">
        <v>8.8390900000000006</v>
      </c>
      <c r="C84">
        <v>26.033000000000001</v>
      </c>
      <c r="G84" s="2"/>
    </row>
    <row r="85" spans="1:7" x14ac:dyDescent="0.2">
      <c r="A85">
        <v>7</v>
      </c>
      <c r="B85">
        <v>8.8758400000000002</v>
      </c>
      <c r="C85">
        <v>25.122699999999998</v>
      </c>
      <c r="G85" s="2"/>
    </row>
    <row r="86" spans="1:7" x14ac:dyDescent="0.2">
      <c r="A86">
        <v>7.0833300000000001</v>
      </c>
      <c r="B86">
        <v>8.9111600000000006</v>
      </c>
      <c r="C86">
        <v>24.331499999999998</v>
      </c>
      <c r="G86" s="2"/>
    </row>
    <row r="87" spans="1:7" x14ac:dyDescent="0.2">
      <c r="A87">
        <v>7.1666699999999999</v>
      </c>
      <c r="B87">
        <v>8.8924199999999995</v>
      </c>
      <c r="C87">
        <v>24.453900000000001</v>
      </c>
      <c r="G87" s="2"/>
    </row>
    <row r="88" spans="1:7" x14ac:dyDescent="0.2">
      <c r="A88">
        <v>7.25</v>
      </c>
      <c r="B88">
        <v>8.7915299999999998</v>
      </c>
      <c r="C88">
        <v>25.818300000000001</v>
      </c>
      <c r="G88" s="2"/>
    </row>
    <row r="89" spans="1:7" x14ac:dyDescent="0.2">
      <c r="A89">
        <v>7.3333300000000001</v>
      </c>
      <c r="B89">
        <v>8.7814300000000003</v>
      </c>
      <c r="C89">
        <v>27.570699999999999</v>
      </c>
      <c r="G89" s="2"/>
    </row>
    <row r="90" spans="1:7" x14ac:dyDescent="0.2">
      <c r="A90">
        <v>7.4166699999999999</v>
      </c>
      <c r="B90">
        <v>8.7652599999999996</v>
      </c>
      <c r="C90">
        <v>29.492599999999999</v>
      </c>
      <c r="G90" s="2"/>
    </row>
    <row r="91" spans="1:7" x14ac:dyDescent="0.2">
      <c r="A91">
        <v>7.5</v>
      </c>
      <c r="B91">
        <v>8.6289599999999993</v>
      </c>
      <c r="C91">
        <v>29.791399999999999</v>
      </c>
      <c r="G91" s="2"/>
    </row>
    <row r="92" spans="1:7" x14ac:dyDescent="0.2">
      <c r="A92">
        <v>7.5833300000000001</v>
      </c>
      <c r="B92">
        <v>8.7179300000000008</v>
      </c>
      <c r="C92">
        <v>29.674800000000001</v>
      </c>
      <c r="G92" s="2"/>
    </row>
    <row r="93" spans="1:7" x14ac:dyDescent="0.2">
      <c r="A93">
        <v>7.6666699999999999</v>
      </c>
      <c r="B93">
        <v>8.7713099999999997</v>
      </c>
      <c r="C93">
        <v>29.414300000000001</v>
      </c>
      <c r="G93" s="2"/>
    </row>
    <row r="94" spans="1:7" x14ac:dyDescent="0.2">
      <c r="A94">
        <v>7.75</v>
      </c>
      <c r="B94">
        <v>8.7135599999999993</v>
      </c>
      <c r="C94">
        <v>29.698899999999998</v>
      </c>
      <c r="G94" s="2"/>
    </row>
    <row r="95" spans="1:7" x14ac:dyDescent="0.2">
      <c r="A95">
        <v>7.8333300000000001</v>
      </c>
      <c r="B95">
        <v>8.7624099999999991</v>
      </c>
      <c r="C95">
        <v>29.308</v>
      </c>
      <c r="G95" s="2"/>
    </row>
    <row r="96" spans="1:7" x14ac:dyDescent="0.2">
      <c r="A96">
        <v>7.9166699999999999</v>
      </c>
      <c r="B96">
        <v>8.8679799999999993</v>
      </c>
      <c r="C96">
        <v>27.463200000000001</v>
      </c>
      <c r="G96" s="2"/>
    </row>
    <row r="97" spans="1:7" x14ac:dyDescent="0.2">
      <c r="A97">
        <v>8</v>
      </c>
      <c r="B97">
        <v>8.9414499999999997</v>
      </c>
      <c r="C97">
        <v>25.491900000000001</v>
      </c>
      <c r="G97" s="2"/>
    </row>
    <row r="98" spans="1:7" x14ac:dyDescent="0.2">
      <c r="A98">
        <v>8.0833300000000001</v>
      </c>
      <c r="B98">
        <v>8.9715500000000006</v>
      </c>
      <c r="C98">
        <v>24.912600000000001</v>
      </c>
      <c r="G98" s="2"/>
    </row>
    <row r="99" spans="1:7" x14ac:dyDescent="0.2">
      <c r="A99">
        <v>8.1666699999999999</v>
      </c>
      <c r="B99">
        <v>8.9429999999999996</v>
      </c>
      <c r="C99">
        <v>25.055099999999999</v>
      </c>
      <c r="G99" s="2"/>
    </row>
    <row r="100" spans="1:7" x14ac:dyDescent="0.2">
      <c r="A100">
        <v>8.25</v>
      </c>
      <c r="B100">
        <v>8.8688300000000009</v>
      </c>
      <c r="C100">
        <v>25.918700000000001</v>
      </c>
      <c r="G100" s="2"/>
    </row>
    <row r="101" spans="1:7" x14ac:dyDescent="0.2">
      <c r="A101">
        <v>8.3333300000000001</v>
      </c>
      <c r="B101">
        <v>8.7162400000000009</v>
      </c>
      <c r="C101">
        <v>28.026800000000001</v>
      </c>
      <c r="G101" s="2"/>
    </row>
    <row r="102" spans="1:7" x14ac:dyDescent="0.2">
      <c r="A102">
        <v>8.4166699999999999</v>
      </c>
      <c r="B102">
        <v>8.6532499999999999</v>
      </c>
      <c r="C102">
        <v>29.7867</v>
      </c>
      <c r="G102" s="2"/>
    </row>
    <row r="103" spans="1:7" x14ac:dyDescent="0.2">
      <c r="A103">
        <v>8.5</v>
      </c>
      <c r="B103">
        <v>8.6525999999999996</v>
      </c>
      <c r="C103">
        <v>29.552299999999999</v>
      </c>
      <c r="G103" s="2"/>
    </row>
    <row r="104" spans="1:7" x14ac:dyDescent="0.2">
      <c r="A104">
        <v>8.5833300000000001</v>
      </c>
      <c r="B104">
        <v>8.6326699999999992</v>
      </c>
      <c r="C104">
        <v>29.827400000000001</v>
      </c>
      <c r="G104" s="2"/>
    </row>
    <row r="105" spans="1:7" x14ac:dyDescent="0.2">
      <c r="A105">
        <v>8.6666699999999999</v>
      </c>
      <c r="B105">
        <v>8.7161799999999996</v>
      </c>
      <c r="C105">
        <v>29.4848</v>
      </c>
      <c r="G105" s="2"/>
    </row>
    <row r="106" spans="1:7" x14ac:dyDescent="0.2">
      <c r="A106">
        <v>8.75</v>
      </c>
      <c r="B106">
        <v>8.6814999999999998</v>
      </c>
      <c r="C106">
        <v>29.2637</v>
      </c>
      <c r="G106" s="2"/>
    </row>
    <row r="107" spans="1:7" x14ac:dyDescent="0.2">
      <c r="A107">
        <v>8.8333300000000001</v>
      </c>
      <c r="B107">
        <v>8.6978100000000005</v>
      </c>
      <c r="C107">
        <v>28.183199999999999</v>
      </c>
      <c r="G107" s="2"/>
    </row>
    <row r="108" spans="1:7" x14ac:dyDescent="0.2">
      <c r="A108">
        <v>8.9166699999999999</v>
      </c>
      <c r="B108">
        <v>8.7999200000000002</v>
      </c>
      <c r="C108">
        <v>25.905799999999999</v>
      </c>
      <c r="G108" s="2"/>
    </row>
    <row r="109" spans="1:7" x14ac:dyDescent="0.2">
      <c r="A109">
        <v>9</v>
      </c>
      <c r="B109">
        <v>8.9426000000000005</v>
      </c>
      <c r="C109">
        <v>24.450800000000001</v>
      </c>
      <c r="G109" s="2"/>
    </row>
    <row r="110" spans="1:7" x14ac:dyDescent="0.2">
      <c r="A110">
        <v>9.0833300000000001</v>
      </c>
      <c r="B110">
        <v>9.0105299999999993</v>
      </c>
      <c r="C110">
        <v>23.941500000000001</v>
      </c>
      <c r="G110" s="2"/>
    </row>
    <row r="111" spans="1:7" x14ac:dyDescent="0.2">
      <c r="A111">
        <v>9.1666699999999999</v>
      </c>
      <c r="B111">
        <v>8.9911100000000008</v>
      </c>
      <c r="C111">
        <v>24.4483</v>
      </c>
      <c r="G111" s="2"/>
    </row>
    <row r="112" spans="1:7" x14ac:dyDescent="0.2">
      <c r="A112">
        <v>9.25</v>
      </c>
      <c r="B112">
        <v>8.9285800000000002</v>
      </c>
      <c r="C112">
        <v>25.005299999999998</v>
      </c>
      <c r="G112" s="2"/>
    </row>
    <row r="113" spans="1:7" x14ac:dyDescent="0.2">
      <c r="A113">
        <v>9.3333300000000001</v>
      </c>
      <c r="B113">
        <v>8.8088999999999995</v>
      </c>
      <c r="C113">
        <v>26.892800000000001</v>
      </c>
      <c r="G113" s="2"/>
    </row>
    <row r="114" spans="1:7" x14ac:dyDescent="0.2">
      <c r="A114">
        <v>9.4166699999999999</v>
      </c>
      <c r="B114">
        <v>8.7211499999999997</v>
      </c>
      <c r="C114">
        <v>28.720099999999999</v>
      </c>
      <c r="G114" s="2"/>
    </row>
    <row r="115" spans="1:7" x14ac:dyDescent="0.2">
      <c r="A115">
        <v>9.5</v>
      </c>
      <c r="B115">
        <v>8.6820400000000006</v>
      </c>
      <c r="C115">
        <v>29.134399999999999</v>
      </c>
      <c r="G115" s="2"/>
    </row>
    <row r="116" spans="1:7" x14ac:dyDescent="0.2">
      <c r="A116">
        <v>9.5833300000000001</v>
      </c>
      <c r="B116">
        <v>8.7065599999999996</v>
      </c>
      <c r="C116">
        <v>28.870200000000001</v>
      </c>
      <c r="G116" s="2"/>
    </row>
    <row r="117" spans="1:7" x14ac:dyDescent="0.2">
      <c r="A117">
        <v>9.6666699999999999</v>
      </c>
      <c r="B117">
        <v>8.7168600000000005</v>
      </c>
      <c r="C117">
        <v>28.925599999999999</v>
      </c>
      <c r="G117" s="2"/>
    </row>
    <row r="118" spans="1:7" x14ac:dyDescent="0.2">
      <c r="A118">
        <v>9.75</v>
      </c>
      <c r="B118">
        <v>8.6564099999999993</v>
      </c>
      <c r="C118">
        <v>29.141300000000001</v>
      </c>
      <c r="G118" s="2"/>
    </row>
    <row r="119" spans="1:7" x14ac:dyDescent="0.2">
      <c r="A119">
        <v>9.8333300000000001</v>
      </c>
      <c r="B119">
        <v>8.7468000000000004</v>
      </c>
      <c r="C119">
        <v>27.776</v>
      </c>
      <c r="G119" s="2"/>
    </row>
    <row r="120" spans="1:7" x14ac:dyDescent="0.2">
      <c r="A120">
        <v>9.9166699999999999</v>
      </c>
      <c r="B120">
        <v>8.8624899999999993</v>
      </c>
      <c r="C120">
        <v>26.449200000000001</v>
      </c>
      <c r="G120" s="2"/>
    </row>
    <row r="121" spans="1:7" x14ac:dyDescent="0.2">
      <c r="A121">
        <v>10</v>
      </c>
      <c r="B121">
        <v>8.9226899999999993</v>
      </c>
      <c r="C121">
        <v>24.933499999999999</v>
      </c>
      <c r="G121" s="2"/>
    </row>
    <row r="122" spans="1:7" x14ac:dyDescent="0.2">
      <c r="A122">
        <v>10.083299999999999</v>
      </c>
      <c r="B122">
        <v>8.9274000000000004</v>
      </c>
      <c r="C122">
        <v>24.168199999999999</v>
      </c>
      <c r="G122" s="2"/>
    </row>
    <row r="123" spans="1:7" x14ac:dyDescent="0.2">
      <c r="A123">
        <v>10.166700000000001</v>
      </c>
      <c r="B123">
        <v>8.8831500000000005</v>
      </c>
      <c r="C123">
        <v>24.581800000000001</v>
      </c>
      <c r="G123" s="2"/>
    </row>
    <row r="124" spans="1:7" x14ac:dyDescent="0.2">
      <c r="A124">
        <v>10.25</v>
      </c>
      <c r="B124">
        <v>8.8049400000000002</v>
      </c>
      <c r="C124">
        <v>25.707999999999998</v>
      </c>
      <c r="G124" s="2"/>
    </row>
    <row r="125" spans="1:7" x14ac:dyDescent="0.2">
      <c r="A125">
        <v>10.333299999999999</v>
      </c>
      <c r="B125">
        <v>8.7561400000000003</v>
      </c>
      <c r="C125">
        <v>27.6097</v>
      </c>
      <c r="G125" s="2"/>
    </row>
    <row r="126" spans="1:7" x14ac:dyDescent="0.2">
      <c r="A126">
        <v>10.416700000000001</v>
      </c>
      <c r="B126">
        <v>8.7098999999999993</v>
      </c>
      <c r="C126">
        <v>29.2239</v>
      </c>
      <c r="G126" s="2"/>
    </row>
    <row r="127" spans="1:7" x14ac:dyDescent="0.2">
      <c r="A127">
        <v>10.5</v>
      </c>
      <c r="B127">
        <v>8.7541799999999999</v>
      </c>
      <c r="C127">
        <v>29.0395</v>
      </c>
      <c r="G127" s="2"/>
    </row>
    <row r="128" spans="1:7" x14ac:dyDescent="0.2">
      <c r="A128">
        <v>10.583299999999999</v>
      </c>
      <c r="B128">
        <v>8.7930100000000007</v>
      </c>
      <c r="C128">
        <v>29.179300000000001</v>
      </c>
      <c r="G128" s="2"/>
    </row>
    <row r="129" spans="1:7" x14ac:dyDescent="0.2">
      <c r="A129">
        <v>10.666700000000001</v>
      </c>
      <c r="B129">
        <v>8.6902600000000003</v>
      </c>
      <c r="C129">
        <v>29.322399999999998</v>
      </c>
      <c r="G129" s="2"/>
    </row>
    <row r="130" spans="1:7" x14ac:dyDescent="0.2">
      <c r="A130">
        <v>10.75</v>
      </c>
      <c r="B130">
        <v>8.7177199999999999</v>
      </c>
      <c r="C130">
        <v>28.393799999999999</v>
      </c>
      <c r="G130" s="2"/>
    </row>
    <row r="131" spans="1:7" x14ac:dyDescent="0.2">
      <c r="A131">
        <v>10.833299999999999</v>
      </c>
      <c r="B131">
        <v>8.7831799999999998</v>
      </c>
      <c r="C131">
        <v>27.546399999999998</v>
      </c>
      <c r="G131" s="2"/>
    </row>
    <row r="132" spans="1:7" x14ac:dyDescent="0.2">
      <c r="A132">
        <v>10.916700000000001</v>
      </c>
      <c r="B132">
        <v>8.8705300000000005</v>
      </c>
      <c r="C132">
        <v>26.834099999999999</v>
      </c>
      <c r="G132" s="2"/>
    </row>
    <row r="133" spans="1:7" x14ac:dyDescent="0.2">
      <c r="A133">
        <v>11</v>
      </c>
      <c r="B133">
        <v>8.9085400000000003</v>
      </c>
      <c r="C133">
        <v>25.380800000000001</v>
      </c>
      <c r="G133" s="2"/>
    </row>
    <row r="134" spans="1:7" x14ac:dyDescent="0.2">
      <c r="A134">
        <v>11.083299999999999</v>
      </c>
      <c r="B134">
        <v>8.9336300000000008</v>
      </c>
      <c r="C134">
        <v>24.706</v>
      </c>
      <c r="G134" s="2"/>
    </row>
    <row r="135" spans="1:7" x14ac:dyDescent="0.2">
      <c r="A135">
        <v>11.166700000000001</v>
      </c>
      <c r="B135">
        <v>8.8398800000000008</v>
      </c>
      <c r="C135">
        <v>24.8002</v>
      </c>
      <c r="G135" s="2"/>
    </row>
    <row r="136" spans="1:7" x14ac:dyDescent="0.2">
      <c r="A136">
        <v>11.25</v>
      </c>
      <c r="B136">
        <v>8.7858000000000001</v>
      </c>
      <c r="C136">
        <v>25.858799999999999</v>
      </c>
      <c r="G136" s="2"/>
    </row>
    <row r="137" spans="1:7" x14ac:dyDescent="0.2">
      <c r="A137">
        <v>11.333299999999999</v>
      </c>
      <c r="B137">
        <v>8.7835400000000003</v>
      </c>
      <c r="C137">
        <v>27.8658</v>
      </c>
      <c r="G137" s="2"/>
    </row>
    <row r="138" spans="1:7" x14ac:dyDescent="0.2">
      <c r="A138">
        <v>11.416700000000001</v>
      </c>
      <c r="B138">
        <v>8.7139199999999999</v>
      </c>
      <c r="C138">
        <v>29.292100000000001</v>
      </c>
      <c r="G138" s="2"/>
    </row>
    <row r="139" spans="1:7" x14ac:dyDescent="0.2">
      <c r="A139">
        <v>11.5</v>
      </c>
      <c r="B139">
        <v>8.6607599999999998</v>
      </c>
      <c r="C139">
        <v>29.459599999999998</v>
      </c>
      <c r="G139" s="2"/>
    </row>
    <row r="140" spans="1:7" x14ac:dyDescent="0.2">
      <c r="A140">
        <v>11.583299999999999</v>
      </c>
      <c r="B140">
        <v>8.7174899999999997</v>
      </c>
      <c r="C140">
        <v>29.2682</v>
      </c>
      <c r="G140" s="2"/>
    </row>
    <row r="141" spans="1:7" x14ac:dyDescent="0.2">
      <c r="A141">
        <v>11.666700000000001</v>
      </c>
      <c r="B141">
        <v>8.7628000000000004</v>
      </c>
      <c r="C141">
        <v>29.126100000000001</v>
      </c>
      <c r="G141" s="2"/>
    </row>
    <row r="142" spans="1:7" x14ac:dyDescent="0.2">
      <c r="A142">
        <v>11.75</v>
      </c>
      <c r="B142">
        <v>8.7818699999999996</v>
      </c>
      <c r="C142">
        <v>29.079499999999999</v>
      </c>
      <c r="G142" s="2"/>
    </row>
    <row r="143" spans="1:7" x14ac:dyDescent="0.2">
      <c r="A143">
        <v>11.833299999999999</v>
      </c>
      <c r="B143">
        <v>8.84192</v>
      </c>
      <c r="C143">
        <v>27.822900000000001</v>
      </c>
      <c r="G143" s="2"/>
    </row>
    <row r="144" spans="1:7" x14ac:dyDescent="0.2">
      <c r="A144">
        <v>11.916700000000001</v>
      </c>
      <c r="B144">
        <v>8.8698200000000007</v>
      </c>
      <c r="C144">
        <v>25.975300000000001</v>
      </c>
      <c r="G144" s="2"/>
    </row>
    <row r="145" spans="1:7" x14ac:dyDescent="0.2">
      <c r="A145">
        <v>12</v>
      </c>
      <c r="B145">
        <v>8.9156099999999991</v>
      </c>
      <c r="C145">
        <v>25.1982</v>
      </c>
      <c r="G145" s="2"/>
    </row>
    <row r="146" spans="1:7" x14ac:dyDescent="0.2">
      <c r="A146">
        <v>12.083299999999999</v>
      </c>
      <c r="B146">
        <v>8.9418199999999999</v>
      </c>
      <c r="C146">
        <v>24.184100000000001</v>
      </c>
      <c r="G146" s="2"/>
    </row>
    <row r="147" spans="1:7" x14ac:dyDescent="0.2">
      <c r="A147">
        <v>12.166700000000001</v>
      </c>
      <c r="B147">
        <v>8.9135000000000009</v>
      </c>
      <c r="C147">
        <v>24.782399999999999</v>
      </c>
      <c r="G147" s="2"/>
    </row>
    <row r="148" spans="1:7" x14ac:dyDescent="0.2">
      <c r="A148">
        <v>12.25</v>
      </c>
      <c r="B148">
        <v>8.87758</v>
      </c>
      <c r="C148">
        <v>26.4651</v>
      </c>
      <c r="G148" s="2"/>
    </row>
    <row r="149" spans="1:7" x14ac:dyDescent="0.2">
      <c r="A149">
        <v>12.333299999999999</v>
      </c>
      <c r="B149">
        <v>8.8176100000000002</v>
      </c>
      <c r="C149">
        <v>27.918600000000001</v>
      </c>
      <c r="G149" s="2"/>
    </row>
    <row r="150" spans="1:7" x14ac:dyDescent="0.2">
      <c r="A150">
        <v>12.416700000000001</v>
      </c>
      <c r="B150">
        <v>8.7171400000000006</v>
      </c>
      <c r="C150">
        <v>29.249099999999999</v>
      </c>
      <c r="G150" s="2"/>
    </row>
    <row r="151" spans="1:7" x14ac:dyDescent="0.2">
      <c r="A151">
        <v>12.5</v>
      </c>
      <c r="B151">
        <v>8.7156199999999995</v>
      </c>
      <c r="C151">
        <v>29.450900000000001</v>
      </c>
      <c r="G151" s="2"/>
    </row>
    <row r="152" spans="1:7" x14ac:dyDescent="0.2">
      <c r="A152">
        <v>12.583299999999999</v>
      </c>
      <c r="B152">
        <v>8.7523099999999996</v>
      </c>
      <c r="C152">
        <v>28.460100000000001</v>
      </c>
      <c r="G152" s="2"/>
    </row>
    <row r="153" spans="1:7" x14ac:dyDescent="0.2">
      <c r="A153">
        <v>12.666700000000001</v>
      </c>
      <c r="B153">
        <v>8.7126999999999999</v>
      </c>
      <c r="C153">
        <v>29.328900000000001</v>
      </c>
      <c r="G153" s="2"/>
    </row>
    <row r="154" spans="1:7" x14ac:dyDescent="0.2">
      <c r="A154">
        <v>12.75</v>
      </c>
      <c r="B154">
        <v>8.6798599999999997</v>
      </c>
      <c r="C154">
        <v>29.138100000000001</v>
      </c>
      <c r="G154" s="2"/>
    </row>
    <row r="155" spans="1:7" x14ac:dyDescent="0.2">
      <c r="A155">
        <v>12.833299999999999</v>
      </c>
      <c r="B155">
        <v>8.8095300000000005</v>
      </c>
      <c r="C155">
        <v>27.624400000000001</v>
      </c>
      <c r="G155" s="2"/>
    </row>
    <row r="156" spans="1:7" x14ac:dyDescent="0.2">
      <c r="A156">
        <v>12.916700000000001</v>
      </c>
      <c r="B156">
        <v>8.8712499999999999</v>
      </c>
      <c r="C156">
        <v>25.7943</v>
      </c>
      <c r="G156" s="2"/>
    </row>
    <row r="157" spans="1:7" x14ac:dyDescent="0.2">
      <c r="A157">
        <v>13</v>
      </c>
      <c r="B157">
        <v>8.8825099999999999</v>
      </c>
      <c r="C157">
        <v>25.077999999999999</v>
      </c>
      <c r="G157" s="2"/>
    </row>
    <row r="158" spans="1:7" x14ac:dyDescent="0.2">
      <c r="A158">
        <v>13.083299999999999</v>
      </c>
      <c r="B158">
        <v>8.9400899999999996</v>
      </c>
      <c r="C158">
        <v>24.462900000000001</v>
      </c>
      <c r="G158" s="2"/>
    </row>
    <row r="159" spans="1:7" x14ac:dyDescent="0.2">
      <c r="A159">
        <v>13.166700000000001</v>
      </c>
      <c r="B159">
        <v>8.9364600000000003</v>
      </c>
      <c r="C159">
        <v>23.9269</v>
      </c>
      <c r="G159" s="2"/>
    </row>
    <row r="160" spans="1:7" x14ac:dyDescent="0.2">
      <c r="A160">
        <v>13.25</v>
      </c>
      <c r="B160">
        <v>8.7749199999999998</v>
      </c>
      <c r="C160">
        <v>25.426500000000001</v>
      </c>
      <c r="G160" s="2"/>
    </row>
    <row r="161" spans="1:7" x14ac:dyDescent="0.2">
      <c r="A161">
        <v>13.333299999999999</v>
      </c>
      <c r="B161">
        <v>8.7246600000000001</v>
      </c>
      <c r="C161">
        <v>27.445799999999998</v>
      </c>
      <c r="G161" s="2"/>
    </row>
    <row r="162" spans="1:7" x14ac:dyDescent="0.2">
      <c r="A162">
        <v>13.416700000000001</v>
      </c>
      <c r="B162">
        <v>8.6929700000000008</v>
      </c>
      <c r="C162">
        <v>29.360499999999998</v>
      </c>
      <c r="G162" s="2"/>
    </row>
    <row r="163" spans="1:7" x14ac:dyDescent="0.2">
      <c r="A163">
        <v>13.5</v>
      </c>
      <c r="B163">
        <v>8.6670800000000003</v>
      </c>
      <c r="C163">
        <v>29.781199999999998</v>
      </c>
      <c r="G163" s="2"/>
    </row>
    <row r="164" spans="1:7" x14ac:dyDescent="0.2">
      <c r="A164">
        <v>13.583299999999999</v>
      </c>
      <c r="B164">
        <v>8.7474500000000006</v>
      </c>
      <c r="C164">
        <v>29.637699999999999</v>
      </c>
      <c r="G164" s="2"/>
    </row>
    <row r="165" spans="1:7" x14ac:dyDescent="0.2">
      <c r="A165">
        <v>13.666700000000001</v>
      </c>
      <c r="B165">
        <v>8.6967199999999991</v>
      </c>
      <c r="C165">
        <v>29.307200000000002</v>
      </c>
      <c r="G165" s="2"/>
    </row>
    <row r="166" spans="1:7" x14ac:dyDescent="0.2">
      <c r="A166">
        <v>13.75</v>
      </c>
      <c r="B166">
        <v>8.7252399999999994</v>
      </c>
      <c r="C166">
        <v>29.177900000000001</v>
      </c>
      <c r="G166" s="2"/>
    </row>
    <row r="167" spans="1:7" x14ac:dyDescent="0.2">
      <c r="A167">
        <v>13.833299999999999</v>
      </c>
      <c r="B167">
        <v>8.7295499999999997</v>
      </c>
      <c r="C167">
        <v>27.800599999999999</v>
      </c>
      <c r="G167" s="2"/>
    </row>
    <row r="168" spans="1:7" x14ac:dyDescent="0.2">
      <c r="A168">
        <v>13.916700000000001</v>
      </c>
      <c r="B168">
        <v>8.8233899999999998</v>
      </c>
      <c r="C168">
        <v>26.985099999999999</v>
      </c>
      <c r="G168" s="2"/>
    </row>
    <row r="169" spans="1:7" x14ac:dyDescent="0.2">
      <c r="A169">
        <v>14</v>
      </c>
      <c r="B169">
        <v>8.8617299999999997</v>
      </c>
      <c r="C169">
        <v>25.5412</v>
      </c>
      <c r="G169" s="2"/>
    </row>
    <row r="170" spans="1:7" x14ac:dyDescent="0.2">
      <c r="A170">
        <v>14.083299999999999</v>
      </c>
      <c r="B170">
        <v>8.9830799999999993</v>
      </c>
      <c r="C170">
        <v>24.271899999999999</v>
      </c>
      <c r="G170" s="2"/>
    </row>
    <row r="171" spans="1:7" x14ac:dyDescent="0.2">
      <c r="A171">
        <v>14.166700000000001</v>
      </c>
      <c r="B171">
        <v>8.9200900000000001</v>
      </c>
      <c r="C171">
        <v>24.776900000000001</v>
      </c>
      <c r="G171" s="2"/>
    </row>
    <row r="172" spans="1:7" x14ac:dyDescent="0.2">
      <c r="A172">
        <v>14.25</v>
      </c>
      <c r="B172">
        <v>8.7803199999999997</v>
      </c>
      <c r="C172">
        <v>25.750599999999999</v>
      </c>
      <c r="G172" s="2"/>
    </row>
    <row r="173" spans="1:7" x14ac:dyDescent="0.2">
      <c r="A173">
        <v>14.333299999999999</v>
      </c>
      <c r="B173">
        <v>8.6409500000000001</v>
      </c>
      <c r="C173">
        <v>27.894400000000001</v>
      </c>
      <c r="G173" s="2"/>
    </row>
    <row r="174" spans="1:7" x14ac:dyDescent="0.2">
      <c r="A174">
        <v>14.416700000000001</v>
      </c>
      <c r="B174">
        <v>8.6179900000000007</v>
      </c>
      <c r="C174">
        <v>29.432700000000001</v>
      </c>
      <c r="G174" s="2"/>
    </row>
    <row r="175" spans="1:7" x14ac:dyDescent="0.2">
      <c r="A175">
        <v>14.5</v>
      </c>
      <c r="B175">
        <v>8.7233099999999997</v>
      </c>
      <c r="C175">
        <v>29.269600000000001</v>
      </c>
      <c r="G175" s="2"/>
    </row>
    <row r="176" spans="1:7" x14ac:dyDescent="0.2">
      <c r="A176">
        <v>14.583299999999999</v>
      </c>
      <c r="B176">
        <v>8.6694300000000002</v>
      </c>
      <c r="C176">
        <v>28.951799999999999</v>
      </c>
      <c r="G176" s="2"/>
    </row>
    <row r="177" spans="1:7" x14ac:dyDescent="0.2">
      <c r="A177">
        <v>14.666700000000001</v>
      </c>
      <c r="B177">
        <v>8.6549099999999992</v>
      </c>
      <c r="C177">
        <v>28.897200000000002</v>
      </c>
      <c r="G177" s="2"/>
    </row>
    <row r="178" spans="1:7" x14ac:dyDescent="0.2">
      <c r="A178">
        <v>14.75</v>
      </c>
      <c r="B178">
        <v>8.7236600000000006</v>
      </c>
      <c r="C178">
        <v>28.632100000000001</v>
      </c>
      <c r="G178" s="2"/>
    </row>
    <row r="179" spans="1:7" x14ac:dyDescent="0.2">
      <c r="A179">
        <v>14.833299999999999</v>
      </c>
      <c r="B179">
        <v>8.8034800000000004</v>
      </c>
      <c r="C179">
        <v>28.106400000000001</v>
      </c>
      <c r="G179" s="2"/>
    </row>
    <row r="180" spans="1:7" x14ac:dyDescent="0.2">
      <c r="A180">
        <v>14.916700000000001</v>
      </c>
      <c r="B180">
        <v>8.8475800000000007</v>
      </c>
      <c r="C180">
        <v>26.413399999999999</v>
      </c>
      <c r="G180" s="2"/>
    </row>
    <row r="181" spans="1:7" x14ac:dyDescent="0.2">
      <c r="A181">
        <v>15</v>
      </c>
      <c r="B181">
        <v>8.8333399999999997</v>
      </c>
      <c r="C181">
        <v>25.7105</v>
      </c>
      <c r="G181" s="2"/>
    </row>
    <row r="182" spans="1:7" x14ac:dyDescent="0.2">
      <c r="A182">
        <v>15.083299999999999</v>
      </c>
      <c r="B182">
        <v>8.9615500000000008</v>
      </c>
      <c r="C182">
        <v>24.468599999999999</v>
      </c>
      <c r="G182" s="2"/>
    </row>
    <row r="183" spans="1:7" x14ac:dyDescent="0.2">
      <c r="A183">
        <v>15.166700000000001</v>
      </c>
      <c r="B183">
        <v>8.8391500000000001</v>
      </c>
      <c r="C183">
        <v>24.561699999999998</v>
      </c>
      <c r="G183" s="2"/>
    </row>
    <row r="184" spans="1:7" x14ac:dyDescent="0.2">
      <c r="A184">
        <v>15.25</v>
      </c>
      <c r="B184">
        <v>8.7218699999999991</v>
      </c>
      <c r="C184">
        <v>25.833300000000001</v>
      </c>
      <c r="G184" s="2"/>
    </row>
    <row r="185" spans="1:7" x14ac:dyDescent="0.2">
      <c r="A185">
        <v>15.333299999999999</v>
      </c>
      <c r="B185">
        <v>8.7503299999999999</v>
      </c>
      <c r="C185">
        <v>27.8583</v>
      </c>
      <c r="G185" s="2"/>
    </row>
    <row r="186" spans="1:7" x14ac:dyDescent="0.2">
      <c r="A186">
        <v>15.416700000000001</v>
      </c>
      <c r="B186">
        <v>8.7274499999999993</v>
      </c>
      <c r="C186">
        <v>29.191400000000002</v>
      </c>
      <c r="G186" s="2"/>
    </row>
    <row r="187" spans="1:7" x14ac:dyDescent="0.2">
      <c r="A187">
        <v>15.5</v>
      </c>
      <c r="B187">
        <v>8.6559299999999997</v>
      </c>
      <c r="C187">
        <v>29.611899999999999</v>
      </c>
      <c r="G187" s="2"/>
    </row>
    <row r="188" spans="1:7" x14ac:dyDescent="0.2">
      <c r="A188">
        <v>15.583299999999999</v>
      </c>
      <c r="B188">
        <v>8.6666399999999992</v>
      </c>
      <c r="C188">
        <v>29.440799999999999</v>
      </c>
      <c r="G188" s="2"/>
    </row>
    <row r="189" spans="1:7" x14ac:dyDescent="0.2">
      <c r="A189">
        <v>15.666700000000001</v>
      </c>
      <c r="B189">
        <v>8.6902100000000004</v>
      </c>
      <c r="C189">
        <v>29.212599999999998</v>
      </c>
      <c r="G189" s="2"/>
    </row>
    <row r="190" spans="1:7" x14ac:dyDescent="0.2">
      <c r="A190">
        <v>15.75</v>
      </c>
      <c r="B190">
        <v>8.7885899999999992</v>
      </c>
      <c r="C190">
        <v>28.2395</v>
      </c>
      <c r="G190" s="2"/>
    </row>
    <row r="191" spans="1:7" x14ac:dyDescent="0.2">
      <c r="A191">
        <v>15.833299999999999</v>
      </c>
      <c r="B191">
        <v>8.7931000000000008</v>
      </c>
      <c r="C191">
        <v>27.903099999999998</v>
      </c>
      <c r="G191" s="2"/>
    </row>
    <row r="192" spans="1:7" x14ac:dyDescent="0.2">
      <c r="A192">
        <v>15.916700000000001</v>
      </c>
      <c r="B192">
        <v>8.91568</v>
      </c>
      <c r="C192">
        <v>25.921199999999999</v>
      </c>
      <c r="G192" s="2"/>
    </row>
    <row r="193" spans="1:7" x14ac:dyDescent="0.2">
      <c r="A193">
        <v>16</v>
      </c>
      <c r="B193">
        <v>8.8326200000000004</v>
      </c>
      <c r="C193">
        <v>24.860299999999999</v>
      </c>
      <c r="G193" s="2"/>
    </row>
    <row r="194" spans="1:7" x14ac:dyDescent="0.2">
      <c r="A194">
        <v>16.083300000000001</v>
      </c>
      <c r="B194">
        <v>8.9699000000000009</v>
      </c>
      <c r="C194">
        <v>23.710899999999999</v>
      </c>
      <c r="G194" s="2"/>
    </row>
    <row r="195" spans="1:7" x14ac:dyDescent="0.2">
      <c r="A195">
        <v>16.166699999999999</v>
      </c>
      <c r="B195">
        <v>9.0309899999999992</v>
      </c>
      <c r="C195">
        <v>23.557200000000002</v>
      </c>
      <c r="G195" s="2"/>
    </row>
    <row r="196" spans="1:7" x14ac:dyDescent="0.2">
      <c r="A196">
        <v>16.25</v>
      </c>
      <c r="B196">
        <v>8.9246700000000008</v>
      </c>
      <c r="C196">
        <v>25.662099999999999</v>
      </c>
      <c r="G196" s="2"/>
    </row>
    <row r="197" spans="1:7" x14ac:dyDescent="0.2">
      <c r="A197">
        <v>16.333300000000001</v>
      </c>
      <c r="B197">
        <v>8.7781000000000002</v>
      </c>
      <c r="C197">
        <v>27.4008</v>
      </c>
      <c r="G197" s="2"/>
    </row>
    <row r="198" spans="1:7" x14ac:dyDescent="0.2">
      <c r="A198">
        <v>16.416699999999999</v>
      </c>
      <c r="B198">
        <v>8.7838200000000004</v>
      </c>
      <c r="C198">
        <v>28.601099999999999</v>
      </c>
      <c r="G198" s="2"/>
    </row>
    <row r="199" spans="1:7" x14ac:dyDescent="0.2">
      <c r="A199">
        <v>16.5</v>
      </c>
      <c r="B199">
        <v>8.7225099999999998</v>
      </c>
      <c r="C199">
        <v>29.2501</v>
      </c>
      <c r="G199" s="2"/>
    </row>
    <row r="200" spans="1:7" x14ac:dyDescent="0.2">
      <c r="A200">
        <v>16.583300000000001</v>
      </c>
      <c r="B200">
        <v>8.7279900000000001</v>
      </c>
      <c r="C200">
        <v>29.502600000000001</v>
      </c>
      <c r="G200" s="2"/>
    </row>
    <row r="201" spans="1:7" x14ac:dyDescent="0.2">
      <c r="A201">
        <v>16.666699999999999</v>
      </c>
      <c r="B201">
        <v>8.80992</v>
      </c>
      <c r="C201">
        <v>28.839600000000001</v>
      </c>
      <c r="G201" s="2"/>
    </row>
    <row r="202" spans="1:7" x14ac:dyDescent="0.2">
      <c r="A202">
        <v>16.75</v>
      </c>
      <c r="B202">
        <v>8.7176899999999993</v>
      </c>
      <c r="C202">
        <v>29.073899999999998</v>
      </c>
      <c r="G202" s="2"/>
    </row>
    <row r="203" spans="1:7" x14ac:dyDescent="0.2">
      <c r="A203">
        <v>16.833300000000001</v>
      </c>
      <c r="B203">
        <v>8.7720000000000002</v>
      </c>
      <c r="C203">
        <v>28.703399999999998</v>
      </c>
      <c r="G203" s="2"/>
    </row>
    <row r="204" spans="1:7" x14ac:dyDescent="0.2">
      <c r="A204">
        <v>16.916699999999999</v>
      </c>
      <c r="B204">
        <v>8.8364999999999991</v>
      </c>
      <c r="C204">
        <v>26.910799999999998</v>
      </c>
      <c r="G204" s="2"/>
    </row>
    <row r="205" spans="1:7" x14ac:dyDescent="0.2">
      <c r="A205">
        <v>17</v>
      </c>
      <c r="B205">
        <v>8.8973899999999997</v>
      </c>
      <c r="C205">
        <v>25.050699999999999</v>
      </c>
      <c r="G205" s="2"/>
    </row>
    <row r="206" spans="1:7" x14ac:dyDescent="0.2">
      <c r="A206">
        <v>17.083300000000001</v>
      </c>
      <c r="B206">
        <v>8.8968900000000009</v>
      </c>
      <c r="C206">
        <v>24.164000000000001</v>
      </c>
      <c r="G206" s="2"/>
    </row>
    <row r="207" spans="1:7" x14ac:dyDescent="0.2">
      <c r="A207">
        <v>17.166699999999999</v>
      </c>
      <c r="B207">
        <v>8.8667999999999996</v>
      </c>
      <c r="C207">
        <v>24.5838</v>
      </c>
      <c r="G207" s="2"/>
    </row>
    <row r="208" spans="1:7" x14ac:dyDescent="0.2">
      <c r="A208">
        <v>17.25</v>
      </c>
      <c r="B208">
        <v>8.7969799999999996</v>
      </c>
      <c r="C208">
        <v>25.633900000000001</v>
      </c>
      <c r="G208" s="2"/>
    </row>
    <row r="209" spans="1:7" x14ac:dyDescent="0.2">
      <c r="A209">
        <v>17.333300000000001</v>
      </c>
      <c r="B209">
        <v>8.77196</v>
      </c>
      <c r="C209">
        <v>27.814299999999999</v>
      </c>
      <c r="G209" s="2"/>
    </row>
    <row r="210" spans="1:7" x14ac:dyDescent="0.2">
      <c r="A210">
        <v>17.416699999999999</v>
      </c>
      <c r="B210">
        <v>8.7278099999999998</v>
      </c>
      <c r="C210">
        <v>29.176200000000001</v>
      </c>
      <c r="G210" s="2"/>
    </row>
    <row r="211" spans="1:7" x14ac:dyDescent="0.2">
      <c r="A211">
        <v>17.5</v>
      </c>
      <c r="B211">
        <v>8.7197700000000005</v>
      </c>
      <c r="C211">
        <v>29.145</v>
      </c>
      <c r="G211" s="2"/>
    </row>
    <row r="212" spans="1:7" x14ac:dyDescent="0.2">
      <c r="A212">
        <v>17.583300000000001</v>
      </c>
      <c r="B212">
        <v>8.6789199999999997</v>
      </c>
      <c r="C212">
        <v>29.348600000000001</v>
      </c>
      <c r="G212" s="2"/>
    </row>
    <row r="213" spans="1:7" x14ac:dyDescent="0.2">
      <c r="A213">
        <v>17.666699999999999</v>
      </c>
      <c r="B213">
        <v>8.6530100000000001</v>
      </c>
      <c r="C213">
        <v>29.449300000000001</v>
      </c>
      <c r="G213" s="2"/>
    </row>
    <row r="214" spans="1:7" x14ac:dyDescent="0.2">
      <c r="A214">
        <v>17.75</v>
      </c>
      <c r="B214">
        <v>8.6714599999999997</v>
      </c>
      <c r="C214">
        <v>29.156199999999998</v>
      </c>
      <c r="G214" s="2"/>
    </row>
    <row r="215" spans="1:7" x14ac:dyDescent="0.2">
      <c r="A215">
        <v>17.833300000000001</v>
      </c>
      <c r="B215">
        <v>8.7389899999999994</v>
      </c>
      <c r="C215">
        <v>28.743500000000001</v>
      </c>
      <c r="G215" s="2"/>
    </row>
    <row r="216" spans="1:7" x14ac:dyDescent="0.2">
      <c r="A216">
        <v>17.916699999999999</v>
      </c>
      <c r="B216">
        <v>8.8020300000000002</v>
      </c>
      <c r="C216">
        <v>27.3462</v>
      </c>
      <c r="G216" s="2"/>
    </row>
    <row r="217" spans="1:7" x14ac:dyDescent="0.2">
      <c r="A217">
        <v>18</v>
      </c>
      <c r="B217">
        <v>8.80396</v>
      </c>
      <c r="C217">
        <v>26.136800000000001</v>
      </c>
      <c r="G217" s="2"/>
    </row>
    <row r="218" spans="1:7" x14ac:dyDescent="0.2">
      <c r="A218">
        <v>18.083300000000001</v>
      </c>
      <c r="B218">
        <v>8.8325899999999997</v>
      </c>
      <c r="C218">
        <v>25.6004</v>
      </c>
      <c r="G218" s="2"/>
    </row>
    <row r="219" spans="1:7" x14ac:dyDescent="0.2">
      <c r="A219">
        <v>18.166699999999999</v>
      </c>
      <c r="B219">
        <v>8.80382</v>
      </c>
      <c r="C219">
        <v>26.2761</v>
      </c>
      <c r="G219" s="2"/>
    </row>
    <row r="220" spans="1:7" x14ac:dyDescent="0.2">
      <c r="A220">
        <v>18.25</v>
      </c>
      <c r="B220">
        <v>8.7316699999999994</v>
      </c>
      <c r="C220">
        <v>27.311499999999999</v>
      </c>
      <c r="G220" s="2"/>
    </row>
    <row r="221" spans="1:7" x14ac:dyDescent="0.2">
      <c r="A221">
        <v>18.333300000000001</v>
      </c>
      <c r="B221">
        <v>8.7367899999999992</v>
      </c>
      <c r="C221">
        <v>28.330500000000001</v>
      </c>
      <c r="G221" s="2"/>
    </row>
    <row r="222" spans="1:7" x14ac:dyDescent="0.2">
      <c r="A222">
        <v>18.416699999999999</v>
      </c>
      <c r="B222">
        <v>8.6886500000000009</v>
      </c>
      <c r="C222">
        <v>29.822399999999998</v>
      </c>
      <c r="G222" s="2"/>
    </row>
    <row r="223" spans="1:7" x14ac:dyDescent="0.2">
      <c r="A223">
        <v>18.5</v>
      </c>
      <c r="B223">
        <v>8.7075999999999993</v>
      </c>
      <c r="C223">
        <v>30.033899999999999</v>
      </c>
      <c r="G223" s="2"/>
    </row>
    <row r="224" spans="1:7" x14ac:dyDescent="0.2">
      <c r="A224">
        <v>18.583300000000001</v>
      </c>
      <c r="B224">
        <v>8.7003400000000006</v>
      </c>
      <c r="C224">
        <v>29.970199999999998</v>
      </c>
      <c r="G224" s="2"/>
    </row>
    <row r="225" spans="1:7" x14ac:dyDescent="0.2">
      <c r="A225">
        <v>18.666699999999999</v>
      </c>
      <c r="B225">
        <v>8.6265099999999997</v>
      </c>
      <c r="C225">
        <v>30.247199999999999</v>
      </c>
      <c r="G225" s="2"/>
    </row>
    <row r="226" spans="1:7" x14ac:dyDescent="0.2">
      <c r="A226">
        <v>18.75</v>
      </c>
      <c r="B226">
        <v>8.6462800000000009</v>
      </c>
      <c r="C226">
        <v>30.016400000000001</v>
      </c>
      <c r="G226" s="2"/>
    </row>
    <row r="227" spans="1:7" x14ac:dyDescent="0.2">
      <c r="A227">
        <v>18.833300000000001</v>
      </c>
      <c r="B227">
        <v>8.7449899999999996</v>
      </c>
      <c r="C227">
        <v>28.867999999999999</v>
      </c>
      <c r="G227" s="2"/>
    </row>
    <row r="228" spans="1:7" x14ac:dyDescent="0.2">
      <c r="A228">
        <v>18.916699999999999</v>
      </c>
      <c r="B228">
        <v>8.8087800000000005</v>
      </c>
      <c r="C228">
        <v>27.5245</v>
      </c>
      <c r="G228" s="2"/>
    </row>
    <row r="229" spans="1:7" x14ac:dyDescent="0.2">
      <c r="A229">
        <v>19</v>
      </c>
      <c r="B229">
        <v>8.8436599999999999</v>
      </c>
      <c r="C229">
        <v>26.001899999999999</v>
      </c>
      <c r="G229" s="2"/>
    </row>
    <row r="230" spans="1:7" x14ac:dyDescent="0.2">
      <c r="A230">
        <v>19.083300000000001</v>
      </c>
      <c r="B230">
        <v>8.8903999999999996</v>
      </c>
      <c r="C230">
        <v>25.42</v>
      </c>
      <c r="G230" s="2"/>
    </row>
    <row r="231" spans="1:7" x14ac:dyDescent="0.2">
      <c r="A231">
        <v>19.166699999999999</v>
      </c>
      <c r="B231">
        <v>8.9310100000000006</v>
      </c>
      <c r="C231">
        <v>25.332599999999999</v>
      </c>
      <c r="G231" s="2"/>
    </row>
    <row r="232" spans="1:7" x14ac:dyDescent="0.2">
      <c r="A232">
        <v>19.25</v>
      </c>
      <c r="B232">
        <v>8.8689900000000002</v>
      </c>
      <c r="C232">
        <v>26.783100000000001</v>
      </c>
      <c r="G232" s="2"/>
    </row>
    <row r="233" spans="1:7" x14ac:dyDescent="0.2">
      <c r="A233">
        <v>19.333300000000001</v>
      </c>
      <c r="B233">
        <v>8.8003599999999995</v>
      </c>
      <c r="C233">
        <v>28.257000000000001</v>
      </c>
      <c r="G233" s="2"/>
    </row>
    <row r="234" spans="1:7" x14ac:dyDescent="0.2">
      <c r="A234">
        <v>19.416699999999999</v>
      </c>
      <c r="B234">
        <v>8.76328</v>
      </c>
      <c r="C234">
        <v>29.248899999999999</v>
      </c>
      <c r="G234" s="2"/>
    </row>
    <row r="235" spans="1:7" x14ac:dyDescent="0.2">
      <c r="A235">
        <v>19.5</v>
      </c>
      <c r="B235">
        <v>8.7565200000000001</v>
      </c>
      <c r="C235">
        <v>29.3504</v>
      </c>
      <c r="G235" s="2"/>
    </row>
    <row r="236" spans="1:7" x14ac:dyDescent="0.2">
      <c r="A236">
        <v>19.583300000000001</v>
      </c>
      <c r="B236">
        <v>8.80443</v>
      </c>
      <c r="C236">
        <v>29.241299999999999</v>
      </c>
      <c r="G236" s="2"/>
    </row>
    <row r="237" spans="1:7" x14ac:dyDescent="0.2">
      <c r="A237">
        <v>19.666699999999999</v>
      </c>
      <c r="B237">
        <v>8.8084299999999995</v>
      </c>
      <c r="C237">
        <v>29.0898</v>
      </c>
      <c r="G237" s="2"/>
    </row>
    <row r="238" spans="1:7" x14ac:dyDescent="0.2">
      <c r="A238">
        <v>19.75</v>
      </c>
      <c r="B238">
        <v>8.7081400000000002</v>
      </c>
      <c r="C238">
        <v>29.356400000000001</v>
      </c>
      <c r="G238" s="2"/>
    </row>
    <row r="239" spans="1:7" x14ac:dyDescent="0.2">
      <c r="A239">
        <v>19.833300000000001</v>
      </c>
      <c r="B239">
        <v>8.7546199999999992</v>
      </c>
      <c r="C239">
        <v>28.553599999999999</v>
      </c>
      <c r="G239" s="2"/>
    </row>
    <row r="240" spans="1:7" x14ac:dyDescent="0.2">
      <c r="A240">
        <v>19.916699999999999</v>
      </c>
      <c r="B240">
        <v>8.8829499999999992</v>
      </c>
      <c r="C240">
        <v>27.456600000000002</v>
      </c>
      <c r="G240" s="2"/>
    </row>
    <row r="241" spans="1:7" x14ac:dyDescent="0.2">
      <c r="A241">
        <v>20</v>
      </c>
      <c r="B241">
        <v>8.8717600000000001</v>
      </c>
      <c r="C241">
        <v>25.903600000000001</v>
      </c>
      <c r="G241" s="2"/>
    </row>
    <row r="242" spans="1:7" x14ac:dyDescent="0.2">
      <c r="A242">
        <v>20.083300000000001</v>
      </c>
      <c r="B242">
        <v>8.9282599999999999</v>
      </c>
      <c r="C242">
        <v>24.785900000000002</v>
      </c>
      <c r="G242" s="2"/>
    </row>
    <row r="243" spans="1:7" x14ac:dyDescent="0.2">
      <c r="A243">
        <v>20.166699999999999</v>
      </c>
      <c r="B243">
        <v>8.9597200000000008</v>
      </c>
      <c r="C243">
        <v>24.558900000000001</v>
      </c>
      <c r="G243" s="2"/>
    </row>
    <row r="244" spans="1:7" x14ac:dyDescent="0.2">
      <c r="A244">
        <v>20.25</v>
      </c>
      <c r="B244">
        <v>8.7881400000000003</v>
      </c>
      <c r="C244">
        <v>26.1204</v>
      </c>
      <c r="G244" s="2"/>
    </row>
    <row r="245" spans="1:7" x14ac:dyDescent="0.2">
      <c r="A245">
        <v>20.333300000000001</v>
      </c>
      <c r="B245">
        <v>8.7642900000000008</v>
      </c>
      <c r="C245">
        <v>28.036000000000001</v>
      </c>
      <c r="G245" s="2"/>
    </row>
    <row r="246" spans="1:7" x14ac:dyDescent="0.2">
      <c r="A246">
        <v>20.416699999999999</v>
      </c>
      <c r="B246">
        <v>8.7351200000000002</v>
      </c>
      <c r="C246">
        <v>29.415299999999998</v>
      </c>
      <c r="G246" s="2"/>
    </row>
    <row r="247" spans="1:7" x14ac:dyDescent="0.2">
      <c r="A247">
        <v>20.5</v>
      </c>
      <c r="B247">
        <v>8.7825199999999999</v>
      </c>
      <c r="C247">
        <v>29.251999999999999</v>
      </c>
      <c r="G247" s="2"/>
    </row>
    <row r="248" spans="1:7" x14ac:dyDescent="0.2">
      <c r="A248">
        <v>20.583300000000001</v>
      </c>
      <c r="B248">
        <v>8.7290200000000002</v>
      </c>
      <c r="C248">
        <v>29.247800000000002</v>
      </c>
      <c r="G248" s="2"/>
    </row>
    <row r="249" spans="1:7" x14ac:dyDescent="0.2">
      <c r="A249">
        <v>20.666699999999999</v>
      </c>
      <c r="B249">
        <v>8.7447800000000004</v>
      </c>
      <c r="C249">
        <v>29.334099999999999</v>
      </c>
      <c r="G249" s="2"/>
    </row>
    <row r="250" spans="1:7" x14ac:dyDescent="0.2">
      <c r="A250">
        <v>20.75</v>
      </c>
      <c r="B250">
        <v>8.7769499999999994</v>
      </c>
      <c r="C250">
        <v>28.748200000000001</v>
      </c>
      <c r="G250" s="2"/>
    </row>
    <row r="251" spans="1:7" x14ac:dyDescent="0.2">
      <c r="A251">
        <v>20.833300000000001</v>
      </c>
      <c r="B251">
        <v>8.8062400000000007</v>
      </c>
      <c r="C251">
        <v>28.276499999999999</v>
      </c>
      <c r="G251" s="2"/>
    </row>
    <row r="252" spans="1:7" x14ac:dyDescent="0.2">
      <c r="A252">
        <v>20.916699999999999</v>
      </c>
      <c r="B252">
        <v>8.8251799999999996</v>
      </c>
      <c r="C252">
        <v>26.890599999999999</v>
      </c>
      <c r="G252" s="2"/>
    </row>
    <row r="253" spans="1:7" x14ac:dyDescent="0.2">
      <c r="A253">
        <v>21</v>
      </c>
      <c r="B253">
        <v>8.8594799999999996</v>
      </c>
      <c r="C253">
        <v>25.760200000000001</v>
      </c>
      <c r="G253" s="2"/>
    </row>
    <row r="254" spans="1:7" x14ac:dyDescent="0.2">
      <c r="A254">
        <v>21.083300000000001</v>
      </c>
      <c r="B254">
        <v>8.9348299999999998</v>
      </c>
      <c r="C254">
        <v>24.9053</v>
      </c>
      <c r="G254" s="2"/>
    </row>
    <row r="255" spans="1:7" x14ac:dyDescent="0.2">
      <c r="A255">
        <v>21.166699999999999</v>
      </c>
      <c r="B255">
        <v>8.8795900000000003</v>
      </c>
      <c r="C255">
        <v>25.371700000000001</v>
      </c>
      <c r="G255" s="2"/>
    </row>
    <row r="256" spans="1:7" x14ac:dyDescent="0.2">
      <c r="A256">
        <v>21.25</v>
      </c>
      <c r="B256">
        <v>8.8110599999999994</v>
      </c>
      <c r="C256">
        <v>26.336099999999998</v>
      </c>
      <c r="G256" s="2"/>
    </row>
    <row r="257" spans="1:7" x14ac:dyDescent="0.2">
      <c r="A257">
        <v>21.333300000000001</v>
      </c>
      <c r="B257">
        <v>8.7399199999999997</v>
      </c>
      <c r="C257">
        <v>28.170100000000001</v>
      </c>
      <c r="G257" s="2"/>
    </row>
    <row r="258" spans="1:7" x14ac:dyDescent="0.2">
      <c r="A258">
        <v>21.416699999999999</v>
      </c>
      <c r="B258">
        <v>8.6686700000000005</v>
      </c>
      <c r="C258">
        <v>29.439800000000002</v>
      </c>
      <c r="G258" s="2"/>
    </row>
    <row r="259" spans="1:7" x14ac:dyDescent="0.2">
      <c r="A259">
        <v>21.5</v>
      </c>
      <c r="B259">
        <v>8.6482200000000002</v>
      </c>
      <c r="C259">
        <v>29.716200000000001</v>
      </c>
      <c r="G259" s="2"/>
    </row>
    <row r="260" spans="1:7" x14ac:dyDescent="0.2">
      <c r="A260">
        <v>21.583300000000001</v>
      </c>
      <c r="B260">
        <v>8.7073699999999992</v>
      </c>
      <c r="C260">
        <v>29.123999999999999</v>
      </c>
      <c r="G260" s="2"/>
    </row>
    <row r="261" spans="1:7" x14ac:dyDescent="0.2">
      <c r="A261">
        <v>21.666699999999999</v>
      </c>
      <c r="B261">
        <v>8.6625300000000003</v>
      </c>
      <c r="C261">
        <v>29.226099999999999</v>
      </c>
      <c r="G261" s="2"/>
    </row>
    <row r="262" spans="1:7" x14ac:dyDescent="0.2">
      <c r="A262">
        <v>21.75</v>
      </c>
      <c r="B262">
        <v>8.6862700000000004</v>
      </c>
      <c r="C262">
        <v>29.4589</v>
      </c>
      <c r="G262" s="2"/>
    </row>
    <row r="263" spans="1:7" x14ac:dyDescent="0.2">
      <c r="A263">
        <v>21.833300000000001</v>
      </c>
      <c r="B263">
        <v>8.7195499999999999</v>
      </c>
      <c r="C263">
        <v>28.645199999999999</v>
      </c>
      <c r="G263" s="2"/>
    </row>
    <row r="264" spans="1:7" x14ac:dyDescent="0.2">
      <c r="A264">
        <v>21.916699999999999</v>
      </c>
      <c r="B264">
        <v>8.7886399999999991</v>
      </c>
      <c r="C264">
        <v>27.066099999999999</v>
      </c>
      <c r="G264" s="2"/>
    </row>
    <row r="265" spans="1:7" x14ac:dyDescent="0.2">
      <c r="A265">
        <v>22</v>
      </c>
      <c r="B265">
        <v>8.7144300000000001</v>
      </c>
      <c r="C265">
        <v>26.311900000000001</v>
      </c>
      <c r="G265" s="2"/>
    </row>
    <row r="266" spans="1:7" x14ac:dyDescent="0.2">
      <c r="A266">
        <v>22.083300000000001</v>
      </c>
      <c r="B266">
        <v>8.8661600000000007</v>
      </c>
      <c r="C266">
        <v>24.734999999999999</v>
      </c>
      <c r="G266" s="2"/>
    </row>
    <row r="267" spans="1:7" x14ac:dyDescent="0.2">
      <c r="A267">
        <v>22.166699999999999</v>
      </c>
      <c r="B267">
        <v>8.8612500000000001</v>
      </c>
      <c r="C267">
        <v>24.686699999999998</v>
      </c>
      <c r="G267" s="2"/>
    </row>
    <row r="268" spans="1:7" x14ac:dyDescent="0.2">
      <c r="A268">
        <v>22.25</v>
      </c>
      <c r="B268">
        <v>8.8130400000000009</v>
      </c>
      <c r="C268">
        <v>25.887599999999999</v>
      </c>
      <c r="G268" s="2"/>
    </row>
    <row r="269" spans="1:7" x14ac:dyDescent="0.2">
      <c r="A269">
        <v>22.333300000000001</v>
      </c>
      <c r="B269">
        <v>8.6922499999999996</v>
      </c>
      <c r="C269">
        <v>27.851299999999998</v>
      </c>
      <c r="G269" s="2"/>
    </row>
    <row r="270" spans="1:7" x14ac:dyDescent="0.2">
      <c r="A270">
        <v>22.416699999999999</v>
      </c>
      <c r="B270">
        <v>8.6584699999999994</v>
      </c>
      <c r="C270">
        <v>29.7087</v>
      </c>
      <c r="G270" s="2"/>
    </row>
    <row r="271" spans="1:7" x14ac:dyDescent="0.2">
      <c r="A271">
        <v>22.5</v>
      </c>
      <c r="B271">
        <v>8.5616500000000002</v>
      </c>
      <c r="C271">
        <v>29.764700000000001</v>
      </c>
      <c r="G271" s="2"/>
    </row>
    <row r="272" spans="1:7" x14ac:dyDescent="0.2">
      <c r="A272">
        <v>22.583300000000001</v>
      </c>
      <c r="B272">
        <v>8.6625700000000005</v>
      </c>
      <c r="C272">
        <v>29.6235</v>
      </c>
      <c r="G272" s="2"/>
    </row>
    <row r="273" spans="1:7" x14ac:dyDescent="0.2">
      <c r="A273">
        <v>22.666699999999999</v>
      </c>
      <c r="B273">
        <v>8.7331699999999994</v>
      </c>
      <c r="C273">
        <v>29.346699999999998</v>
      </c>
      <c r="G273" s="2"/>
    </row>
    <row r="274" spans="1:7" x14ac:dyDescent="0.2">
      <c r="A274">
        <v>22.75</v>
      </c>
      <c r="B274">
        <v>8.8037700000000001</v>
      </c>
      <c r="C274">
        <v>28.989100000000001</v>
      </c>
      <c r="G274" s="2"/>
    </row>
    <row r="275" spans="1:7" x14ac:dyDescent="0.2">
      <c r="A275">
        <v>22.833300000000001</v>
      </c>
      <c r="B275">
        <v>8.7802600000000002</v>
      </c>
      <c r="C275">
        <v>28.3596</v>
      </c>
      <c r="G275" s="2"/>
    </row>
    <row r="276" spans="1:7" x14ac:dyDescent="0.2">
      <c r="A276">
        <v>22.916699999999999</v>
      </c>
      <c r="B276">
        <v>8.7567500000000003</v>
      </c>
      <c r="C276">
        <v>27.7546</v>
      </c>
      <c r="G276" s="2"/>
    </row>
    <row r="277" spans="1:7" x14ac:dyDescent="0.2">
      <c r="A277">
        <v>23</v>
      </c>
      <c r="B277">
        <v>8.8113100000000006</v>
      </c>
      <c r="C277">
        <v>26.1267</v>
      </c>
      <c r="G277" s="2"/>
    </row>
    <row r="278" spans="1:7" x14ac:dyDescent="0.2">
      <c r="A278">
        <v>23.083300000000001</v>
      </c>
      <c r="B278">
        <v>8.86571</v>
      </c>
      <c r="C278">
        <v>24.945</v>
      </c>
      <c r="G278" s="2"/>
    </row>
    <row r="279" spans="1:7" x14ac:dyDescent="0.2">
      <c r="A279">
        <v>23.166699999999999</v>
      </c>
      <c r="B279">
        <v>8.7967999999999993</v>
      </c>
      <c r="C279">
        <v>25.283000000000001</v>
      </c>
      <c r="G279" s="2"/>
    </row>
    <row r="280" spans="1:7" x14ac:dyDescent="0.2">
      <c r="A280">
        <v>23.25</v>
      </c>
      <c r="B280">
        <v>8.8295300000000001</v>
      </c>
      <c r="C280">
        <v>26.387799999999999</v>
      </c>
      <c r="G280" s="2"/>
    </row>
    <row r="281" spans="1:7" x14ac:dyDescent="0.2">
      <c r="A281">
        <v>23.333300000000001</v>
      </c>
      <c r="B281">
        <v>8.7992100000000004</v>
      </c>
      <c r="C281">
        <v>27.8995</v>
      </c>
      <c r="G281" s="2"/>
    </row>
    <row r="282" spans="1:7" x14ac:dyDescent="0.2">
      <c r="A282">
        <v>23.416699999999999</v>
      </c>
      <c r="B282">
        <v>8.6544699999999999</v>
      </c>
      <c r="C282">
        <v>29.750599999999999</v>
      </c>
      <c r="G282" s="2"/>
    </row>
    <row r="283" spans="1:7" x14ac:dyDescent="0.2">
      <c r="A283">
        <v>23.5</v>
      </c>
      <c r="B283">
        <v>8.6957299999999993</v>
      </c>
      <c r="C283">
        <v>29.305099999999999</v>
      </c>
      <c r="G283" s="2"/>
    </row>
    <row r="284" spans="1:7" x14ac:dyDescent="0.2">
      <c r="A284">
        <v>23.583300000000001</v>
      </c>
      <c r="B284">
        <v>8.5872399999999995</v>
      </c>
      <c r="C284">
        <v>29.604500000000002</v>
      </c>
      <c r="G284" s="2"/>
    </row>
    <row r="285" spans="1:7" x14ac:dyDescent="0.2">
      <c r="A285">
        <v>23.666699999999999</v>
      </c>
      <c r="B285">
        <v>8.6227300000000007</v>
      </c>
      <c r="C285">
        <v>29.697299999999998</v>
      </c>
      <c r="G285" s="2"/>
    </row>
    <row r="286" spans="1:7" x14ac:dyDescent="0.2">
      <c r="A286">
        <v>23.75</v>
      </c>
      <c r="B286">
        <v>8.6899899999999999</v>
      </c>
      <c r="C286">
        <v>29.444600000000001</v>
      </c>
      <c r="G286" s="2"/>
    </row>
    <row r="287" spans="1:7" x14ac:dyDescent="0.2">
      <c r="A287">
        <v>23.833300000000001</v>
      </c>
      <c r="B287">
        <v>8.6799400000000002</v>
      </c>
      <c r="C287">
        <v>28.484500000000001</v>
      </c>
      <c r="G287" s="2"/>
    </row>
    <row r="288" spans="1:7" x14ac:dyDescent="0.2">
      <c r="A288">
        <v>23.916699999999999</v>
      </c>
      <c r="B288">
        <v>8.8137600000000003</v>
      </c>
      <c r="C288">
        <v>27.027000000000001</v>
      </c>
      <c r="G288" s="2"/>
    </row>
    <row r="289" spans="1:7" x14ac:dyDescent="0.2">
      <c r="A289">
        <v>24</v>
      </c>
      <c r="B289">
        <v>8.8818400000000004</v>
      </c>
      <c r="C289">
        <v>25.549299999999999</v>
      </c>
      <c r="G289" s="2"/>
    </row>
    <row r="290" spans="1:7" x14ac:dyDescent="0.2">
      <c r="A290">
        <v>24.083300000000001</v>
      </c>
      <c r="B290">
        <v>8.9538499999999992</v>
      </c>
      <c r="C290">
        <v>24.203099999999999</v>
      </c>
      <c r="G290" s="2"/>
    </row>
    <row r="291" spans="1:7" x14ac:dyDescent="0.2">
      <c r="A291">
        <v>24.166699999999999</v>
      </c>
      <c r="B291">
        <v>8.9554399999999994</v>
      </c>
      <c r="C291">
        <v>24.4129</v>
      </c>
      <c r="G291" s="2"/>
    </row>
    <row r="292" spans="1:7" x14ac:dyDescent="0.2">
      <c r="A292">
        <v>24.25</v>
      </c>
      <c r="B292">
        <v>8.8659400000000002</v>
      </c>
      <c r="C292">
        <v>25.524899999999999</v>
      </c>
      <c r="G292" s="2"/>
    </row>
    <row r="293" spans="1:7" x14ac:dyDescent="0.2">
      <c r="A293">
        <v>24.333300000000001</v>
      </c>
      <c r="B293">
        <v>8.7764399999999991</v>
      </c>
      <c r="C293">
        <v>27.957000000000001</v>
      </c>
      <c r="G293" s="2"/>
    </row>
    <row r="294" spans="1:7" x14ac:dyDescent="0.2">
      <c r="A294">
        <v>24.416699999999999</v>
      </c>
      <c r="B294">
        <v>8.6869399999999999</v>
      </c>
      <c r="C294">
        <v>29.5288</v>
      </c>
      <c r="G294" s="2"/>
    </row>
    <row r="295" spans="1:7" x14ac:dyDescent="0.2">
      <c r="A295">
        <v>24.5</v>
      </c>
      <c r="B295">
        <v>8.6996900000000004</v>
      </c>
      <c r="C295">
        <v>29.425899999999999</v>
      </c>
      <c r="G295" s="2"/>
    </row>
    <row r="296" spans="1:7" x14ac:dyDescent="0.2">
      <c r="A296">
        <v>24.583300000000001</v>
      </c>
      <c r="B296">
        <v>8.7072400000000005</v>
      </c>
      <c r="C296">
        <v>29.283799999999999</v>
      </c>
      <c r="G296" s="2"/>
    </row>
    <row r="297" spans="1:7" x14ac:dyDescent="0.2">
      <c r="A297">
        <v>24.666699999999999</v>
      </c>
      <c r="B297">
        <v>8.6369600000000002</v>
      </c>
      <c r="C297">
        <v>29.5718</v>
      </c>
      <c r="G297" s="2"/>
    </row>
    <row r="298" spans="1:7" x14ac:dyDescent="0.2">
      <c r="A298">
        <v>24.75</v>
      </c>
      <c r="B298">
        <v>8.7185400000000008</v>
      </c>
      <c r="C298">
        <v>29.267199999999999</v>
      </c>
      <c r="G298" s="2"/>
    </row>
    <row r="299" spans="1:7" x14ac:dyDescent="0.2">
      <c r="A299">
        <v>24.833300000000001</v>
      </c>
      <c r="B299">
        <v>8.8061500000000006</v>
      </c>
      <c r="C299">
        <v>27.6996</v>
      </c>
      <c r="G299" s="2"/>
    </row>
    <row r="300" spans="1:7" x14ac:dyDescent="0.2">
      <c r="A300">
        <v>24.916699999999999</v>
      </c>
      <c r="B300">
        <v>8.8289600000000004</v>
      </c>
      <c r="C300">
        <v>26.9724</v>
      </c>
      <c r="G300" s="2"/>
    </row>
    <row r="301" spans="1:7" x14ac:dyDescent="0.2">
      <c r="A301">
        <v>25</v>
      </c>
      <c r="B301">
        <v>8.8166100000000007</v>
      </c>
      <c r="C301">
        <v>25.025600000000001</v>
      </c>
      <c r="G301" s="2"/>
    </row>
    <row r="302" spans="1:7" x14ac:dyDescent="0.2">
      <c r="A302">
        <v>25.083300000000001</v>
      </c>
      <c r="B302">
        <v>8.9436199999999992</v>
      </c>
      <c r="C302">
        <v>23.575900000000001</v>
      </c>
      <c r="G302" s="2"/>
    </row>
    <row r="303" spans="1:7" x14ac:dyDescent="0.2">
      <c r="A303">
        <v>25.166699999999999</v>
      </c>
      <c r="B303">
        <v>8.9001699999999992</v>
      </c>
      <c r="C303">
        <v>24.562999999999999</v>
      </c>
      <c r="G303" s="2"/>
    </row>
    <row r="304" spans="1:7" x14ac:dyDescent="0.2">
      <c r="A304">
        <v>25.25</v>
      </c>
      <c r="B304">
        <v>8.8398900000000005</v>
      </c>
      <c r="C304">
        <v>25.0687</v>
      </c>
      <c r="G304" s="2"/>
    </row>
    <row r="305" spans="1:7" x14ac:dyDescent="0.2">
      <c r="A305">
        <v>25.333300000000001</v>
      </c>
      <c r="B305">
        <v>8.7531099999999995</v>
      </c>
      <c r="C305">
        <v>27.3721</v>
      </c>
      <c r="G305" s="2"/>
    </row>
    <row r="306" spans="1:7" x14ac:dyDescent="0.2">
      <c r="A306">
        <v>25.416699999999999</v>
      </c>
      <c r="B306">
        <v>8.6569400000000005</v>
      </c>
      <c r="C306">
        <v>29.024799999999999</v>
      </c>
      <c r="G306" s="2"/>
    </row>
    <row r="307" spans="1:7" x14ac:dyDescent="0.2">
      <c r="A307">
        <v>25.5</v>
      </c>
      <c r="B307">
        <v>8.6011600000000001</v>
      </c>
      <c r="C307">
        <v>29.527899999999999</v>
      </c>
      <c r="G307" s="2"/>
    </row>
    <row r="308" spans="1:7" x14ac:dyDescent="0.2">
      <c r="A308">
        <v>25.583300000000001</v>
      </c>
      <c r="B308">
        <v>8.6797199999999997</v>
      </c>
      <c r="C308">
        <v>29.386299999999999</v>
      </c>
      <c r="G308" s="2"/>
    </row>
    <row r="309" spans="1:7" x14ac:dyDescent="0.2">
      <c r="A309">
        <v>25.666699999999999</v>
      </c>
      <c r="B309">
        <v>8.7454999999999998</v>
      </c>
      <c r="C309">
        <v>29.249500000000001</v>
      </c>
      <c r="G309" s="2"/>
    </row>
    <row r="310" spans="1:7" x14ac:dyDescent="0.2">
      <c r="A310">
        <v>25.75</v>
      </c>
      <c r="B310">
        <v>8.7341599999999993</v>
      </c>
      <c r="C310">
        <v>29.0427</v>
      </c>
      <c r="G310" s="2"/>
    </row>
    <row r="311" spans="1:7" x14ac:dyDescent="0.2">
      <c r="A311">
        <v>25.833300000000001</v>
      </c>
      <c r="B311">
        <v>8.7160200000000003</v>
      </c>
      <c r="C311">
        <v>28.126899999999999</v>
      </c>
      <c r="G311" s="2"/>
    </row>
    <row r="312" spans="1:7" x14ac:dyDescent="0.2">
      <c r="A312">
        <v>25.916699999999999</v>
      </c>
      <c r="B312">
        <v>8.7690000000000001</v>
      </c>
      <c r="C312">
        <v>27.271799999999999</v>
      </c>
      <c r="G312" s="2"/>
    </row>
    <row r="313" spans="1:7" x14ac:dyDescent="0.2">
      <c r="A313">
        <v>26</v>
      </c>
      <c r="B313">
        <v>8.8622200000000007</v>
      </c>
      <c r="C313">
        <v>25.131399999999999</v>
      </c>
      <c r="G313" s="2"/>
    </row>
    <row r="314" spans="1:7" x14ac:dyDescent="0.2">
      <c r="A314">
        <v>26.083300000000001</v>
      </c>
      <c r="B314">
        <v>8.9069800000000008</v>
      </c>
      <c r="C314">
        <v>24.088999999999999</v>
      </c>
      <c r="G314" s="2"/>
    </row>
    <row r="315" spans="1:7" x14ac:dyDescent="0.2">
      <c r="A315">
        <v>26.166699999999999</v>
      </c>
      <c r="B315">
        <v>8.8904300000000003</v>
      </c>
      <c r="C315">
        <v>24.3809</v>
      </c>
      <c r="G315" s="2"/>
    </row>
    <row r="316" spans="1:7" x14ac:dyDescent="0.2">
      <c r="A316">
        <v>26.25</v>
      </c>
      <c r="B316">
        <v>8.8063699999999994</v>
      </c>
      <c r="C316">
        <v>25.700199999999999</v>
      </c>
      <c r="G316" s="2"/>
    </row>
    <row r="317" spans="1:7" x14ac:dyDescent="0.2">
      <c r="A317">
        <v>26.333300000000001</v>
      </c>
      <c r="B317">
        <v>8.7286900000000003</v>
      </c>
      <c r="C317">
        <v>27.962800000000001</v>
      </c>
      <c r="G317" s="2"/>
    </row>
    <row r="318" spans="1:7" x14ac:dyDescent="0.2">
      <c r="A318">
        <v>26.416699999999999</v>
      </c>
      <c r="B318">
        <v>8.7286599999999996</v>
      </c>
      <c r="C318">
        <v>28.930199999999999</v>
      </c>
      <c r="G318" s="2"/>
    </row>
    <row r="319" spans="1:7" x14ac:dyDescent="0.2">
      <c r="A319">
        <v>26.5</v>
      </c>
      <c r="B319">
        <v>8.6970100000000006</v>
      </c>
      <c r="C319">
        <v>29.273399999999999</v>
      </c>
      <c r="G319" s="2"/>
    </row>
    <row r="320" spans="1:7" x14ac:dyDescent="0.2">
      <c r="A320">
        <v>26.583300000000001</v>
      </c>
      <c r="B320">
        <v>8.6361799999999995</v>
      </c>
      <c r="C320">
        <v>29.370699999999999</v>
      </c>
      <c r="G320" s="2"/>
    </row>
    <row r="321" spans="1:18" x14ac:dyDescent="0.2">
      <c r="A321">
        <v>26.666699999999999</v>
      </c>
      <c r="B321">
        <v>8.6796199999999999</v>
      </c>
      <c r="C321">
        <v>29.168399999999998</v>
      </c>
      <c r="G321" s="2"/>
    </row>
    <row r="322" spans="1:18" x14ac:dyDescent="0.2">
      <c r="A322">
        <v>26.75</v>
      </c>
      <c r="B322">
        <v>8.7230600000000003</v>
      </c>
      <c r="C322">
        <v>29.027000000000001</v>
      </c>
      <c r="G322" s="2"/>
    </row>
    <row r="323" spans="1:18" x14ac:dyDescent="0.2">
      <c r="A323">
        <v>26.833300000000001</v>
      </c>
      <c r="B323">
        <v>8.7665000000000006</v>
      </c>
      <c r="C323">
        <v>27.910499999999999</v>
      </c>
      <c r="G323" s="2"/>
      <c r="R323" t="s">
        <v>0</v>
      </c>
    </row>
    <row r="324" spans="1:18" x14ac:dyDescent="0.2">
      <c r="A324">
        <v>26.916699999999999</v>
      </c>
      <c r="B324">
        <v>8.7800399999999996</v>
      </c>
      <c r="C324">
        <v>27.282599999999999</v>
      </c>
      <c r="G324" s="2"/>
      <c r="N324" t="s">
        <v>0</v>
      </c>
    </row>
    <row r="325" spans="1:18" x14ac:dyDescent="0.2">
      <c r="A325">
        <v>27</v>
      </c>
      <c r="B325">
        <v>8.8953699999999998</v>
      </c>
      <c r="C325">
        <v>25.873799999999999</v>
      </c>
      <c r="G325" s="2"/>
    </row>
    <row r="326" spans="1:18" x14ac:dyDescent="0.2">
      <c r="A326">
        <v>27.083300000000001</v>
      </c>
      <c r="B326">
        <v>8.8654700000000002</v>
      </c>
      <c r="C326">
        <v>24.642800000000001</v>
      </c>
      <c r="G326" s="2"/>
    </row>
    <row r="327" spans="1:18" x14ac:dyDescent="0.2">
      <c r="A327">
        <v>27.166699999999999</v>
      </c>
      <c r="B327">
        <v>8.9379000000000008</v>
      </c>
      <c r="C327">
        <v>24.490400000000001</v>
      </c>
      <c r="G327" s="2"/>
    </row>
    <row r="328" spans="1:18" x14ac:dyDescent="0.2">
      <c r="A328">
        <v>27.25</v>
      </c>
      <c r="B328">
        <v>8.9125700000000005</v>
      </c>
      <c r="C328">
        <v>26.002199999999998</v>
      </c>
      <c r="G328" s="2"/>
    </row>
    <row r="329" spans="1:18" x14ac:dyDescent="0.2">
      <c r="A329">
        <v>27.333300000000001</v>
      </c>
      <c r="B329">
        <v>8.8190000000000008</v>
      </c>
      <c r="C329">
        <v>27.657499999999999</v>
      </c>
      <c r="G329" s="2"/>
    </row>
    <row r="330" spans="1:18" x14ac:dyDescent="0.2">
      <c r="A330">
        <v>27.416699999999999</v>
      </c>
      <c r="B330">
        <v>8.7406799999999993</v>
      </c>
      <c r="C330">
        <v>29.2257</v>
      </c>
      <c r="G330" s="2"/>
    </row>
    <row r="331" spans="1:18" x14ac:dyDescent="0.2">
      <c r="A331">
        <v>27.5</v>
      </c>
      <c r="B331">
        <v>8.6479599999999994</v>
      </c>
      <c r="C331">
        <v>30.037700000000001</v>
      </c>
      <c r="G331" s="2"/>
    </row>
    <row r="332" spans="1:18" x14ac:dyDescent="0.2">
      <c r="A332">
        <v>27.583300000000001</v>
      </c>
      <c r="B332">
        <v>8.7248999999999999</v>
      </c>
      <c r="C332">
        <v>29.7134</v>
      </c>
      <c r="G332" s="2"/>
    </row>
    <row r="333" spans="1:18" x14ac:dyDescent="0.2">
      <c r="A333">
        <v>27.666699999999999</v>
      </c>
      <c r="B333">
        <v>8.6763600000000007</v>
      </c>
      <c r="C333">
        <v>29.511199999999999</v>
      </c>
      <c r="G333" s="2"/>
    </row>
    <row r="334" spans="1:18" x14ac:dyDescent="0.2">
      <c r="A334">
        <v>27.75</v>
      </c>
      <c r="B334">
        <v>8.7030700000000003</v>
      </c>
      <c r="C334">
        <v>29.462299999999999</v>
      </c>
      <c r="G334" s="2"/>
    </row>
    <row r="335" spans="1:18" x14ac:dyDescent="0.2">
      <c r="A335">
        <v>27.833300000000001</v>
      </c>
      <c r="B335">
        <v>8.76736</v>
      </c>
      <c r="C335">
        <v>27.883900000000001</v>
      </c>
      <c r="G335" s="2"/>
    </row>
    <row r="336" spans="1:18" x14ac:dyDescent="0.2">
      <c r="A336">
        <v>27.916699999999999</v>
      </c>
      <c r="B336">
        <v>8.8629999999999995</v>
      </c>
      <c r="C336">
        <v>26.162800000000001</v>
      </c>
      <c r="G336" s="2"/>
    </row>
    <row r="337" spans="1:7" x14ac:dyDescent="0.2">
      <c r="A337">
        <v>28</v>
      </c>
      <c r="B337">
        <v>8.8867200000000004</v>
      </c>
      <c r="C337">
        <v>25.383299999999998</v>
      </c>
      <c r="G337" s="2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E58BC-C610-42D7-BCA2-720C38F2FC37}">
  <dimension ref="A1:K33"/>
  <sheetViews>
    <sheetView workbookViewId="0">
      <selection activeCell="I18" sqref="I18"/>
    </sheetView>
  </sheetViews>
  <sheetFormatPr defaultRowHeight="14.25" x14ac:dyDescent="0.2"/>
  <cols>
    <col min="9" max="9" width="23.375" customWidth="1"/>
    <col min="10" max="10" width="20.5" customWidth="1"/>
  </cols>
  <sheetData>
    <row r="1" spans="1:11" x14ac:dyDescent="0.2">
      <c r="A1" t="s">
        <v>36</v>
      </c>
      <c r="I1" s="1"/>
      <c r="J1" s="7"/>
    </row>
    <row r="2" spans="1:11" x14ac:dyDescent="0.2">
      <c r="A2" t="s">
        <v>5</v>
      </c>
    </row>
    <row r="3" spans="1:11" x14ac:dyDescent="0.2">
      <c r="A3" t="s">
        <v>6</v>
      </c>
    </row>
    <row r="4" spans="1:11" x14ac:dyDescent="0.2">
      <c r="A4" t="s">
        <v>7</v>
      </c>
    </row>
    <row r="5" spans="1:11" x14ac:dyDescent="0.2">
      <c r="A5" t="s">
        <v>37</v>
      </c>
      <c r="H5" t="s">
        <v>23</v>
      </c>
      <c r="I5" t="s">
        <v>46</v>
      </c>
    </row>
    <row r="6" spans="1:11" x14ac:dyDescent="0.2">
      <c r="A6" t="s">
        <v>38</v>
      </c>
      <c r="H6" t="s">
        <v>24</v>
      </c>
      <c r="I6" t="s">
        <v>47</v>
      </c>
    </row>
    <row r="7" spans="1:11" x14ac:dyDescent="0.2">
      <c r="H7" t="s">
        <v>52</v>
      </c>
      <c r="I7" t="s">
        <v>53</v>
      </c>
      <c r="J7">
        <v>3.7319999999999999E-2</v>
      </c>
      <c r="K7">
        <v>1.3630000000000001E-3</v>
      </c>
    </row>
    <row r="8" spans="1:11" x14ac:dyDescent="0.2">
      <c r="A8" t="s">
        <v>8</v>
      </c>
    </row>
    <row r="9" spans="1:11" x14ac:dyDescent="0.2">
      <c r="A9" t="s">
        <v>39</v>
      </c>
    </row>
    <row r="10" spans="1:11" x14ac:dyDescent="0.2">
      <c r="A10" t="s">
        <v>51</v>
      </c>
    </row>
    <row r="12" spans="1:11" x14ac:dyDescent="0.2">
      <c r="A12" t="s">
        <v>9</v>
      </c>
    </row>
    <row r="13" spans="1:11" x14ac:dyDescent="0.2">
      <c r="A13" t="s">
        <v>40</v>
      </c>
    </row>
    <row r="14" spans="1:11" x14ac:dyDescent="0.2">
      <c r="A14" t="s">
        <v>41</v>
      </c>
    </row>
    <row r="16" spans="1:11" x14ac:dyDescent="0.2">
      <c r="A16" t="s">
        <v>10</v>
      </c>
    </row>
    <row r="17" spans="1:11" x14ac:dyDescent="0.2">
      <c r="A17" t="s">
        <v>42</v>
      </c>
      <c r="K17" t="s">
        <v>0</v>
      </c>
    </row>
    <row r="18" spans="1:11" x14ac:dyDescent="0.2">
      <c r="A18" t="s">
        <v>43</v>
      </c>
    </row>
    <row r="19" spans="1:11" x14ac:dyDescent="0.2">
      <c r="J19" t="s">
        <v>0</v>
      </c>
    </row>
    <row r="22" spans="1:11" x14ac:dyDescent="0.2">
      <c r="A22" t="s">
        <v>44</v>
      </c>
    </row>
    <row r="23" spans="1:11" x14ac:dyDescent="0.2">
      <c r="A23" t="s">
        <v>13</v>
      </c>
    </row>
    <row r="24" spans="1:11" x14ac:dyDescent="0.2">
      <c r="A24" t="s">
        <v>25</v>
      </c>
    </row>
    <row r="25" spans="1:11" x14ac:dyDescent="0.2">
      <c r="A25" t="s">
        <v>14</v>
      </c>
    </row>
    <row r="26" spans="1:11" x14ac:dyDescent="0.2">
      <c r="A26" t="s">
        <v>15</v>
      </c>
    </row>
    <row r="27" spans="1:11" x14ac:dyDescent="0.2">
      <c r="A27" t="s">
        <v>16</v>
      </c>
    </row>
    <row r="28" spans="1:11" x14ac:dyDescent="0.2">
      <c r="A28" t="s">
        <v>17</v>
      </c>
      <c r="K28" t="s">
        <v>0</v>
      </c>
    </row>
    <row r="29" spans="1:11" x14ac:dyDescent="0.2">
      <c r="A29" t="s">
        <v>18</v>
      </c>
    </row>
    <row r="30" spans="1:11" x14ac:dyDescent="0.2">
      <c r="A30" t="s">
        <v>19</v>
      </c>
    </row>
    <row r="31" spans="1:11" x14ac:dyDescent="0.2">
      <c r="A31" t="s">
        <v>20</v>
      </c>
    </row>
    <row r="32" spans="1:11" x14ac:dyDescent="0.2">
      <c r="A32" t="s">
        <v>21</v>
      </c>
    </row>
    <row r="33" spans="1:1" x14ac:dyDescent="0.2">
      <c r="A33" t="s">
        <v>22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original-data</vt:lpstr>
      <vt:lpstr>interpolated_data</vt:lpstr>
      <vt:lpstr>Fit-result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Shaohua Dang</dc:creator>
  <cp:lastModifiedBy>Shaohua Dang</cp:lastModifiedBy>
  <dcterms:created xsi:type="dcterms:W3CDTF">2015-06-05T18:17:20Z</dcterms:created>
  <dcterms:modified xsi:type="dcterms:W3CDTF">2023-03-01T05:31:13Z</dcterms:modified>
</cp:coreProperties>
</file>